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A:\Github Repos\BachelorGUI\Excels\"/>
    </mc:Choice>
  </mc:AlternateContent>
  <xr:revisionPtr revIDLastSave="0" documentId="13_ncr:1_{57786753-CCB1-4D9F-BA58-6BFFA36CE164}" xr6:coauthVersionLast="46" xr6:coauthVersionMax="46" xr10:uidLastSave="{00000000-0000-0000-0000-000000000000}"/>
  <bookViews>
    <workbookView xWindow="-28920" yWindow="-120" windowWidth="29040" windowHeight="16440" activeTab="2" xr2:uid="{00000000-000D-0000-FFFF-FFFF00000000}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9"/>
  <definedNames>
    <definedName name="_xlnm._FilterDatabase" localSheetId="1" hidden="1">Calc!$A$5:$H$7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19" i="6" l="1"/>
  <c r="S475" i="6"/>
  <c r="B475" i="6"/>
  <c r="A475" i="6"/>
  <c r="U518" i="6"/>
  <c r="S169" i="6"/>
  <c r="B169" i="6"/>
  <c r="A169" i="6"/>
  <c r="U517" i="6"/>
  <c r="S474" i="6"/>
  <c r="B474" i="6"/>
  <c r="A474" i="6"/>
  <c r="U516" i="6"/>
  <c r="S473" i="6"/>
  <c r="B473" i="6"/>
  <c r="A473" i="6"/>
  <c r="U515" i="6"/>
  <c r="S472" i="6"/>
  <c r="B472" i="6"/>
  <c r="A472" i="6"/>
  <c r="U513" i="6"/>
  <c r="S471" i="6"/>
  <c r="B471" i="6"/>
  <c r="A471" i="6"/>
  <c r="U512" i="6"/>
  <c r="S170" i="6"/>
  <c r="B170" i="6"/>
  <c r="A170" i="6"/>
  <c r="U511" i="6"/>
  <c r="S470" i="6"/>
  <c r="B470" i="6"/>
  <c r="A470" i="6"/>
  <c r="U510" i="6"/>
  <c r="S469" i="6"/>
  <c r="B469" i="6"/>
  <c r="A469" i="6"/>
  <c r="U509" i="6"/>
  <c r="S468" i="6"/>
  <c r="B468" i="6"/>
  <c r="A468" i="6"/>
  <c r="U507" i="6"/>
  <c r="S228" i="6"/>
  <c r="B228" i="6"/>
  <c r="A228" i="6"/>
  <c r="U506" i="6"/>
  <c r="S49" i="6"/>
  <c r="B49" i="6"/>
  <c r="A49" i="6"/>
  <c r="U505" i="6"/>
  <c r="S227" i="6"/>
  <c r="B227" i="6"/>
  <c r="A227" i="6"/>
  <c r="U504" i="6"/>
  <c r="S116" i="6"/>
  <c r="B116" i="6"/>
  <c r="A116" i="6"/>
  <c r="U503" i="6"/>
  <c r="S234" i="6"/>
  <c r="B234" i="6"/>
  <c r="A234" i="6"/>
  <c r="U502" i="6"/>
  <c r="S57" i="6"/>
  <c r="B57" i="6"/>
  <c r="A57" i="6"/>
  <c r="U501" i="6"/>
  <c r="S270" i="6"/>
  <c r="B270" i="6"/>
  <c r="A270" i="6"/>
  <c r="U500" i="6"/>
  <c r="S131" i="6"/>
  <c r="B131" i="6"/>
  <c r="A131" i="6"/>
  <c r="U499" i="6"/>
  <c r="S291" i="6"/>
  <c r="B291" i="6"/>
  <c r="A291" i="6"/>
  <c r="U498" i="6"/>
  <c r="S158" i="6"/>
  <c r="B158" i="6"/>
  <c r="A158" i="6"/>
  <c r="U497" i="6"/>
  <c r="S298" i="6"/>
  <c r="B298" i="6"/>
  <c r="A298" i="6"/>
  <c r="U496" i="6"/>
  <c r="S70" i="6"/>
  <c r="B70" i="6"/>
  <c r="A70" i="6"/>
  <c r="U495" i="6"/>
  <c r="S300" i="6"/>
  <c r="B300" i="6"/>
  <c r="A300" i="6"/>
  <c r="U493" i="6"/>
  <c r="S467" i="6"/>
  <c r="B467" i="6"/>
  <c r="A467" i="6"/>
  <c r="U492" i="6"/>
  <c r="S121" i="6"/>
  <c r="B121" i="6"/>
  <c r="A121" i="6"/>
  <c r="U491" i="6"/>
  <c r="S466" i="6"/>
  <c r="B466" i="6"/>
  <c r="A466" i="6"/>
  <c r="U490" i="6"/>
  <c r="S113" i="6"/>
  <c r="B113" i="6"/>
  <c r="A113" i="6"/>
  <c r="U489" i="6"/>
  <c r="S465" i="6"/>
  <c r="B465" i="6"/>
  <c r="A465" i="6"/>
  <c r="U488" i="6"/>
  <c r="S76" i="6"/>
  <c r="B76" i="6"/>
  <c r="A76" i="6"/>
  <c r="U487" i="6"/>
  <c r="S464" i="6"/>
  <c r="B464" i="6"/>
  <c r="A464" i="6"/>
  <c r="U486" i="6"/>
  <c r="S72" i="6"/>
  <c r="B72" i="6"/>
  <c r="A72" i="6"/>
  <c r="U485" i="6"/>
  <c r="S463" i="6"/>
  <c r="B463" i="6"/>
  <c r="A463" i="6"/>
  <c r="U484" i="6"/>
  <c r="S50" i="6"/>
  <c r="B50" i="6"/>
  <c r="A50" i="6"/>
  <c r="U483" i="6"/>
  <c r="S462" i="6"/>
  <c r="B462" i="6"/>
  <c r="A462" i="6"/>
  <c r="U482" i="6"/>
  <c r="S48" i="6"/>
  <c r="B48" i="6"/>
  <c r="A48" i="6"/>
  <c r="U481" i="6"/>
  <c r="S461" i="6"/>
  <c r="B461" i="6"/>
  <c r="A461" i="6"/>
  <c r="U480" i="6"/>
  <c r="S3" i="6"/>
  <c r="B3" i="6"/>
  <c r="A3" i="6"/>
  <c r="U479" i="6"/>
  <c r="S460" i="6"/>
  <c r="B460" i="6"/>
  <c r="A460" i="6"/>
  <c r="U477" i="6"/>
  <c r="S267" i="6"/>
  <c r="B267" i="6"/>
  <c r="A267" i="6"/>
  <c r="U476" i="6"/>
  <c r="S62" i="6"/>
  <c r="B62" i="6"/>
  <c r="A62" i="6"/>
  <c r="U475" i="6"/>
  <c r="S266" i="6"/>
  <c r="B266" i="6"/>
  <c r="A266" i="6"/>
  <c r="U474" i="6"/>
  <c r="S66" i="6"/>
  <c r="B66" i="6"/>
  <c r="A66" i="6"/>
  <c r="U473" i="6"/>
  <c r="S257" i="6"/>
  <c r="B257" i="6"/>
  <c r="A257" i="6"/>
  <c r="U472" i="6"/>
  <c r="S64" i="6"/>
  <c r="B64" i="6"/>
  <c r="A64" i="6"/>
  <c r="U471" i="6"/>
  <c r="S235" i="6"/>
  <c r="B235" i="6"/>
  <c r="A235" i="6"/>
  <c r="U470" i="6"/>
  <c r="S67" i="6"/>
  <c r="B67" i="6"/>
  <c r="A67" i="6"/>
  <c r="U469" i="6"/>
  <c r="S252" i="6"/>
  <c r="B252" i="6"/>
  <c r="A252" i="6"/>
  <c r="U468" i="6"/>
  <c r="S65" i="6"/>
  <c r="B65" i="6"/>
  <c r="A65" i="6"/>
  <c r="U467" i="6"/>
  <c r="S265" i="6"/>
  <c r="B265" i="6"/>
  <c r="A265" i="6"/>
  <c r="U465" i="6"/>
  <c r="S459" i="6"/>
  <c r="B459" i="6"/>
  <c r="A459" i="6"/>
  <c r="U464" i="6"/>
  <c r="S61" i="6"/>
  <c r="B61" i="6"/>
  <c r="A61" i="6"/>
  <c r="U463" i="6"/>
  <c r="S458" i="6"/>
  <c r="B458" i="6"/>
  <c r="A458" i="6"/>
  <c r="U462" i="6"/>
  <c r="S63" i="6"/>
  <c r="B63" i="6"/>
  <c r="A63" i="6"/>
  <c r="U461" i="6"/>
  <c r="S304" i="6"/>
  <c r="B304" i="6"/>
  <c r="A304" i="6"/>
  <c r="U460" i="6"/>
  <c r="S68" i="6"/>
  <c r="B68" i="6"/>
  <c r="A68" i="6"/>
  <c r="U459" i="6"/>
  <c r="S457" i="6"/>
  <c r="B457" i="6"/>
  <c r="A457" i="6"/>
  <c r="U458" i="6"/>
  <c r="S71" i="6"/>
  <c r="B71" i="6"/>
  <c r="A71" i="6"/>
  <c r="U457" i="6"/>
  <c r="S456" i="6"/>
  <c r="B456" i="6"/>
  <c r="A456" i="6"/>
  <c r="U455" i="6"/>
  <c r="S284" i="6"/>
  <c r="B284" i="6"/>
  <c r="A284" i="6"/>
  <c r="U454" i="6"/>
  <c r="S181" i="6"/>
  <c r="B181" i="6"/>
  <c r="A181" i="6"/>
  <c r="U453" i="6"/>
  <c r="S236" i="6"/>
  <c r="B236" i="6"/>
  <c r="A236" i="6"/>
  <c r="U452" i="6"/>
  <c r="S196" i="6"/>
  <c r="B196" i="6"/>
  <c r="A196" i="6"/>
  <c r="U451" i="6"/>
  <c r="S285" i="6"/>
  <c r="B285" i="6"/>
  <c r="A285" i="6"/>
  <c r="U450" i="6"/>
  <c r="S197" i="6"/>
  <c r="B197" i="6"/>
  <c r="A197" i="6"/>
  <c r="U449" i="6"/>
  <c r="S306" i="6"/>
  <c r="B306" i="6"/>
  <c r="A306" i="6"/>
  <c r="U448" i="6"/>
  <c r="S149" i="6"/>
  <c r="B149" i="6"/>
  <c r="A149" i="6"/>
  <c r="U447" i="6"/>
  <c r="S301" i="6"/>
  <c r="B301" i="6"/>
  <c r="A301" i="6"/>
  <c r="U446" i="6"/>
  <c r="S157" i="6"/>
  <c r="B157" i="6"/>
  <c r="A157" i="6"/>
  <c r="U445" i="6"/>
  <c r="S455" i="6"/>
  <c r="B455" i="6"/>
  <c r="A455" i="6"/>
  <c r="U443" i="6"/>
  <c r="S289" i="6"/>
  <c r="B289" i="6"/>
  <c r="A289" i="6"/>
  <c r="U442" i="6"/>
  <c r="S162" i="6"/>
  <c r="B162" i="6"/>
  <c r="A162" i="6"/>
  <c r="U441" i="6"/>
  <c r="S288" i="6"/>
  <c r="B288" i="6"/>
  <c r="A288" i="6"/>
  <c r="U440" i="6"/>
  <c r="S109" i="6"/>
  <c r="B109" i="6"/>
  <c r="A109" i="6"/>
  <c r="U439" i="6"/>
  <c r="S454" i="6"/>
  <c r="B454" i="6"/>
  <c r="A454" i="6"/>
  <c r="U438" i="6"/>
  <c r="S86" i="6"/>
  <c r="B86" i="6"/>
  <c r="A86" i="6"/>
  <c r="U437" i="6"/>
  <c r="S303" i="6"/>
  <c r="B303" i="6"/>
  <c r="A303" i="6"/>
  <c r="U436" i="6"/>
  <c r="S453" i="6"/>
  <c r="B453" i="6"/>
  <c r="A453" i="6"/>
  <c r="U435" i="6"/>
  <c r="S206" i="6"/>
  <c r="B206" i="6"/>
  <c r="A206" i="6"/>
  <c r="U433" i="6"/>
  <c r="S217" i="6"/>
  <c r="B217" i="6"/>
  <c r="A217" i="6"/>
  <c r="U432" i="6"/>
  <c r="S144" i="6"/>
  <c r="B144" i="6"/>
  <c r="A144" i="6"/>
  <c r="U431" i="6"/>
  <c r="S247" i="6"/>
  <c r="B247" i="6"/>
  <c r="A247" i="6"/>
  <c r="U430" i="6"/>
  <c r="S135" i="6"/>
  <c r="B135" i="6"/>
  <c r="A135" i="6"/>
  <c r="U429" i="6"/>
  <c r="S240" i="6"/>
  <c r="B240" i="6"/>
  <c r="A240" i="6"/>
  <c r="U428" i="6"/>
  <c r="S129" i="6"/>
  <c r="B129" i="6"/>
  <c r="A129" i="6"/>
  <c r="U427" i="6"/>
  <c r="S208" i="6"/>
  <c r="B208" i="6"/>
  <c r="A208" i="6"/>
  <c r="U426" i="6"/>
  <c r="S130" i="6"/>
  <c r="B130" i="6"/>
  <c r="A130" i="6"/>
  <c r="U425" i="6"/>
  <c r="S279" i="6"/>
  <c r="B279" i="6"/>
  <c r="A279" i="6"/>
  <c r="U424" i="6"/>
  <c r="S82" i="6"/>
  <c r="B82" i="6"/>
  <c r="A82" i="6"/>
  <c r="U423" i="6"/>
  <c r="S245" i="6"/>
  <c r="B245" i="6"/>
  <c r="A245" i="6"/>
  <c r="U422" i="6"/>
  <c r="S92" i="6"/>
  <c r="B92" i="6"/>
  <c r="A92" i="6"/>
  <c r="U421" i="6"/>
  <c r="S248" i="6"/>
  <c r="B248" i="6"/>
  <c r="A248" i="6"/>
  <c r="U419" i="6"/>
  <c r="S216" i="6"/>
  <c r="B216" i="6"/>
  <c r="A216" i="6"/>
  <c r="U418" i="6"/>
  <c r="S107" i="6"/>
  <c r="B107" i="6"/>
  <c r="A107" i="6"/>
  <c r="U417" i="6"/>
  <c r="S215" i="6"/>
  <c r="B215" i="6"/>
  <c r="A215" i="6"/>
  <c r="U416" i="6"/>
  <c r="S90" i="6"/>
  <c r="B90" i="6"/>
  <c r="A90" i="6"/>
  <c r="U415" i="6"/>
  <c r="S452" i="6"/>
  <c r="B452" i="6"/>
  <c r="A452" i="6"/>
  <c r="U414" i="6"/>
  <c r="S102" i="6"/>
  <c r="B102" i="6"/>
  <c r="A102" i="6"/>
  <c r="U413" i="6"/>
  <c r="S253" i="6"/>
  <c r="B253" i="6"/>
  <c r="A253" i="6"/>
  <c r="U412" i="6"/>
  <c r="S106" i="6"/>
  <c r="B106" i="6"/>
  <c r="A106" i="6"/>
  <c r="U411" i="6"/>
  <c r="S213" i="6"/>
  <c r="B213" i="6"/>
  <c r="A213" i="6"/>
  <c r="U410" i="6"/>
  <c r="S77" i="6"/>
  <c r="B77" i="6"/>
  <c r="A77" i="6"/>
  <c r="U409" i="6"/>
  <c r="S250" i="6"/>
  <c r="B250" i="6"/>
  <c r="A250" i="6"/>
  <c r="U408" i="6"/>
  <c r="S79" i="6"/>
  <c r="B79" i="6"/>
  <c r="A79" i="6"/>
  <c r="U407" i="6"/>
  <c r="S226" i="6"/>
  <c r="B226" i="6"/>
  <c r="A226" i="6"/>
  <c r="U406" i="6"/>
  <c r="S88" i="6"/>
  <c r="B88" i="6"/>
  <c r="A88" i="6"/>
  <c r="U405" i="6"/>
  <c r="S305" i="6"/>
  <c r="B305" i="6"/>
  <c r="A305" i="6"/>
  <c r="U404" i="6"/>
  <c r="S198" i="6"/>
  <c r="B198" i="6"/>
  <c r="A198" i="6"/>
  <c r="U403" i="6"/>
  <c r="S451" i="6"/>
  <c r="B451" i="6"/>
  <c r="A451" i="6"/>
  <c r="U401" i="6"/>
  <c r="S239" i="6"/>
  <c r="B239" i="6"/>
  <c r="A239" i="6"/>
  <c r="U400" i="6"/>
  <c r="S165" i="6"/>
  <c r="B165" i="6"/>
  <c r="A165" i="6"/>
  <c r="U399" i="6"/>
  <c r="S238" i="6"/>
  <c r="B238" i="6"/>
  <c r="A238" i="6"/>
  <c r="U398" i="6"/>
  <c r="S73" i="6"/>
  <c r="B73" i="6"/>
  <c r="A73" i="6"/>
  <c r="U397" i="6"/>
  <c r="S302" i="6"/>
  <c r="B302" i="6"/>
  <c r="A302" i="6"/>
  <c r="U396" i="6"/>
  <c r="S39" i="6"/>
  <c r="B39" i="6"/>
  <c r="A39" i="6"/>
  <c r="U395" i="6"/>
  <c r="S244" i="6"/>
  <c r="B244" i="6"/>
  <c r="A244" i="6"/>
  <c r="U394" i="6"/>
  <c r="S98" i="6"/>
  <c r="B98" i="6"/>
  <c r="A98" i="6"/>
  <c r="U393" i="6"/>
  <c r="S233" i="6"/>
  <c r="B233" i="6"/>
  <c r="A233" i="6"/>
  <c r="U392" i="6"/>
  <c r="S99" i="6"/>
  <c r="B99" i="6"/>
  <c r="A99" i="6"/>
  <c r="U391" i="6"/>
  <c r="S251" i="6"/>
  <c r="B251" i="6"/>
  <c r="A251" i="6"/>
  <c r="U390" i="6"/>
  <c r="S103" i="6"/>
  <c r="B103" i="6"/>
  <c r="A103" i="6"/>
  <c r="U389" i="6"/>
  <c r="S249" i="6"/>
  <c r="B249" i="6"/>
  <c r="A249" i="6"/>
  <c r="U387" i="6"/>
  <c r="S203" i="6"/>
  <c r="B203" i="6"/>
  <c r="A203" i="6"/>
  <c r="U386" i="6"/>
  <c r="S51" i="6"/>
  <c r="B51" i="6"/>
  <c r="A51" i="6"/>
  <c r="U385" i="6"/>
  <c r="S202" i="6"/>
  <c r="B202" i="6"/>
  <c r="A202" i="6"/>
  <c r="U384" i="6"/>
  <c r="S16" i="6"/>
  <c r="B16" i="6"/>
  <c r="A16" i="6"/>
  <c r="U383" i="6"/>
  <c r="S450" i="6"/>
  <c r="B450" i="6"/>
  <c r="A450" i="6"/>
  <c r="U381" i="6"/>
  <c r="S241" i="6"/>
  <c r="B241" i="6"/>
  <c r="A241" i="6"/>
  <c r="U380" i="6"/>
  <c r="S56" i="6"/>
  <c r="B56" i="6"/>
  <c r="A56" i="6"/>
  <c r="U379" i="6"/>
  <c r="S225" i="6"/>
  <c r="B225" i="6"/>
  <c r="A225" i="6"/>
  <c r="U378" i="6"/>
  <c r="S47" i="6"/>
  <c r="B47" i="6"/>
  <c r="A47" i="6"/>
  <c r="U377" i="6"/>
  <c r="S224" i="6"/>
  <c r="B224" i="6"/>
  <c r="A224" i="6"/>
  <c r="U376" i="6"/>
  <c r="S45" i="6"/>
  <c r="B45" i="6"/>
  <c r="A45" i="6"/>
  <c r="U375" i="6"/>
  <c r="S231" i="6"/>
  <c r="B231" i="6"/>
  <c r="A231" i="6"/>
  <c r="U374" i="6"/>
  <c r="S54" i="6"/>
  <c r="B54" i="6"/>
  <c r="A54" i="6"/>
  <c r="U373" i="6"/>
  <c r="S449" i="6"/>
  <c r="B449" i="6"/>
  <c r="A449" i="6"/>
  <c r="U371" i="6"/>
  <c r="S448" i="6"/>
  <c r="B448" i="6"/>
  <c r="A448" i="6"/>
  <c r="U370" i="6"/>
  <c r="S89" i="6"/>
  <c r="B89" i="6"/>
  <c r="A89" i="6"/>
  <c r="U369" i="6"/>
  <c r="S299" i="6"/>
  <c r="B299" i="6"/>
  <c r="A299" i="6"/>
  <c r="U368" i="6"/>
  <c r="S104" i="6"/>
  <c r="B104" i="6"/>
  <c r="A104" i="6"/>
  <c r="U367" i="6"/>
  <c r="S246" i="6"/>
  <c r="B246" i="6"/>
  <c r="A246" i="6"/>
  <c r="U366" i="6"/>
  <c r="S101" i="6"/>
  <c r="B101" i="6"/>
  <c r="A101" i="6"/>
  <c r="U365" i="6"/>
  <c r="S271" i="6"/>
  <c r="B271" i="6"/>
  <c r="A271" i="6"/>
  <c r="U364" i="6"/>
  <c r="S111" i="6"/>
  <c r="B111" i="6"/>
  <c r="A111" i="6"/>
  <c r="U363" i="6"/>
  <c r="S237" i="6"/>
  <c r="B237" i="6"/>
  <c r="A237" i="6"/>
  <c r="U362" i="6"/>
  <c r="S93" i="6"/>
  <c r="B93" i="6"/>
  <c r="A93" i="6"/>
  <c r="U361" i="6"/>
  <c r="S447" i="6"/>
  <c r="B447" i="6"/>
  <c r="A447" i="6"/>
  <c r="U359" i="6"/>
  <c r="S261" i="6"/>
  <c r="B261" i="6"/>
  <c r="A261" i="6"/>
  <c r="U358" i="6"/>
  <c r="S123" i="6"/>
  <c r="B123" i="6"/>
  <c r="A123" i="6"/>
  <c r="U357" i="6"/>
  <c r="S268" i="6"/>
  <c r="B268" i="6"/>
  <c r="A268" i="6"/>
  <c r="U356" i="6"/>
  <c r="S125" i="6"/>
  <c r="B125" i="6"/>
  <c r="A125" i="6"/>
  <c r="U355" i="6"/>
  <c r="S290" i="6"/>
  <c r="B290" i="6"/>
  <c r="A290" i="6"/>
  <c r="U354" i="6"/>
  <c r="S124" i="6"/>
  <c r="B124" i="6"/>
  <c r="A124" i="6"/>
  <c r="U353" i="6"/>
  <c r="S256" i="6"/>
  <c r="B256" i="6"/>
  <c r="A256" i="6"/>
  <c r="U352" i="6"/>
  <c r="S112" i="6"/>
  <c r="B112" i="6"/>
  <c r="A112" i="6"/>
  <c r="U351" i="6"/>
  <c r="S287" i="6"/>
  <c r="B287" i="6"/>
  <c r="A287" i="6"/>
  <c r="U349" i="6"/>
  <c r="S446" i="6"/>
  <c r="B446" i="6"/>
  <c r="A446" i="6"/>
  <c r="U348" i="6"/>
  <c r="S119" i="6"/>
  <c r="B119" i="6"/>
  <c r="A119" i="6"/>
  <c r="U347" i="6"/>
  <c r="S445" i="6"/>
  <c r="B445" i="6"/>
  <c r="A445" i="6"/>
  <c r="U346" i="6"/>
  <c r="S115" i="6"/>
  <c r="B115" i="6"/>
  <c r="A115" i="6"/>
  <c r="U345" i="6"/>
  <c r="S444" i="6"/>
  <c r="B444" i="6"/>
  <c r="A444" i="6"/>
  <c r="U344" i="6"/>
  <c r="S110" i="6"/>
  <c r="B110" i="6"/>
  <c r="A110" i="6"/>
  <c r="U343" i="6"/>
  <c r="S443" i="6"/>
  <c r="B443" i="6"/>
  <c r="A443" i="6"/>
  <c r="U342" i="6"/>
  <c r="S97" i="6"/>
  <c r="B97" i="6"/>
  <c r="A97" i="6"/>
  <c r="U341" i="6"/>
  <c r="S442" i="6"/>
  <c r="B442" i="6"/>
  <c r="A442" i="6"/>
  <c r="U340" i="6"/>
  <c r="S81" i="6"/>
  <c r="B81" i="6"/>
  <c r="A81" i="6"/>
  <c r="U339" i="6"/>
  <c r="S441" i="6"/>
  <c r="B441" i="6"/>
  <c r="A441" i="6"/>
  <c r="U338" i="6"/>
  <c r="S74" i="6"/>
  <c r="B74" i="6"/>
  <c r="A74" i="6"/>
  <c r="U337" i="6"/>
  <c r="S440" i="6"/>
  <c r="B440" i="6"/>
  <c r="A440" i="6"/>
  <c r="U336" i="6"/>
  <c r="S53" i="6"/>
  <c r="B53" i="6"/>
  <c r="A53" i="6"/>
  <c r="U335" i="6"/>
  <c r="S439" i="6"/>
  <c r="B439" i="6"/>
  <c r="A439" i="6"/>
  <c r="U333" i="6"/>
  <c r="S438" i="6"/>
  <c r="B438" i="6"/>
  <c r="A438" i="6"/>
  <c r="U332" i="6"/>
  <c r="S43" i="6"/>
  <c r="B43" i="6"/>
  <c r="A43" i="6"/>
  <c r="U331" i="6"/>
  <c r="S437" i="6"/>
  <c r="B437" i="6"/>
  <c r="A437" i="6"/>
  <c r="U330" i="6"/>
  <c r="S40" i="6"/>
  <c r="B40" i="6"/>
  <c r="A40" i="6"/>
  <c r="U329" i="6"/>
  <c r="S436" i="6"/>
  <c r="B436" i="6"/>
  <c r="A436" i="6"/>
  <c r="U328" i="6"/>
  <c r="S37" i="6"/>
  <c r="B37" i="6"/>
  <c r="A37" i="6"/>
  <c r="U327" i="6"/>
  <c r="S435" i="6"/>
  <c r="B435" i="6"/>
  <c r="A435" i="6"/>
  <c r="U326" i="6"/>
  <c r="S5" i="6"/>
  <c r="B5" i="6"/>
  <c r="A5" i="6"/>
  <c r="U325" i="6"/>
  <c r="S434" i="6"/>
  <c r="B434" i="6"/>
  <c r="A434" i="6"/>
  <c r="U324" i="6"/>
  <c r="S2" i="6"/>
  <c r="B2" i="6"/>
  <c r="A2" i="6"/>
  <c r="U323" i="6"/>
  <c r="S433" i="6"/>
  <c r="B433" i="6"/>
  <c r="A433" i="6"/>
  <c r="U321" i="6"/>
  <c r="S295" i="6"/>
  <c r="B295" i="6"/>
  <c r="A295" i="6"/>
  <c r="U320" i="6"/>
  <c r="S122" i="6"/>
  <c r="B122" i="6"/>
  <c r="A122" i="6"/>
  <c r="U319" i="6"/>
  <c r="S432" i="6"/>
  <c r="B432" i="6"/>
  <c r="A432" i="6"/>
  <c r="U318" i="6"/>
  <c r="S431" i="6"/>
  <c r="B431" i="6"/>
  <c r="A431" i="6"/>
  <c r="U317" i="6"/>
  <c r="S430" i="6"/>
  <c r="B430" i="6"/>
  <c r="A430" i="6"/>
  <c r="U316" i="6"/>
  <c r="S69" i="6"/>
  <c r="B69" i="6"/>
  <c r="A69" i="6"/>
  <c r="U315" i="6"/>
  <c r="S429" i="6"/>
  <c r="B429" i="6"/>
  <c r="A429" i="6"/>
  <c r="U314" i="6"/>
  <c r="S145" i="6"/>
  <c r="B145" i="6"/>
  <c r="A145" i="6"/>
  <c r="U313" i="6"/>
  <c r="S428" i="6"/>
  <c r="B428" i="6"/>
  <c r="A428" i="6"/>
  <c r="U311" i="6"/>
  <c r="S292" i="6"/>
  <c r="B292" i="6"/>
  <c r="A292" i="6"/>
  <c r="U310" i="6"/>
  <c r="S105" i="6"/>
  <c r="B105" i="6"/>
  <c r="A105" i="6"/>
  <c r="U309" i="6"/>
  <c r="S427" i="6"/>
  <c r="B427" i="6"/>
  <c r="A427" i="6"/>
  <c r="U308" i="6"/>
  <c r="S59" i="6"/>
  <c r="B59" i="6"/>
  <c r="A59" i="6"/>
  <c r="U307" i="6"/>
  <c r="S426" i="6"/>
  <c r="B426" i="6"/>
  <c r="A426" i="6"/>
  <c r="U306" i="6"/>
  <c r="S58" i="6"/>
  <c r="B58" i="6"/>
  <c r="A58" i="6"/>
  <c r="U305" i="6"/>
  <c r="S311" i="6"/>
  <c r="B311" i="6"/>
  <c r="A311" i="6"/>
  <c r="U304" i="6"/>
  <c r="S52" i="6"/>
  <c r="B52" i="6"/>
  <c r="A52" i="6"/>
  <c r="U303" i="6"/>
  <c r="S425" i="6"/>
  <c r="B425" i="6"/>
  <c r="A425" i="6"/>
  <c r="U302" i="6"/>
  <c r="S108" i="6"/>
  <c r="B108" i="6"/>
  <c r="A108" i="6"/>
  <c r="U301" i="6"/>
  <c r="S424" i="6"/>
  <c r="B424" i="6"/>
  <c r="A424" i="6"/>
  <c r="U300" i="6"/>
  <c r="S120" i="6"/>
  <c r="B120" i="6"/>
  <c r="A120" i="6"/>
  <c r="U299" i="6"/>
  <c r="S423" i="6"/>
  <c r="B423" i="6"/>
  <c r="A423" i="6"/>
  <c r="U297" i="6"/>
  <c r="S422" i="6"/>
  <c r="B422" i="6"/>
  <c r="A422" i="6"/>
  <c r="U296" i="6"/>
  <c r="S28" i="6"/>
  <c r="B28" i="6"/>
  <c r="A28" i="6"/>
  <c r="U295" i="6"/>
  <c r="S421" i="6"/>
  <c r="B421" i="6"/>
  <c r="A421" i="6"/>
  <c r="U294" i="6"/>
  <c r="S29" i="6"/>
  <c r="B29" i="6"/>
  <c r="A29" i="6"/>
  <c r="U293" i="6"/>
  <c r="S420" i="6"/>
  <c r="B420" i="6"/>
  <c r="A420" i="6"/>
  <c r="U292" i="6"/>
  <c r="S17" i="6"/>
  <c r="B17" i="6"/>
  <c r="A17" i="6"/>
  <c r="U291" i="6"/>
  <c r="S419" i="6"/>
  <c r="B419" i="6"/>
  <c r="A419" i="6"/>
  <c r="U290" i="6"/>
  <c r="S20" i="6"/>
  <c r="B20" i="6"/>
  <c r="A20" i="6"/>
  <c r="U289" i="6"/>
  <c r="S418" i="6"/>
  <c r="B418" i="6"/>
  <c r="A418" i="6"/>
  <c r="U288" i="6"/>
  <c r="S36" i="6"/>
  <c r="B36" i="6"/>
  <c r="A36" i="6"/>
  <c r="U287" i="6"/>
  <c r="S417" i="6"/>
  <c r="B417" i="6"/>
  <c r="A417" i="6"/>
  <c r="U286" i="6"/>
  <c r="S32" i="6"/>
  <c r="B32" i="6"/>
  <c r="A32" i="6"/>
  <c r="U285" i="6"/>
  <c r="S416" i="6"/>
  <c r="B416" i="6"/>
  <c r="A416" i="6"/>
  <c r="U283" i="6"/>
  <c r="S415" i="6"/>
  <c r="B415" i="6"/>
  <c r="A415" i="6"/>
  <c r="U282" i="6"/>
  <c r="S27" i="6"/>
  <c r="B27" i="6"/>
  <c r="A27" i="6"/>
  <c r="U281" i="6"/>
  <c r="S414" i="6"/>
  <c r="B414" i="6"/>
  <c r="A414" i="6"/>
  <c r="U280" i="6"/>
  <c r="S26" i="6"/>
  <c r="B26" i="6"/>
  <c r="A26" i="6"/>
  <c r="U279" i="6"/>
  <c r="S413" i="6"/>
  <c r="B413" i="6"/>
  <c r="A413" i="6"/>
  <c r="U278" i="6"/>
  <c r="S42" i="6"/>
  <c r="B42" i="6"/>
  <c r="A42" i="6"/>
  <c r="U277" i="6"/>
  <c r="S412" i="6"/>
  <c r="B412" i="6"/>
  <c r="A412" i="6"/>
  <c r="U276" i="6"/>
  <c r="S35" i="6"/>
  <c r="B35" i="6"/>
  <c r="A35" i="6"/>
  <c r="U275" i="6"/>
  <c r="S411" i="6"/>
  <c r="B411" i="6"/>
  <c r="A411" i="6"/>
  <c r="U274" i="6"/>
  <c r="S30" i="6"/>
  <c r="B30" i="6"/>
  <c r="A30" i="6"/>
  <c r="U273" i="6"/>
  <c r="S410" i="6"/>
  <c r="B410" i="6"/>
  <c r="A410" i="6"/>
  <c r="U272" i="6"/>
  <c r="S25" i="6"/>
  <c r="B25" i="6"/>
  <c r="A25" i="6"/>
  <c r="U271" i="6"/>
  <c r="S409" i="6"/>
  <c r="B409" i="6"/>
  <c r="A409" i="6"/>
  <c r="U269" i="6"/>
  <c r="S278" i="6"/>
  <c r="B278" i="6"/>
  <c r="A278" i="6"/>
  <c r="U268" i="6"/>
  <c r="S185" i="6"/>
  <c r="B185" i="6"/>
  <c r="A185" i="6"/>
  <c r="U267" i="6"/>
  <c r="S277" i="6"/>
  <c r="B277" i="6"/>
  <c r="A277" i="6"/>
  <c r="U266" i="6"/>
  <c r="S168" i="6"/>
  <c r="B168" i="6"/>
  <c r="A168" i="6"/>
  <c r="U265" i="6"/>
  <c r="S281" i="6"/>
  <c r="B281" i="6"/>
  <c r="A281" i="6"/>
  <c r="U264" i="6"/>
  <c r="S193" i="6"/>
  <c r="B193" i="6"/>
  <c r="A193" i="6"/>
  <c r="U263" i="6"/>
  <c r="S243" i="6"/>
  <c r="B243" i="6"/>
  <c r="A243" i="6"/>
  <c r="U262" i="6"/>
  <c r="S191" i="6"/>
  <c r="B191" i="6"/>
  <c r="A191" i="6"/>
  <c r="U261" i="6"/>
  <c r="S260" i="6"/>
  <c r="B260" i="6"/>
  <c r="A260" i="6"/>
  <c r="U260" i="6"/>
  <c r="S195" i="6"/>
  <c r="B195" i="6"/>
  <c r="A195" i="6"/>
  <c r="U259" i="6"/>
  <c r="S283" i="6"/>
  <c r="B283" i="6"/>
  <c r="A283" i="6"/>
  <c r="U258" i="6"/>
  <c r="S151" i="6"/>
  <c r="B151" i="6"/>
  <c r="A151" i="6"/>
  <c r="U257" i="6"/>
  <c r="S408" i="6"/>
  <c r="B408" i="6"/>
  <c r="A408" i="6"/>
  <c r="U256" i="6"/>
  <c r="S187" i="6"/>
  <c r="B187" i="6"/>
  <c r="A187" i="6"/>
  <c r="U255" i="6"/>
  <c r="S407" i="6"/>
  <c r="B407" i="6"/>
  <c r="A407" i="6"/>
  <c r="U254" i="6"/>
  <c r="S189" i="6"/>
  <c r="B189" i="6"/>
  <c r="A189" i="6"/>
  <c r="U253" i="6"/>
  <c r="S297" i="6"/>
  <c r="B297" i="6"/>
  <c r="A297" i="6"/>
  <c r="U251" i="6"/>
  <c r="S276" i="6"/>
  <c r="B276" i="6"/>
  <c r="A276" i="6"/>
  <c r="U250" i="6"/>
  <c r="S184" i="6"/>
  <c r="B184" i="6"/>
  <c r="A184" i="6"/>
  <c r="U249" i="6"/>
  <c r="S275" i="6"/>
  <c r="B275" i="6"/>
  <c r="A275" i="6"/>
  <c r="U248" i="6"/>
  <c r="S167" i="6"/>
  <c r="B167" i="6"/>
  <c r="A167" i="6"/>
  <c r="U247" i="6"/>
  <c r="S280" i="6"/>
  <c r="B280" i="6"/>
  <c r="A280" i="6"/>
  <c r="U246" i="6"/>
  <c r="S192" i="6"/>
  <c r="B192" i="6"/>
  <c r="A192" i="6"/>
  <c r="U245" i="6"/>
  <c r="S242" i="6"/>
  <c r="B242" i="6"/>
  <c r="A242" i="6"/>
  <c r="U244" i="6"/>
  <c r="S190" i="6"/>
  <c r="B190" i="6"/>
  <c r="A190" i="6"/>
  <c r="U243" i="6"/>
  <c r="S259" i="6"/>
  <c r="B259" i="6"/>
  <c r="A259" i="6"/>
  <c r="U242" i="6"/>
  <c r="S194" i="6"/>
  <c r="B194" i="6"/>
  <c r="A194" i="6"/>
  <c r="U241" i="6"/>
  <c r="S282" i="6"/>
  <c r="B282" i="6"/>
  <c r="A282" i="6"/>
  <c r="U240" i="6"/>
  <c r="S150" i="6"/>
  <c r="B150" i="6"/>
  <c r="A150" i="6"/>
  <c r="U239" i="6"/>
  <c r="S406" i="6"/>
  <c r="B406" i="6"/>
  <c r="A406" i="6"/>
  <c r="U238" i="6"/>
  <c r="S186" i="6"/>
  <c r="B186" i="6"/>
  <c r="A186" i="6"/>
  <c r="U237" i="6"/>
  <c r="S405" i="6"/>
  <c r="B405" i="6"/>
  <c r="A405" i="6"/>
  <c r="U236" i="6"/>
  <c r="S188" i="6"/>
  <c r="B188" i="6"/>
  <c r="A188" i="6"/>
  <c r="U235" i="6"/>
  <c r="S296" i="6"/>
  <c r="B296" i="6"/>
  <c r="A296" i="6"/>
  <c r="U233" i="6"/>
  <c r="S404" i="6"/>
  <c r="B404" i="6"/>
  <c r="A404" i="6"/>
  <c r="U232" i="6"/>
  <c r="S137" i="6"/>
  <c r="B137" i="6"/>
  <c r="A137" i="6"/>
  <c r="U231" i="6"/>
  <c r="S403" i="6"/>
  <c r="B403" i="6"/>
  <c r="A403" i="6"/>
  <c r="U230" i="6"/>
  <c r="S143" i="6"/>
  <c r="B143" i="6"/>
  <c r="A143" i="6"/>
  <c r="U229" i="6"/>
  <c r="S230" i="6"/>
  <c r="B230" i="6"/>
  <c r="A230" i="6"/>
  <c r="U228" i="6"/>
  <c r="S164" i="6"/>
  <c r="B164" i="6"/>
  <c r="A164" i="6"/>
  <c r="U227" i="6"/>
  <c r="S402" i="6"/>
  <c r="B402" i="6"/>
  <c r="A402" i="6"/>
  <c r="U226" i="6"/>
  <c r="S118" i="6"/>
  <c r="B118" i="6"/>
  <c r="A118" i="6"/>
  <c r="U225" i="6"/>
  <c r="S223" i="6"/>
  <c r="B223" i="6"/>
  <c r="A223" i="6"/>
  <c r="U224" i="6"/>
  <c r="S160" i="6"/>
  <c r="B160" i="6"/>
  <c r="A160" i="6"/>
  <c r="U223" i="6"/>
  <c r="S219" i="6"/>
  <c r="B219" i="6"/>
  <c r="A219" i="6"/>
  <c r="U222" i="6"/>
  <c r="S180" i="6"/>
  <c r="B180" i="6"/>
  <c r="A180" i="6"/>
  <c r="U221" i="6"/>
  <c r="S401" i="6"/>
  <c r="B401" i="6"/>
  <c r="A401" i="6"/>
  <c r="U220" i="6"/>
  <c r="S183" i="6"/>
  <c r="B183" i="6"/>
  <c r="A183" i="6"/>
  <c r="U219" i="6"/>
  <c r="S400" i="6"/>
  <c r="B400" i="6"/>
  <c r="A400" i="6"/>
  <c r="U218" i="6"/>
  <c r="S155" i="6"/>
  <c r="B155" i="6"/>
  <c r="A155" i="6"/>
  <c r="U217" i="6"/>
  <c r="S264" i="6"/>
  <c r="B264" i="6"/>
  <c r="A264" i="6"/>
  <c r="U215" i="6"/>
  <c r="S399" i="6"/>
  <c r="B399" i="6"/>
  <c r="A399" i="6"/>
  <c r="U214" i="6"/>
  <c r="S136" i="6"/>
  <c r="B136" i="6"/>
  <c r="A136" i="6"/>
  <c r="U213" i="6"/>
  <c r="S398" i="6"/>
  <c r="B398" i="6"/>
  <c r="A398" i="6"/>
  <c r="U212" i="6"/>
  <c r="S142" i="6"/>
  <c r="B142" i="6"/>
  <c r="A142" i="6"/>
  <c r="U211" i="6"/>
  <c r="S229" i="6"/>
  <c r="B229" i="6"/>
  <c r="A229" i="6"/>
  <c r="U210" i="6"/>
  <c r="S163" i="6"/>
  <c r="B163" i="6"/>
  <c r="A163" i="6"/>
  <c r="U197" i="6"/>
  <c r="S232" i="6"/>
  <c r="B232" i="6"/>
  <c r="A232" i="6"/>
  <c r="U196" i="6"/>
  <c r="S11" i="6"/>
  <c r="B11" i="6"/>
  <c r="A11" i="6"/>
  <c r="U209" i="6"/>
  <c r="S397" i="6"/>
  <c r="B397" i="6"/>
  <c r="A397" i="6"/>
  <c r="U208" i="6"/>
  <c r="S117" i="6"/>
  <c r="B117" i="6"/>
  <c r="A117" i="6"/>
  <c r="U207" i="6"/>
  <c r="S222" i="6"/>
  <c r="B222" i="6"/>
  <c r="A222" i="6"/>
  <c r="U206" i="6"/>
  <c r="S159" i="6"/>
  <c r="B159" i="6"/>
  <c r="A159" i="6"/>
  <c r="U205" i="6"/>
  <c r="S218" i="6"/>
  <c r="B218" i="6"/>
  <c r="A218" i="6"/>
  <c r="U204" i="6"/>
  <c r="S179" i="6"/>
  <c r="B179" i="6"/>
  <c r="A179" i="6"/>
  <c r="U203" i="6"/>
  <c r="S396" i="6"/>
  <c r="B396" i="6"/>
  <c r="A396" i="6"/>
  <c r="U202" i="6"/>
  <c r="S182" i="6"/>
  <c r="B182" i="6"/>
  <c r="A182" i="6"/>
  <c r="U201" i="6"/>
  <c r="S395" i="6"/>
  <c r="B395" i="6"/>
  <c r="A395" i="6"/>
  <c r="U200" i="6"/>
  <c r="S154" i="6"/>
  <c r="B154" i="6"/>
  <c r="A154" i="6"/>
  <c r="U199" i="6"/>
  <c r="S263" i="6"/>
  <c r="B263" i="6"/>
  <c r="A263" i="6"/>
  <c r="U195" i="6"/>
  <c r="S258" i="6"/>
  <c r="B258" i="6"/>
  <c r="A258" i="6"/>
  <c r="U194" i="6"/>
  <c r="S9" i="6"/>
  <c r="B9" i="6"/>
  <c r="A9" i="6"/>
  <c r="U193" i="6"/>
  <c r="S394" i="6"/>
  <c r="B394" i="6"/>
  <c r="A394" i="6"/>
  <c r="U192" i="6"/>
  <c r="S7" i="6"/>
  <c r="B7" i="6"/>
  <c r="A7" i="6"/>
  <c r="U191" i="6"/>
  <c r="S393" i="6"/>
  <c r="B393" i="6"/>
  <c r="A393" i="6"/>
  <c r="U190" i="6"/>
  <c r="S6" i="6"/>
  <c r="B6" i="6"/>
  <c r="A6" i="6"/>
  <c r="U189" i="6"/>
  <c r="S308" i="6"/>
  <c r="B308" i="6"/>
  <c r="A308" i="6"/>
  <c r="U187" i="6"/>
  <c r="S255" i="6"/>
  <c r="B255" i="6"/>
  <c r="A255" i="6"/>
  <c r="U186" i="6"/>
  <c r="S46" i="6"/>
  <c r="B46" i="6"/>
  <c r="A46" i="6"/>
  <c r="U185" i="6"/>
  <c r="S254" i="6"/>
  <c r="B254" i="6"/>
  <c r="A254" i="6"/>
  <c r="U184" i="6"/>
  <c r="S75" i="6"/>
  <c r="B75" i="6"/>
  <c r="A75" i="6"/>
  <c r="U183" i="6"/>
  <c r="S272" i="6"/>
  <c r="B272" i="6"/>
  <c r="A272" i="6"/>
  <c r="U181" i="6"/>
  <c r="S392" i="6"/>
  <c r="B392" i="6"/>
  <c r="A392" i="6"/>
  <c r="U180" i="6"/>
  <c r="S126" i="6"/>
  <c r="B126" i="6"/>
  <c r="A126" i="6"/>
  <c r="U179" i="6"/>
  <c r="S391" i="6"/>
  <c r="B391" i="6"/>
  <c r="A391" i="6"/>
  <c r="U178" i="6"/>
  <c r="S140" i="6"/>
  <c r="B140" i="6"/>
  <c r="A140" i="6"/>
  <c r="U177" i="6"/>
  <c r="S390" i="6"/>
  <c r="B390" i="6"/>
  <c r="A390" i="6"/>
  <c r="U176" i="6"/>
  <c r="S138" i="6"/>
  <c r="B138" i="6"/>
  <c r="A138" i="6"/>
  <c r="U175" i="6"/>
  <c r="S389" i="6"/>
  <c r="B389" i="6"/>
  <c r="A389" i="6"/>
  <c r="U174" i="6"/>
  <c r="S128" i="6"/>
  <c r="B128" i="6"/>
  <c r="A128" i="6"/>
  <c r="U173" i="6"/>
  <c r="S388" i="6"/>
  <c r="B388" i="6"/>
  <c r="A388" i="6"/>
  <c r="U172" i="6"/>
  <c r="S134" i="6"/>
  <c r="B134" i="6"/>
  <c r="A134" i="6"/>
  <c r="U171" i="6"/>
  <c r="S387" i="6"/>
  <c r="B387" i="6"/>
  <c r="A387" i="6"/>
  <c r="U170" i="6"/>
  <c r="S139" i="6"/>
  <c r="B139" i="6"/>
  <c r="A139" i="6"/>
  <c r="U169" i="6"/>
  <c r="S386" i="6"/>
  <c r="B386" i="6"/>
  <c r="A386" i="6"/>
  <c r="U167" i="6"/>
  <c r="S385" i="6"/>
  <c r="B385" i="6"/>
  <c r="A385" i="6"/>
  <c r="U166" i="6"/>
  <c r="S175" i="6"/>
  <c r="B175" i="6"/>
  <c r="A175" i="6"/>
  <c r="U165" i="6"/>
  <c r="S384" i="6"/>
  <c r="B384" i="6"/>
  <c r="A384" i="6"/>
  <c r="U164" i="6"/>
  <c r="S174" i="6"/>
  <c r="B174" i="6"/>
  <c r="A174" i="6"/>
  <c r="U163" i="6"/>
  <c r="S383" i="6"/>
  <c r="B383" i="6"/>
  <c r="A383" i="6"/>
  <c r="U162" i="6"/>
  <c r="S172" i="6"/>
  <c r="B172" i="6"/>
  <c r="A172" i="6"/>
  <c r="U161" i="6"/>
  <c r="S382" i="6"/>
  <c r="B382" i="6"/>
  <c r="A382" i="6"/>
  <c r="U160" i="6"/>
  <c r="S171" i="6"/>
  <c r="B171" i="6"/>
  <c r="A171" i="6"/>
  <c r="U159" i="6"/>
  <c r="S381" i="6"/>
  <c r="B381" i="6"/>
  <c r="A381" i="6"/>
  <c r="U158" i="6"/>
  <c r="S146" i="6"/>
  <c r="B146" i="6"/>
  <c r="A146" i="6"/>
  <c r="U157" i="6"/>
  <c r="S380" i="6"/>
  <c r="B380" i="6"/>
  <c r="A380" i="6"/>
  <c r="U155" i="6"/>
  <c r="S379" i="6"/>
  <c r="B379" i="6"/>
  <c r="A379" i="6"/>
  <c r="U154" i="6"/>
  <c r="S22" i="6"/>
  <c r="B22" i="6"/>
  <c r="A22" i="6"/>
  <c r="U153" i="6"/>
  <c r="S378" i="6"/>
  <c r="B378" i="6"/>
  <c r="A378" i="6"/>
  <c r="U152" i="6"/>
  <c r="S24" i="6"/>
  <c r="B24" i="6"/>
  <c r="A24" i="6"/>
  <c r="U151" i="6"/>
  <c r="S377" i="6"/>
  <c r="B377" i="6"/>
  <c r="A377" i="6"/>
  <c r="U150" i="6"/>
  <c r="S23" i="6"/>
  <c r="B23" i="6"/>
  <c r="A23" i="6"/>
  <c r="U149" i="6"/>
  <c r="S376" i="6"/>
  <c r="B376" i="6"/>
  <c r="A376" i="6"/>
  <c r="U148" i="6"/>
  <c r="S13" i="6"/>
  <c r="B13" i="6"/>
  <c r="A13" i="6"/>
  <c r="U147" i="6"/>
  <c r="S375" i="6"/>
  <c r="B375" i="6"/>
  <c r="A375" i="6"/>
  <c r="U146" i="6"/>
  <c r="S19" i="6"/>
  <c r="B19" i="6"/>
  <c r="A19" i="6"/>
  <c r="U145" i="6"/>
  <c r="S374" i="6"/>
  <c r="B374" i="6"/>
  <c r="A374" i="6"/>
  <c r="U143" i="6"/>
  <c r="S373" i="6"/>
  <c r="B373" i="6"/>
  <c r="A373" i="6"/>
  <c r="U142" i="6"/>
  <c r="S8" i="6"/>
  <c r="B8" i="6"/>
  <c r="A8" i="6"/>
  <c r="U141" i="6"/>
  <c r="S372" i="6"/>
  <c r="B372" i="6"/>
  <c r="A372" i="6"/>
  <c r="U140" i="6"/>
  <c r="S10" i="6"/>
  <c r="B10" i="6"/>
  <c r="A10" i="6"/>
  <c r="U139" i="6"/>
  <c r="S371" i="6"/>
  <c r="B371" i="6"/>
  <c r="A371" i="6"/>
  <c r="U138" i="6"/>
  <c r="S370" i="6"/>
  <c r="B370" i="6"/>
  <c r="A370" i="6"/>
  <c r="U137" i="6"/>
  <c r="S369" i="6"/>
  <c r="B369" i="6"/>
  <c r="A369" i="6"/>
  <c r="U136" i="6"/>
  <c r="S4" i="6"/>
  <c r="B4" i="6"/>
  <c r="A4" i="6"/>
  <c r="U135" i="6"/>
  <c r="S368" i="6"/>
  <c r="B368" i="6"/>
  <c r="A368" i="6"/>
  <c r="U134" i="6"/>
  <c r="S41" i="6"/>
  <c r="B41" i="6"/>
  <c r="A41" i="6"/>
  <c r="U133" i="6"/>
  <c r="S367" i="6"/>
  <c r="B367" i="6"/>
  <c r="A367" i="6"/>
  <c r="U131" i="6"/>
  <c r="S366" i="6"/>
  <c r="B366" i="6"/>
  <c r="A366" i="6"/>
  <c r="U130" i="6"/>
  <c r="S15" i="6"/>
  <c r="B15" i="6"/>
  <c r="A15" i="6"/>
  <c r="U129" i="6"/>
  <c r="S365" i="6"/>
  <c r="B365" i="6"/>
  <c r="A365" i="6"/>
  <c r="U128" i="6"/>
  <c r="S21" i="6"/>
  <c r="B21" i="6"/>
  <c r="A21" i="6"/>
  <c r="U127" i="6"/>
  <c r="S364" i="6"/>
  <c r="B364" i="6"/>
  <c r="A364" i="6"/>
  <c r="U125" i="6"/>
  <c r="S363" i="6"/>
  <c r="B363" i="6"/>
  <c r="A363" i="6"/>
  <c r="U124" i="6"/>
  <c r="S96" i="6"/>
  <c r="B96" i="6"/>
  <c r="A96" i="6"/>
  <c r="U123" i="6"/>
  <c r="S362" i="6"/>
  <c r="B362" i="6"/>
  <c r="A362" i="6"/>
  <c r="U122" i="6"/>
  <c r="S87" i="6"/>
  <c r="B87" i="6"/>
  <c r="A87" i="6"/>
  <c r="U121" i="6"/>
  <c r="S361" i="6"/>
  <c r="B361" i="6"/>
  <c r="A361" i="6"/>
  <c r="U120" i="6"/>
  <c r="S360" i="6"/>
  <c r="B360" i="6"/>
  <c r="A360" i="6"/>
  <c r="U119" i="6"/>
  <c r="S359" i="6"/>
  <c r="B359" i="6"/>
  <c r="A359" i="6"/>
  <c r="U118" i="6"/>
  <c r="S91" i="6"/>
  <c r="B91" i="6"/>
  <c r="A91" i="6"/>
  <c r="U117" i="6"/>
  <c r="S358" i="6"/>
  <c r="B358" i="6"/>
  <c r="A358" i="6"/>
  <c r="U116" i="6"/>
  <c r="S100" i="6"/>
  <c r="B100" i="6"/>
  <c r="A100" i="6"/>
  <c r="U115" i="6"/>
  <c r="S357" i="6"/>
  <c r="B357" i="6"/>
  <c r="A357" i="6"/>
  <c r="U114" i="6"/>
  <c r="S94" i="6"/>
  <c r="B94" i="6"/>
  <c r="A94" i="6"/>
  <c r="U113" i="6"/>
  <c r="S356" i="6"/>
  <c r="B356" i="6"/>
  <c r="A356" i="6"/>
  <c r="U111" i="6"/>
  <c r="S355" i="6"/>
  <c r="B355" i="6"/>
  <c r="A355" i="6"/>
  <c r="U110" i="6"/>
  <c r="S12" i="6"/>
  <c r="B12" i="6"/>
  <c r="A12" i="6"/>
  <c r="U109" i="6"/>
  <c r="S354" i="6"/>
  <c r="B354" i="6"/>
  <c r="A354" i="6"/>
  <c r="U108" i="6"/>
  <c r="S133" i="6"/>
  <c r="B133" i="6"/>
  <c r="A133" i="6"/>
  <c r="U107" i="6"/>
  <c r="S353" i="6"/>
  <c r="B353" i="6"/>
  <c r="A353" i="6"/>
  <c r="U106" i="6"/>
  <c r="S83" i="6"/>
  <c r="B83" i="6"/>
  <c r="A83" i="6"/>
  <c r="U105" i="6"/>
  <c r="S352" i="6"/>
  <c r="B352" i="6"/>
  <c r="A352" i="6"/>
  <c r="U104" i="6"/>
  <c r="S18" i="6"/>
  <c r="B18" i="6"/>
  <c r="A18" i="6"/>
  <c r="U103" i="6"/>
  <c r="S351" i="6"/>
  <c r="B351" i="6"/>
  <c r="A351" i="6"/>
  <c r="U102" i="6"/>
  <c r="S14" i="6"/>
  <c r="B14" i="6"/>
  <c r="A14" i="6"/>
  <c r="U101" i="6"/>
  <c r="S350" i="6"/>
  <c r="B350" i="6"/>
  <c r="A350" i="6"/>
  <c r="U100" i="6"/>
  <c r="S60" i="6"/>
  <c r="B60" i="6"/>
  <c r="A60" i="6"/>
  <c r="U99" i="6"/>
  <c r="S349" i="6"/>
  <c r="B349" i="6"/>
  <c r="A349" i="6"/>
  <c r="U97" i="6"/>
  <c r="S348" i="6"/>
  <c r="B348" i="6"/>
  <c r="A348" i="6"/>
  <c r="U96" i="6"/>
  <c r="S114" i="6"/>
  <c r="B114" i="6"/>
  <c r="A114" i="6"/>
  <c r="U95" i="6"/>
  <c r="S347" i="6"/>
  <c r="B347" i="6"/>
  <c r="A347" i="6"/>
  <c r="U94" i="6"/>
  <c r="S44" i="6"/>
  <c r="B44" i="6"/>
  <c r="A44" i="6"/>
  <c r="U93" i="6"/>
  <c r="S346" i="6"/>
  <c r="B346" i="6"/>
  <c r="A346" i="6"/>
  <c r="U92" i="6"/>
  <c r="S38" i="6"/>
  <c r="B38" i="6"/>
  <c r="A38" i="6"/>
  <c r="U91" i="6"/>
  <c r="S345" i="6"/>
  <c r="B345" i="6"/>
  <c r="A345" i="6"/>
  <c r="U90" i="6"/>
  <c r="S34" i="6"/>
  <c r="B34" i="6"/>
  <c r="A34" i="6"/>
  <c r="U89" i="6"/>
  <c r="S344" i="6"/>
  <c r="B344" i="6"/>
  <c r="A344" i="6"/>
  <c r="U87" i="6"/>
  <c r="S343" i="6"/>
  <c r="B343" i="6"/>
  <c r="A343" i="6"/>
  <c r="U86" i="6"/>
  <c r="S33" i="6"/>
  <c r="B33" i="6"/>
  <c r="A33" i="6"/>
  <c r="U85" i="6"/>
  <c r="S342" i="6"/>
  <c r="B342" i="6"/>
  <c r="A342" i="6"/>
  <c r="U84" i="6"/>
  <c r="S31" i="6"/>
  <c r="B31" i="6"/>
  <c r="A31" i="6"/>
  <c r="U83" i="6"/>
  <c r="S294" i="6"/>
  <c r="B294" i="6"/>
  <c r="A294" i="6"/>
  <c r="U82" i="6"/>
  <c r="S173" i="6"/>
  <c r="B173" i="6"/>
  <c r="A173" i="6"/>
  <c r="U81" i="6"/>
  <c r="S341" i="6"/>
  <c r="B341" i="6"/>
  <c r="A341" i="6"/>
  <c r="U80" i="6"/>
  <c r="S177" i="6"/>
  <c r="B177" i="6"/>
  <c r="A177" i="6"/>
  <c r="U79" i="6"/>
  <c r="S340" i="6"/>
  <c r="B340" i="6"/>
  <c r="A340" i="6"/>
  <c r="U78" i="6"/>
  <c r="S178" i="6"/>
  <c r="B178" i="6"/>
  <c r="A178" i="6"/>
  <c r="U77" i="6"/>
  <c r="S339" i="6"/>
  <c r="B339" i="6"/>
  <c r="A339" i="6"/>
  <c r="U76" i="6"/>
  <c r="S176" i="6"/>
  <c r="B176" i="6"/>
  <c r="A176" i="6"/>
  <c r="U75" i="6"/>
  <c r="S338" i="6"/>
  <c r="B338" i="6"/>
  <c r="A338" i="6"/>
  <c r="U73" i="6"/>
  <c r="S293" i="6"/>
  <c r="B293" i="6"/>
  <c r="A293" i="6"/>
  <c r="U72" i="6"/>
  <c r="S211" i="6"/>
  <c r="B211" i="6"/>
  <c r="A211" i="6"/>
  <c r="U71" i="6"/>
  <c r="S307" i="6"/>
  <c r="B307" i="6"/>
  <c r="A307" i="6"/>
  <c r="U70" i="6"/>
  <c r="S212" i="6"/>
  <c r="B212" i="6"/>
  <c r="A212" i="6"/>
  <c r="U69" i="6"/>
  <c r="S337" i="6"/>
  <c r="B337" i="6"/>
  <c r="A337" i="6"/>
  <c r="U68" i="6"/>
  <c r="S207" i="6"/>
  <c r="B207" i="6"/>
  <c r="A207" i="6"/>
  <c r="U67" i="6"/>
  <c r="S336" i="6"/>
  <c r="B336" i="6"/>
  <c r="A336" i="6"/>
  <c r="U66" i="6"/>
  <c r="S204" i="6"/>
  <c r="B204" i="6"/>
  <c r="A204" i="6"/>
  <c r="U65" i="6"/>
  <c r="S335" i="6"/>
  <c r="B335" i="6"/>
  <c r="A335" i="6"/>
  <c r="U64" i="6"/>
  <c r="S201" i="6"/>
  <c r="B201" i="6"/>
  <c r="A201" i="6"/>
  <c r="U63" i="6"/>
  <c r="S334" i="6"/>
  <c r="B334" i="6"/>
  <c r="A334" i="6"/>
  <c r="U62" i="6"/>
  <c r="S200" i="6"/>
  <c r="B200" i="6"/>
  <c r="A200" i="6"/>
  <c r="U61" i="6"/>
  <c r="S333" i="6"/>
  <c r="B333" i="6"/>
  <c r="A333" i="6"/>
  <c r="U59" i="6"/>
  <c r="S332" i="6"/>
  <c r="B332" i="6"/>
  <c r="A332" i="6"/>
  <c r="U58" i="6"/>
  <c r="S210" i="6"/>
  <c r="B210" i="6"/>
  <c r="A210" i="6"/>
  <c r="U57" i="6"/>
  <c r="S331" i="6"/>
  <c r="B331" i="6"/>
  <c r="A331" i="6"/>
  <c r="U56" i="6"/>
  <c r="S214" i="6"/>
  <c r="B214" i="6"/>
  <c r="A214" i="6"/>
  <c r="U55" i="6"/>
  <c r="S330" i="6"/>
  <c r="B330" i="6"/>
  <c r="A330" i="6"/>
  <c r="U54" i="6"/>
  <c r="S205" i="6"/>
  <c r="B205" i="6"/>
  <c r="A205" i="6"/>
  <c r="U53" i="6"/>
  <c r="S329" i="6"/>
  <c r="B329" i="6"/>
  <c r="A329" i="6"/>
  <c r="U52" i="6"/>
  <c r="S141" i="6"/>
  <c r="B141" i="6"/>
  <c r="A141" i="6"/>
  <c r="U51" i="6"/>
  <c r="S274" i="6"/>
  <c r="B274" i="6"/>
  <c r="A274" i="6"/>
  <c r="U50" i="6"/>
  <c r="S55" i="6"/>
  <c r="B55" i="6"/>
  <c r="A55" i="6"/>
  <c r="U49" i="6"/>
  <c r="S328" i="6"/>
  <c r="B328" i="6"/>
  <c r="A328" i="6"/>
  <c r="U48" i="6"/>
  <c r="S161" i="6"/>
  <c r="B161" i="6"/>
  <c r="A161" i="6"/>
  <c r="U47" i="6"/>
  <c r="S286" i="6"/>
  <c r="B286" i="6"/>
  <c r="A286" i="6"/>
  <c r="U46" i="6"/>
  <c r="S209" i="6"/>
  <c r="B209" i="6"/>
  <c r="A209" i="6"/>
  <c r="U45" i="6"/>
  <c r="S327" i="6"/>
  <c r="B327" i="6"/>
  <c r="A327" i="6"/>
  <c r="U44" i="6"/>
  <c r="S326" i="6"/>
  <c r="B326" i="6"/>
  <c r="A326" i="6"/>
  <c r="U43" i="6"/>
  <c r="S325" i="6"/>
  <c r="B325" i="6"/>
  <c r="A325" i="6"/>
  <c r="BB519" i="2"/>
  <c r="BA519" i="2"/>
  <c r="AV519" i="2"/>
  <c r="AD519" i="2"/>
  <c r="AF519" i="2" s="1"/>
  <c r="X519" i="2"/>
  <c r="S519" i="2"/>
  <c r="U519" i="2" s="1"/>
  <c r="E519" i="2"/>
  <c r="G519" i="2" s="1"/>
  <c r="C519" i="2"/>
  <c r="J519" i="2" s="1"/>
  <c r="B519" i="2"/>
  <c r="A519" i="2"/>
  <c r="BB518" i="2"/>
  <c r="BA518" i="2"/>
  <c r="AV518" i="2"/>
  <c r="AD518" i="2"/>
  <c r="AF518" i="2" s="1"/>
  <c r="X518" i="2"/>
  <c r="E169" i="6" s="1"/>
  <c r="S518" i="2"/>
  <c r="T518" i="2" s="1"/>
  <c r="E518" i="2"/>
  <c r="G518" i="2" s="1"/>
  <c r="O518" i="2" s="1"/>
  <c r="C169" i="6" s="1"/>
  <c r="C518" i="2"/>
  <c r="J518" i="2" s="1"/>
  <c r="B518" i="2"/>
  <c r="A518" i="2"/>
  <c r="BB517" i="2"/>
  <c r="BA517" i="2"/>
  <c r="AV517" i="2"/>
  <c r="AF517" i="2"/>
  <c r="AG517" i="2" s="1"/>
  <c r="AD517" i="2"/>
  <c r="AE517" i="2" s="1"/>
  <c r="X517" i="2"/>
  <c r="E474" i="6" s="1"/>
  <c r="S517" i="2"/>
  <c r="G517" i="2"/>
  <c r="O517" i="2" s="1"/>
  <c r="C474" i="6" s="1"/>
  <c r="E517" i="2"/>
  <c r="F517" i="2" s="1"/>
  <c r="D517" i="2"/>
  <c r="C517" i="2"/>
  <c r="J517" i="2" s="1"/>
  <c r="B517" i="2"/>
  <c r="A517" i="2"/>
  <c r="BB516" i="2"/>
  <c r="BA516" i="2"/>
  <c r="AV516" i="2"/>
  <c r="AD516" i="2"/>
  <c r="AF516" i="2" s="1"/>
  <c r="X516" i="2"/>
  <c r="S516" i="2"/>
  <c r="J516" i="2"/>
  <c r="L516" i="2" s="1"/>
  <c r="M516" i="2" s="1"/>
  <c r="E516" i="2"/>
  <c r="G516" i="2" s="1"/>
  <c r="D516" i="2"/>
  <c r="C516" i="2"/>
  <c r="B516" i="2"/>
  <c r="A516" i="2"/>
  <c r="BB515" i="2"/>
  <c r="BA515" i="2"/>
  <c r="AV515" i="2"/>
  <c r="AD515" i="2"/>
  <c r="AF515" i="2" s="1"/>
  <c r="Y515" i="2"/>
  <c r="F472" i="6" s="1"/>
  <c r="X515" i="2"/>
  <c r="S515" i="2"/>
  <c r="U515" i="2" s="1"/>
  <c r="J515" i="2"/>
  <c r="L515" i="2" s="1"/>
  <c r="M515" i="2" s="1"/>
  <c r="E515" i="2"/>
  <c r="C515" i="2"/>
  <c r="D515" i="2" s="1"/>
  <c r="B515" i="2"/>
  <c r="A515" i="2"/>
  <c r="BB513" i="2"/>
  <c r="BA513" i="2"/>
  <c r="AV513" i="2"/>
  <c r="AD513" i="2"/>
  <c r="AF513" i="2" s="1"/>
  <c r="X513" i="2"/>
  <c r="E471" i="6" s="1"/>
  <c r="S513" i="2"/>
  <c r="U513" i="2" s="1"/>
  <c r="G513" i="2"/>
  <c r="O513" i="2" s="1"/>
  <c r="C471" i="6" s="1"/>
  <c r="E513" i="2"/>
  <c r="F513" i="2" s="1"/>
  <c r="C513" i="2"/>
  <c r="J513" i="2" s="1"/>
  <c r="B513" i="2"/>
  <c r="A513" i="2"/>
  <c r="BB512" i="2"/>
  <c r="BA512" i="2"/>
  <c r="AV512" i="2"/>
  <c r="AF512" i="2"/>
  <c r="AG512" i="2" s="1"/>
  <c r="AD512" i="2"/>
  <c r="AE512" i="2" s="1"/>
  <c r="X512" i="2"/>
  <c r="S512" i="2"/>
  <c r="T512" i="2" s="1"/>
  <c r="E512" i="2"/>
  <c r="C512" i="2"/>
  <c r="B512" i="2"/>
  <c r="A512" i="2"/>
  <c r="BB511" i="2"/>
  <c r="BA511" i="2"/>
  <c r="AV511" i="2"/>
  <c r="AD511" i="2"/>
  <c r="AF511" i="2" s="1"/>
  <c r="X511" i="2"/>
  <c r="S511" i="2"/>
  <c r="U511" i="2" s="1"/>
  <c r="E511" i="2"/>
  <c r="G511" i="2" s="1"/>
  <c r="O511" i="2" s="1"/>
  <c r="C470" i="6" s="1"/>
  <c r="C511" i="2"/>
  <c r="J511" i="2" s="1"/>
  <c r="L511" i="2" s="1"/>
  <c r="M511" i="2" s="1"/>
  <c r="B511" i="2"/>
  <c r="A511" i="2"/>
  <c r="BB510" i="2"/>
  <c r="BA510" i="2"/>
  <c r="AV510" i="2"/>
  <c r="AD510" i="2"/>
  <c r="X510" i="2"/>
  <c r="E469" i="6" s="1"/>
  <c r="S510" i="2"/>
  <c r="E510" i="2"/>
  <c r="C510" i="2"/>
  <c r="D510" i="2" s="1"/>
  <c r="B510" i="2"/>
  <c r="A510" i="2"/>
  <c r="BB509" i="2"/>
  <c r="BA509" i="2"/>
  <c r="AV509" i="2"/>
  <c r="AF509" i="2"/>
  <c r="AE509" i="2"/>
  <c r="AD509" i="2"/>
  <c r="X509" i="2"/>
  <c r="E468" i="6" s="1"/>
  <c r="U509" i="2"/>
  <c r="T509" i="2"/>
  <c r="S509" i="2"/>
  <c r="G509" i="2"/>
  <c r="O509" i="2" s="1"/>
  <c r="F509" i="2"/>
  <c r="E509" i="2"/>
  <c r="C509" i="2"/>
  <c r="J509" i="2" s="1"/>
  <c r="L509" i="2" s="1"/>
  <c r="M509" i="2" s="1"/>
  <c r="B509" i="2"/>
  <c r="A509" i="2"/>
  <c r="BB507" i="2"/>
  <c r="BA507" i="2"/>
  <c r="AV507" i="2"/>
  <c r="AE507" i="2"/>
  <c r="AD507" i="2"/>
  <c r="AF507" i="2" s="1"/>
  <c r="Z507" i="2"/>
  <c r="X507" i="2"/>
  <c r="E228" i="6" s="1"/>
  <c r="U507" i="2"/>
  <c r="AJ507" i="2" s="1"/>
  <c r="K228" i="6" s="1"/>
  <c r="AA507" i="6" s="1"/>
  <c r="T507" i="2"/>
  <c r="S507" i="2"/>
  <c r="E507" i="2"/>
  <c r="G507" i="2" s="1"/>
  <c r="C507" i="2"/>
  <c r="B507" i="2"/>
  <c r="A507" i="2"/>
  <c r="BB506" i="2"/>
  <c r="BA506" i="2"/>
  <c r="AV506" i="2"/>
  <c r="AF506" i="2"/>
  <c r="AD506" i="2"/>
  <c r="AE506" i="2" s="1"/>
  <c r="Z506" i="2"/>
  <c r="X506" i="2"/>
  <c r="S506" i="2"/>
  <c r="T506" i="2" s="1"/>
  <c r="E506" i="2"/>
  <c r="C506" i="2"/>
  <c r="B506" i="2"/>
  <c r="A506" i="2"/>
  <c r="BB505" i="2"/>
  <c r="BA505" i="2"/>
  <c r="AV505" i="2"/>
  <c r="AD505" i="2"/>
  <c r="X505" i="2"/>
  <c r="E227" i="6" s="1"/>
  <c r="S505" i="2"/>
  <c r="E505" i="2"/>
  <c r="C505" i="2"/>
  <c r="J505" i="2" s="1"/>
  <c r="B505" i="2"/>
  <c r="A505" i="2"/>
  <c r="BB504" i="2"/>
  <c r="BA504" i="2"/>
  <c r="AV504" i="2"/>
  <c r="AD504" i="2"/>
  <c r="X504" i="2"/>
  <c r="E116" i="6" s="1"/>
  <c r="T504" i="2"/>
  <c r="S504" i="2"/>
  <c r="G504" i="2"/>
  <c r="H504" i="2" s="1"/>
  <c r="F504" i="2"/>
  <c r="E504" i="2"/>
  <c r="C504" i="2"/>
  <c r="D504" i="2" s="1"/>
  <c r="B504" i="2"/>
  <c r="A504" i="2"/>
  <c r="BB503" i="2"/>
  <c r="BA503" i="2"/>
  <c r="AV503" i="2"/>
  <c r="AD503" i="2"/>
  <c r="AF503" i="2" s="1"/>
  <c r="Z503" i="2"/>
  <c r="AA503" i="2" s="1"/>
  <c r="Y503" i="2"/>
  <c r="F234" i="6" s="1"/>
  <c r="X503" i="2"/>
  <c r="E234" i="6" s="1"/>
  <c r="T503" i="2"/>
  <c r="S503" i="2"/>
  <c r="U503" i="2" s="1"/>
  <c r="F503" i="2"/>
  <c r="E503" i="2"/>
  <c r="G503" i="2" s="1"/>
  <c r="C503" i="2"/>
  <c r="B503" i="2"/>
  <c r="A503" i="2"/>
  <c r="BB502" i="2"/>
  <c r="BA502" i="2"/>
  <c r="AV502" i="2"/>
  <c r="AD502" i="2"/>
  <c r="AE502" i="2" s="1"/>
  <c r="X502" i="2"/>
  <c r="E57" i="6" s="1"/>
  <c r="S502" i="2"/>
  <c r="T502" i="2" s="1"/>
  <c r="E502" i="2"/>
  <c r="D502" i="2"/>
  <c r="C502" i="2"/>
  <c r="J502" i="2" s="1"/>
  <c r="K502" i="2" s="1"/>
  <c r="B502" i="2"/>
  <c r="A502" i="2"/>
  <c r="BB501" i="2"/>
  <c r="BA501" i="2"/>
  <c r="AV501" i="2"/>
  <c r="AG501" i="2"/>
  <c r="AD501" i="2"/>
  <c r="AF501" i="2" s="1"/>
  <c r="X501" i="2"/>
  <c r="E270" i="6" s="1"/>
  <c r="S501" i="2"/>
  <c r="U501" i="2" s="1"/>
  <c r="O501" i="2"/>
  <c r="C270" i="6" s="1"/>
  <c r="H501" i="2"/>
  <c r="E501" i="2"/>
  <c r="G501" i="2" s="1"/>
  <c r="C501" i="2"/>
  <c r="J501" i="2" s="1"/>
  <c r="B501" i="2"/>
  <c r="A501" i="2"/>
  <c r="BB500" i="2"/>
  <c r="BA500" i="2"/>
  <c r="AV500" i="2"/>
  <c r="AD500" i="2"/>
  <c r="X500" i="2"/>
  <c r="S500" i="2"/>
  <c r="T500" i="2" s="1"/>
  <c r="J500" i="2"/>
  <c r="L500" i="2" s="1"/>
  <c r="M500" i="2" s="1"/>
  <c r="E500" i="2"/>
  <c r="F500" i="2" s="1"/>
  <c r="C500" i="2"/>
  <c r="D500" i="2" s="1"/>
  <c r="B500" i="2"/>
  <c r="A500" i="2"/>
  <c r="BB499" i="2"/>
  <c r="BA499" i="2"/>
  <c r="AV499" i="2"/>
  <c r="AD499" i="2"/>
  <c r="AF499" i="2" s="1"/>
  <c r="X499" i="2"/>
  <c r="S499" i="2"/>
  <c r="E499" i="2"/>
  <c r="G499" i="2" s="1"/>
  <c r="C499" i="2"/>
  <c r="D499" i="2" s="1"/>
  <c r="B499" i="2"/>
  <c r="A499" i="2"/>
  <c r="BB498" i="2"/>
  <c r="BA498" i="2"/>
  <c r="AV498" i="2"/>
  <c r="AE498" i="2"/>
  <c r="AD498" i="2"/>
  <c r="AF498" i="2" s="1"/>
  <c r="X498" i="2"/>
  <c r="S498" i="2"/>
  <c r="T498" i="2" s="1"/>
  <c r="F498" i="2"/>
  <c r="E498" i="2"/>
  <c r="G498" i="2" s="1"/>
  <c r="C498" i="2"/>
  <c r="J498" i="2" s="1"/>
  <c r="L498" i="2" s="1"/>
  <c r="M498" i="2" s="1"/>
  <c r="B498" i="2"/>
  <c r="A498" i="2"/>
  <c r="BB497" i="2"/>
  <c r="BA497" i="2"/>
  <c r="AV497" i="2"/>
  <c r="AD497" i="2"/>
  <c r="AE497" i="2" s="1"/>
  <c r="X497" i="2"/>
  <c r="S497" i="2"/>
  <c r="T497" i="2" s="1"/>
  <c r="G497" i="2"/>
  <c r="O497" i="2" s="1"/>
  <c r="C298" i="6" s="1"/>
  <c r="E497" i="2"/>
  <c r="F497" i="2" s="1"/>
  <c r="C497" i="2"/>
  <c r="B497" i="2"/>
  <c r="A497" i="2"/>
  <c r="BB496" i="2"/>
  <c r="BA496" i="2"/>
  <c r="AV496" i="2"/>
  <c r="AD496" i="2"/>
  <c r="AF496" i="2" s="1"/>
  <c r="X496" i="2"/>
  <c r="E70" i="6" s="1"/>
  <c r="S496" i="2"/>
  <c r="J496" i="2"/>
  <c r="E496" i="2"/>
  <c r="D496" i="2"/>
  <c r="C496" i="2"/>
  <c r="B496" i="2"/>
  <c r="A496" i="2"/>
  <c r="BB495" i="2"/>
  <c r="BA495" i="2"/>
  <c r="AV495" i="2"/>
  <c r="AD495" i="2"/>
  <c r="AF495" i="2" s="1"/>
  <c r="X495" i="2"/>
  <c r="T495" i="2"/>
  <c r="S495" i="2"/>
  <c r="U495" i="2" s="1"/>
  <c r="E495" i="2"/>
  <c r="G495" i="2" s="1"/>
  <c r="H495" i="2" s="1"/>
  <c r="C495" i="2"/>
  <c r="D495" i="2" s="1"/>
  <c r="B495" i="2"/>
  <c r="A495" i="2"/>
  <c r="BB493" i="2"/>
  <c r="BA493" i="2"/>
  <c r="AV493" i="2"/>
  <c r="AF493" i="2"/>
  <c r="AG493" i="2" s="1"/>
  <c r="AD493" i="2"/>
  <c r="AE493" i="2" s="1"/>
  <c r="X493" i="2"/>
  <c r="U493" i="2"/>
  <c r="V493" i="2" s="1"/>
  <c r="AK493" i="2" s="1"/>
  <c r="L467" i="6" s="1"/>
  <c r="S493" i="2"/>
  <c r="T493" i="2" s="1"/>
  <c r="E493" i="2"/>
  <c r="F493" i="2" s="1"/>
  <c r="C493" i="2"/>
  <c r="J493" i="2" s="1"/>
  <c r="B493" i="2"/>
  <c r="A493" i="2"/>
  <c r="BB492" i="2"/>
  <c r="BA492" i="2"/>
  <c r="AV492" i="2"/>
  <c r="AD492" i="2"/>
  <c r="AE492" i="2" s="1"/>
  <c r="X492" i="2"/>
  <c r="S492" i="2"/>
  <c r="T492" i="2" s="1"/>
  <c r="E492" i="2"/>
  <c r="F492" i="2" s="1"/>
  <c r="C492" i="2"/>
  <c r="J492" i="2" s="1"/>
  <c r="K492" i="2" s="1"/>
  <c r="B492" i="2"/>
  <c r="A492" i="2"/>
  <c r="BB491" i="2"/>
  <c r="BA491" i="2"/>
  <c r="AV491" i="2"/>
  <c r="AD491" i="2"/>
  <c r="AF491" i="2" s="1"/>
  <c r="Y491" i="2"/>
  <c r="F466" i="6" s="1"/>
  <c r="X491" i="2"/>
  <c r="S491" i="2"/>
  <c r="F491" i="2"/>
  <c r="E491" i="2"/>
  <c r="G491" i="2" s="1"/>
  <c r="C491" i="2"/>
  <c r="J491" i="2" s="1"/>
  <c r="L491" i="2" s="1"/>
  <c r="M491" i="2" s="1"/>
  <c r="B491" i="2"/>
  <c r="A491" i="2"/>
  <c r="BB490" i="2"/>
  <c r="BA490" i="2"/>
  <c r="AV490" i="2"/>
  <c r="AE490" i="2"/>
  <c r="AD490" i="2"/>
  <c r="AF490" i="2" s="1"/>
  <c r="X490" i="2"/>
  <c r="S490" i="2"/>
  <c r="T490" i="2" s="1"/>
  <c r="E490" i="2"/>
  <c r="G490" i="2" s="1"/>
  <c r="O490" i="2" s="1"/>
  <c r="C113" i="6" s="1"/>
  <c r="C490" i="2"/>
  <c r="J490" i="2" s="1"/>
  <c r="B490" i="2"/>
  <c r="A490" i="2"/>
  <c r="BB489" i="2"/>
  <c r="BA489" i="2"/>
  <c r="AV489" i="2"/>
  <c r="AE489" i="2"/>
  <c r="AD489" i="2"/>
  <c r="AF489" i="2" s="1"/>
  <c r="X489" i="2"/>
  <c r="T489" i="2"/>
  <c r="S489" i="2"/>
  <c r="U489" i="2" s="1"/>
  <c r="E489" i="2"/>
  <c r="G489" i="2" s="1"/>
  <c r="D489" i="2"/>
  <c r="C489" i="2"/>
  <c r="J489" i="2" s="1"/>
  <c r="B489" i="2"/>
  <c r="A489" i="2"/>
  <c r="BB488" i="2"/>
  <c r="BA488" i="2"/>
  <c r="AV488" i="2"/>
  <c r="AD488" i="2"/>
  <c r="AE488" i="2" s="1"/>
  <c r="X488" i="2"/>
  <c r="Z488" i="2" s="1"/>
  <c r="S488" i="2"/>
  <c r="T488" i="2" s="1"/>
  <c r="G488" i="2"/>
  <c r="E488" i="2"/>
  <c r="F488" i="2" s="1"/>
  <c r="C488" i="2"/>
  <c r="B488" i="2"/>
  <c r="A488" i="2"/>
  <c r="BB487" i="2"/>
  <c r="BA487" i="2"/>
  <c r="AV487" i="2"/>
  <c r="AE487" i="2"/>
  <c r="AD487" i="2"/>
  <c r="AF487" i="2" s="1"/>
  <c r="AG487" i="2" s="1"/>
  <c r="Z487" i="2"/>
  <c r="AA487" i="2" s="1"/>
  <c r="Y487" i="2"/>
  <c r="F464" i="6" s="1"/>
  <c r="X487" i="2"/>
  <c r="E464" i="6" s="1"/>
  <c r="S487" i="2"/>
  <c r="U487" i="2" s="1"/>
  <c r="E487" i="2"/>
  <c r="G487" i="2" s="1"/>
  <c r="C487" i="2"/>
  <c r="J487" i="2" s="1"/>
  <c r="B487" i="2"/>
  <c r="A487" i="2"/>
  <c r="BB486" i="2"/>
  <c r="BA486" i="2"/>
  <c r="AV486" i="2"/>
  <c r="AD486" i="2"/>
  <c r="X486" i="2"/>
  <c r="E72" i="6" s="1"/>
  <c r="S486" i="2"/>
  <c r="E486" i="2"/>
  <c r="C486" i="2"/>
  <c r="D486" i="2" s="1"/>
  <c r="B486" i="2"/>
  <c r="A486" i="2"/>
  <c r="BB485" i="2"/>
  <c r="BA485" i="2"/>
  <c r="AV485" i="2"/>
  <c r="AD485" i="2"/>
  <c r="AF485" i="2" s="1"/>
  <c r="AG485" i="2" s="1"/>
  <c r="Y485" i="2"/>
  <c r="F463" i="6" s="1"/>
  <c r="X485" i="2"/>
  <c r="S485" i="2"/>
  <c r="U485" i="2" s="1"/>
  <c r="V485" i="2" s="1"/>
  <c r="AK485" i="2" s="1"/>
  <c r="L463" i="6" s="1"/>
  <c r="F485" i="2"/>
  <c r="E485" i="2"/>
  <c r="G485" i="2" s="1"/>
  <c r="O485" i="2" s="1"/>
  <c r="C485" i="2"/>
  <c r="J485" i="2" s="1"/>
  <c r="B485" i="2"/>
  <c r="A485" i="2"/>
  <c r="BB484" i="2"/>
  <c r="BA484" i="2"/>
  <c r="AV484" i="2"/>
  <c r="AD484" i="2"/>
  <c r="AE484" i="2" s="1"/>
  <c r="X484" i="2"/>
  <c r="S484" i="2"/>
  <c r="T484" i="2" s="1"/>
  <c r="J484" i="2"/>
  <c r="K484" i="2" s="1"/>
  <c r="E484" i="2"/>
  <c r="F484" i="2" s="1"/>
  <c r="C484" i="2"/>
  <c r="D484" i="2" s="1"/>
  <c r="B484" i="2"/>
  <c r="A484" i="2"/>
  <c r="BB483" i="2"/>
  <c r="BA483" i="2"/>
  <c r="AV483" i="2"/>
  <c r="AE483" i="2"/>
  <c r="AD483" i="2"/>
  <c r="AF483" i="2" s="1"/>
  <c r="X483" i="2"/>
  <c r="U483" i="2"/>
  <c r="V483" i="2" s="1"/>
  <c r="AK483" i="2" s="1"/>
  <c r="L462" i="6" s="1"/>
  <c r="T483" i="2"/>
  <c r="S483" i="2"/>
  <c r="L483" i="2"/>
  <c r="M483" i="2" s="1"/>
  <c r="G483" i="2"/>
  <c r="O483" i="2" s="1"/>
  <c r="C462" i="6" s="1"/>
  <c r="E483" i="2"/>
  <c r="F483" i="2" s="1"/>
  <c r="D483" i="2"/>
  <c r="C483" i="2"/>
  <c r="J483" i="2" s="1"/>
  <c r="K483" i="2" s="1"/>
  <c r="B483" i="2"/>
  <c r="A483" i="2"/>
  <c r="BB482" i="2"/>
  <c r="BA482" i="2"/>
  <c r="AV482" i="2"/>
  <c r="AD482" i="2"/>
  <c r="AE482" i="2" s="1"/>
  <c r="X482" i="2"/>
  <c r="S482" i="2"/>
  <c r="T482" i="2" s="1"/>
  <c r="G482" i="2"/>
  <c r="O482" i="2" s="1"/>
  <c r="C48" i="6" s="1"/>
  <c r="E482" i="2"/>
  <c r="F482" i="2" s="1"/>
  <c r="C482" i="2"/>
  <c r="J482" i="2" s="1"/>
  <c r="B482" i="2"/>
  <c r="A482" i="2"/>
  <c r="BB481" i="2"/>
  <c r="BA481" i="2"/>
  <c r="AV481" i="2"/>
  <c r="AD481" i="2"/>
  <c r="AE481" i="2" s="1"/>
  <c r="X481" i="2"/>
  <c r="S481" i="2"/>
  <c r="T481" i="2" s="1"/>
  <c r="J481" i="2"/>
  <c r="K481" i="2" s="1"/>
  <c r="E481" i="2"/>
  <c r="F481" i="2" s="1"/>
  <c r="C481" i="2"/>
  <c r="D481" i="2" s="1"/>
  <c r="B481" i="2"/>
  <c r="A481" i="2"/>
  <c r="BB480" i="2"/>
  <c r="BA480" i="2"/>
  <c r="AV480" i="2"/>
  <c r="AD480" i="2"/>
  <c r="AF480" i="2" s="1"/>
  <c r="X480" i="2"/>
  <c r="T480" i="2"/>
  <c r="S480" i="2"/>
  <c r="G480" i="2"/>
  <c r="O480" i="2" s="1"/>
  <c r="C3" i="6" s="1"/>
  <c r="F480" i="2"/>
  <c r="E480" i="2"/>
  <c r="C480" i="2"/>
  <c r="J480" i="2" s="1"/>
  <c r="B480" i="2"/>
  <c r="A480" i="2"/>
  <c r="BB479" i="2"/>
  <c r="BA479" i="2"/>
  <c r="AV479" i="2"/>
  <c r="AD479" i="2"/>
  <c r="AE479" i="2" s="1"/>
  <c r="X479" i="2"/>
  <c r="S479" i="2"/>
  <c r="T479" i="2" s="1"/>
  <c r="E479" i="2"/>
  <c r="F479" i="2" s="1"/>
  <c r="C479" i="2"/>
  <c r="D479" i="2" s="1"/>
  <c r="B479" i="2"/>
  <c r="A479" i="2"/>
  <c r="BB477" i="2"/>
  <c r="BA477" i="2"/>
  <c r="AV477" i="2"/>
  <c r="AE477" i="2"/>
  <c r="AD477" i="2"/>
  <c r="AF477" i="2" s="1"/>
  <c r="X477" i="2"/>
  <c r="S477" i="2"/>
  <c r="U477" i="2" s="1"/>
  <c r="K477" i="2"/>
  <c r="J477" i="2"/>
  <c r="L477" i="2" s="1"/>
  <c r="M477" i="2" s="1"/>
  <c r="E477" i="2"/>
  <c r="G477" i="2" s="1"/>
  <c r="D477" i="2"/>
  <c r="C477" i="2"/>
  <c r="B477" i="2"/>
  <c r="A477" i="2"/>
  <c r="BB476" i="2"/>
  <c r="BA476" i="2"/>
  <c r="AV476" i="2"/>
  <c r="AF476" i="2"/>
  <c r="AD476" i="2"/>
  <c r="AE476" i="2" s="1"/>
  <c r="Z476" i="2"/>
  <c r="X476" i="2"/>
  <c r="S476" i="2"/>
  <c r="T476" i="2" s="1"/>
  <c r="E476" i="2"/>
  <c r="F476" i="2" s="1"/>
  <c r="C476" i="2"/>
  <c r="J476" i="2" s="1"/>
  <c r="B476" i="2"/>
  <c r="A476" i="2"/>
  <c r="BB475" i="2"/>
  <c r="BA475" i="2"/>
  <c r="AV475" i="2"/>
  <c r="AD475" i="2"/>
  <c r="AF475" i="2" s="1"/>
  <c r="X475" i="2"/>
  <c r="S475" i="2"/>
  <c r="P475" i="2"/>
  <c r="D266" i="6" s="1"/>
  <c r="E475" i="2"/>
  <c r="G475" i="2" s="1"/>
  <c r="O475" i="2" s="1"/>
  <c r="C475" i="2"/>
  <c r="J475" i="2" s="1"/>
  <c r="B475" i="2"/>
  <c r="A475" i="2"/>
  <c r="BB474" i="2"/>
  <c r="BA474" i="2"/>
  <c r="AV474" i="2"/>
  <c r="AF474" i="2"/>
  <c r="AG474" i="2" s="1"/>
  <c r="AD474" i="2"/>
  <c r="AE474" i="2" s="1"/>
  <c r="X474" i="2"/>
  <c r="S474" i="2"/>
  <c r="T474" i="2" s="1"/>
  <c r="E474" i="2"/>
  <c r="F474" i="2" s="1"/>
  <c r="C474" i="2"/>
  <c r="D474" i="2" s="1"/>
  <c r="B474" i="2"/>
  <c r="A474" i="2"/>
  <c r="BB473" i="2"/>
  <c r="BA473" i="2"/>
  <c r="AV473" i="2"/>
  <c r="AG473" i="2"/>
  <c r="AF473" i="2"/>
  <c r="AD473" i="2"/>
  <c r="AE473" i="2" s="1"/>
  <c r="X473" i="2"/>
  <c r="E257" i="6" s="1"/>
  <c r="T473" i="2"/>
  <c r="S473" i="2"/>
  <c r="U473" i="2" s="1"/>
  <c r="M473" i="2"/>
  <c r="K473" i="2"/>
  <c r="G473" i="2"/>
  <c r="F473" i="2"/>
  <c r="E473" i="2"/>
  <c r="D473" i="2"/>
  <c r="C473" i="2"/>
  <c r="J473" i="2" s="1"/>
  <c r="L473" i="2" s="1"/>
  <c r="B473" i="2"/>
  <c r="A473" i="2"/>
  <c r="BB472" i="2"/>
  <c r="BA472" i="2"/>
  <c r="AV472" i="2"/>
  <c r="AD472" i="2"/>
  <c r="AE472" i="2" s="1"/>
  <c r="X472" i="2"/>
  <c r="S472" i="2"/>
  <c r="T472" i="2" s="1"/>
  <c r="E472" i="2"/>
  <c r="D472" i="2"/>
  <c r="C472" i="2"/>
  <c r="J472" i="2" s="1"/>
  <c r="K472" i="2" s="1"/>
  <c r="B472" i="2"/>
  <c r="A472" i="2"/>
  <c r="BB471" i="2"/>
  <c r="BA471" i="2"/>
  <c r="AV471" i="2"/>
  <c r="AD471" i="2"/>
  <c r="AF471" i="2" s="1"/>
  <c r="Y471" i="2"/>
  <c r="F235" i="6" s="1"/>
  <c r="X471" i="2"/>
  <c r="S471" i="2"/>
  <c r="U471" i="2" s="1"/>
  <c r="AJ471" i="2" s="1"/>
  <c r="K235" i="6" s="1"/>
  <c r="O471" i="2"/>
  <c r="J471" i="2"/>
  <c r="L471" i="2" s="1"/>
  <c r="M471" i="2" s="1"/>
  <c r="H471" i="2"/>
  <c r="E471" i="2"/>
  <c r="G471" i="2" s="1"/>
  <c r="D471" i="2"/>
  <c r="C471" i="2"/>
  <c r="B471" i="2"/>
  <c r="A471" i="2"/>
  <c r="BB470" i="2"/>
  <c r="BA470" i="2"/>
  <c r="AV470" i="2"/>
  <c r="AD470" i="2"/>
  <c r="AE470" i="2" s="1"/>
  <c r="Y470" i="2"/>
  <c r="F67" i="6" s="1"/>
  <c r="X470" i="2"/>
  <c r="S470" i="2"/>
  <c r="F470" i="2"/>
  <c r="E470" i="2"/>
  <c r="G470" i="2" s="1"/>
  <c r="C470" i="2"/>
  <c r="D470" i="2" s="1"/>
  <c r="B470" i="2"/>
  <c r="A470" i="2"/>
  <c r="BB469" i="2"/>
  <c r="BA469" i="2"/>
  <c r="AV469" i="2"/>
  <c r="AD469" i="2"/>
  <c r="AF469" i="2" s="1"/>
  <c r="X469" i="2"/>
  <c r="E252" i="6" s="1"/>
  <c r="S469" i="2"/>
  <c r="Q469" i="2"/>
  <c r="R469" i="2" s="1"/>
  <c r="G469" i="2"/>
  <c r="O469" i="2" s="1"/>
  <c r="F469" i="2"/>
  <c r="E469" i="2"/>
  <c r="C469" i="2"/>
  <c r="J469" i="2" s="1"/>
  <c r="L469" i="2" s="1"/>
  <c r="M469" i="2" s="1"/>
  <c r="B469" i="2"/>
  <c r="A469" i="2"/>
  <c r="BB468" i="2"/>
  <c r="BA468" i="2"/>
  <c r="AV468" i="2"/>
  <c r="AD468" i="2"/>
  <c r="AE468" i="2" s="1"/>
  <c r="X468" i="2"/>
  <c r="S468" i="2"/>
  <c r="T468" i="2" s="1"/>
  <c r="E468" i="2"/>
  <c r="F468" i="2" s="1"/>
  <c r="C468" i="2"/>
  <c r="J468" i="2" s="1"/>
  <c r="B468" i="2"/>
  <c r="A468" i="2"/>
  <c r="BB467" i="2"/>
  <c r="BA467" i="2"/>
  <c r="AV467" i="2"/>
  <c r="AE467" i="2"/>
  <c r="AD467" i="2"/>
  <c r="AF467" i="2" s="1"/>
  <c r="X467" i="2"/>
  <c r="S467" i="2"/>
  <c r="U467" i="2" s="1"/>
  <c r="K467" i="2"/>
  <c r="J467" i="2"/>
  <c r="L467" i="2" s="1"/>
  <c r="M467" i="2" s="1"/>
  <c r="E467" i="2"/>
  <c r="D467" i="2"/>
  <c r="C467" i="2"/>
  <c r="B467" i="2"/>
  <c r="A467" i="2"/>
  <c r="BB465" i="2"/>
  <c r="BA465" i="2"/>
  <c r="AV465" i="2"/>
  <c r="AD465" i="2"/>
  <c r="AF465" i="2" s="1"/>
  <c r="X465" i="2"/>
  <c r="E459" i="6" s="1"/>
  <c r="S465" i="2"/>
  <c r="Q465" i="2"/>
  <c r="R465" i="2" s="1"/>
  <c r="K465" i="2"/>
  <c r="E465" i="2"/>
  <c r="G465" i="2" s="1"/>
  <c r="O465" i="2" s="1"/>
  <c r="C465" i="2"/>
  <c r="J465" i="2" s="1"/>
  <c r="L465" i="2" s="1"/>
  <c r="M465" i="2" s="1"/>
  <c r="B465" i="2"/>
  <c r="A465" i="2"/>
  <c r="BB464" i="2"/>
  <c r="BA464" i="2"/>
  <c r="AV464" i="2"/>
  <c r="AD464" i="2"/>
  <c r="AE464" i="2" s="1"/>
  <c r="X464" i="2"/>
  <c r="S464" i="2"/>
  <c r="E464" i="2"/>
  <c r="F464" i="2" s="1"/>
  <c r="C464" i="2"/>
  <c r="J464" i="2" s="1"/>
  <c r="B464" i="2"/>
  <c r="A464" i="2"/>
  <c r="BB463" i="2"/>
  <c r="BA463" i="2"/>
  <c r="AV463" i="2"/>
  <c r="AD463" i="2"/>
  <c r="AF463" i="2" s="1"/>
  <c r="AG463" i="2" s="1"/>
  <c r="X463" i="2"/>
  <c r="S463" i="2"/>
  <c r="U463" i="2" s="1"/>
  <c r="AJ463" i="2" s="1"/>
  <c r="K458" i="6" s="1"/>
  <c r="J463" i="2"/>
  <c r="L463" i="2" s="1"/>
  <c r="M463" i="2" s="1"/>
  <c r="E463" i="2"/>
  <c r="G463" i="2" s="1"/>
  <c r="O463" i="2" s="1"/>
  <c r="C458" i="6" s="1"/>
  <c r="D463" i="2"/>
  <c r="C463" i="2"/>
  <c r="B463" i="2"/>
  <c r="A463" i="2"/>
  <c r="BB462" i="2"/>
  <c r="BA462" i="2"/>
  <c r="AV462" i="2"/>
  <c r="AD462" i="2"/>
  <c r="AF462" i="2" s="1"/>
  <c r="X462" i="2"/>
  <c r="S462" i="2"/>
  <c r="E462" i="2"/>
  <c r="F462" i="2" s="1"/>
  <c r="C462" i="2"/>
  <c r="D462" i="2" s="1"/>
  <c r="B462" i="2"/>
  <c r="A462" i="2"/>
  <c r="BB461" i="2"/>
  <c r="BA461" i="2"/>
  <c r="AV461" i="2"/>
  <c r="AD461" i="2"/>
  <c r="AF461" i="2" s="1"/>
  <c r="AG461" i="2" s="1"/>
  <c r="Y461" i="2"/>
  <c r="F304" i="6" s="1"/>
  <c r="X461" i="2"/>
  <c r="E304" i="6" s="1"/>
  <c r="U461" i="2"/>
  <c r="T461" i="2"/>
  <c r="S461" i="2"/>
  <c r="L461" i="2"/>
  <c r="M461" i="2" s="1"/>
  <c r="E461" i="2"/>
  <c r="G461" i="2" s="1"/>
  <c r="O461" i="2" s="1"/>
  <c r="C461" i="2"/>
  <c r="J461" i="2" s="1"/>
  <c r="K461" i="2" s="1"/>
  <c r="B461" i="2"/>
  <c r="A461" i="2"/>
  <c r="BB460" i="2"/>
  <c r="BA460" i="2"/>
  <c r="AV460" i="2"/>
  <c r="AD460" i="2"/>
  <c r="AE460" i="2" s="1"/>
  <c r="X460" i="2"/>
  <c r="S460" i="2"/>
  <c r="T460" i="2" s="1"/>
  <c r="J460" i="2"/>
  <c r="K460" i="2" s="1"/>
  <c r="E460" i="2"/>
  <c r="F460" i="2" s="1"/>
  <c r="C460" i="2"/>
  <c r="D460" i="2" s="1"/>
  <c r="B460" i="2"/>
  <c r="A460" i="2"/>
  <c r="BB459" i="2"/>
  <c r="BA459" i="2"/>
  <c r="AV459" i="2"/>
  <c r="AD459" i="2"/>
  <c r="AF459" i="2" s="1"/>
  <c r="X459" i="2"/>
  <c r="S459" i="2"/>
  <c r="U459" i="2" s="1"/>
  <c r="AJ459" i="2" s="1"/>
  <c r="K457" i="6" s="1"/>
  <c r="O459" i="2"/>
  <c r="J459" i="2"/>
  <c r="L459" i="2" s="1"/>
  <c r="M459" i="2" s="1"/>
  <c r="E459" i="2"/>
  <c r="G459" i="2" s="1"/>
  <c r="H459" i="2" s="1"/>
  <c r="D459" i="2"/>
  <c r="C459" i="2"/>
  <c r="B459" i="2"/>
  <c r="A459" i="2"/>
  <c r="BB458" i="2"/>
  <c r="BA458" i="2"/>
  <c r="AV458" i="2"/>
  <c r="AD458" i="2"/>
  <c r="AE458" i="2" s="1"/>
  <c r="X458" i="2"/>
  <c r="S458" i="2"/>
  <c r="T458" i="2" s="1"/>
  <c r="E458" i="2"/>
  <c r="G458" i="2" s="1"/>
  <c r="C458" i="2"/>
  <c r="D458" i="2" s="1"/>
  <c r="B458" i="2"/>
  <c r="A458" i="2"/>
  <c r="BB457" i="2"/>
  <c r="BA457" i="2"/>
  <c r="AV457" i="2"/>
  <c r="AE457" i="2"/>
  <c r="AD457" i="2"/>
  <c r="AF457" i="2" s="1"/>
  <c r="Y457" i="2"/>
  <c r="F456" i="6" s="1"/>
  <c r="X457" i="2"/>
  <c r="E456" i="6" s="1"/>
  <c r="S457" i="2"/>
  <c r="U457" i="2" s="1"/>
  <c r="V457" i="2" s="1"/>
  <c r="AK457" i="2" s="1"/>
  <c r="L456" i="6" s="1"/>
  <c r="F457" i="2"/>
  <c r="E457" i="2"/>
  <c r="G457" i="2" s="1"/>
  <c r="O457" i="2" s="1"/>
  <c r="C456" i="6" s="1"/>
  <c r="C457" i="2"/>
  <c r="J457" i="2" s="1"/>
  <c r="L457" i="2" s="1"/>
  <c r="M457" i="2" s="1"/>
  <c r="B457" i="2"/>
  <c r="A457" i="2"/>
  <c r="BB455" i="2"/>
  <c r="BA455" i="2"/>
  <c r="AV455" i="2"/>
  <c r="AD455" i="2"/>
  <c r="AF455" i="2" s="1"/>
  <c r="X455" i="2"/>
  <c r="V455" i="2"/>
  <c r="AK455" i="2" s="1"/>
  <c r="L284" i="6" s="1"/>
  <c r="T455" i="2"/>
  <c r="S455" i="2"/>
  <c r="U455" i="2" s="1"/>
  <c r="J455" i="2"/>
  <c r="L455" i="2" s="1"/>
  <c r="M455" i="2" s="1"/>
  <c r="H455" i="2"/>
  <c r="F455" i="2"/>
  <c r="E455" i="2"/>
  <c r="G455" i="2" s="1"/>
  <c r="O455" i="2" s="1"/>
  <c r="D455" i="2"/>
  <c r="C455" i="2"/>
  <c r="B455" i="2"/>
  <c r="A455" i="2"/>
  <c r="BB454" i="2"/>
  <c r="BA454" i="2"/>
  <c r="AV454" i="2"/>
  <c r="AD454" i="2"/>
  <c r="X454" i="2"/>
  <c r="S454" i="2"/>
  <c r="J454" i="2"/>
  <c r="K454" i="2" s="1"/>
  <c r="E454" i="2"/>
  <c r="F454" i="2" s="1"/>
  <c r="C454" i="2"/>
  <c r="D454" i="2" s="1"/>
  <c r="B454" i="2"/>
  <c r="A454" i="2"/>
  <c r="BB453" i="2"/>
  <c r="BA453" i="2"/>
  <c r="AV453" i="2"/>
  <c r="AF453" i="2"/>
  <c r="AE453" i="2"/>
  <c r="AD453" i="2"/>
  <c r="X453" i="2"/>
  <c r="E236" i="6" s="1"/>
  <c r="S453" i="2"/>
  <c r="U453" i="2" s="1"/>
  <c r="E453" i="2"/>
  <c r="G453" i="2" s="1"/>
  <c r="D453" i="2"/>
  <c r="C453" i="2"/>
  <c r="J453" i="2" s="1"/>
  <c r="B453" i="2"/>
  <c r="A453" i="2"/>
  <c r="BB452" i="2"/>
  <c r="BA452" i="2"/>
  <c r="AV452" i="2"/>
  <c r="AD452" i="2"/>
  <c r="X452" i="2"/>
  <c r="S452" i="2"/>
  <c r="E452" i="2"/>
  <c r="F452" i="2" s="1"/>
  <c r="C452" i="2"/>
  <c r="D452" i="2" s="1"/>
  <c r="B452" i="2"/>
  <c r="A452" i="2"/>
  <c r="BB451" i="2"/>
  <c r="BA451" i="2"/>
  <c r="AV451" i="2"/>
  <c r="AD451" i="2"/>
  <c r="AF451" i="2" s="1"/>
  <c r="X451" i="2"/>
  <c r="V451" i="2"/>
  <c r="AK451" i="2" s="1"/>
  <c r="L285" i="6" s="1"/>
  <c r="S451" i="2"/>
  <c r="U451" i="2" s="1"/>
  <c r="P451" i="2"/>
  <c r="D285" i="6" s="1"/>
  <c r="J451" i="2"/>
  <c r="L451" i="2" s="1"/>
  <c r="M451" i="2" s="1"/>
  <c r="H451" i="2"/>
  <c r="F451" i="2"/>
  <c r="E451" i="2"/>
  <c r="G451" i="2" s="1"/>
  <c r="O451" i="2" s="1"/>
  <c r="C451" i="2"/>
  <c r="D451" i="2" s="1"/>
  <c r="B451" i="2"/>
  <c r="A451" i="2"/>
  <c r="BB450" i="2"/>
  <c r="BA450" i="2"/>
  <c r="AV450" i="2"/>
  <c r="AE450" i="2"/>
  <c r="AD450" i="2"/>
  <c r="AF450" i="2" s="1"/>
  <c r="X450" i="2"/>
  <c r="E197" i="6" s="1"/>
  <c r="S450" i="2"/>
  <c r="T450" i="2" s="1"/>
  <c r="J450" i="2"/>
  <c r="L450" i="2" s="1"/>
  <c r="M450" i="2" s="1"/>
  <c r="E450" i="2"/>
  <c r="G450" i="2" s="1"/>
  <c r="C450" i="2"/>
  <c r="D450" i="2" s="1"/>
  <c r="B450" i="2"/>
  <c r="A450" i="2"/>
  <c r="BB449" i="2"/>
  <c r="BA449" i="2"/>
  <c r="AV449" i="2"/>
  <c r="AD449" i="2"/>
  <c r="AF449" i="2" s="1"/>
  <c r="X449" i="2"/>
  <c r="U449" i="2"/>
  <c r="S449" i="2"/>
  <c r="T449" i="2" s="1"/>
  <c r="G449" i="2"/>
  <c r="O449" i="2" s="1"/>
  <c r="E449" i="2"/>
  <c r="F449" i="2" s="1"/>
  <c r="D449" i="2"/>
  <c r="C449" i="2"/>
  <c r="J449" i="2" s="1"/>
  <c r="L449" i="2" s="1"/>
  <c r="M449" i="2" s="1"/>
  <c r="B449" i="2"/>
  <c r="A449" i="2"/>
  <c r="BB448" i="2"/>
  <c r="BA448" i="2"/>
  <c r="AV448" i="2"/>
  <c r="AF448" i="2"/>
  <c r="AD448" i="2"/>
  <c r="AE448" i="2" s="1"/>
  <c r="X448" i="2"/>
  <c r="E149" i="6" s="1"/>
  <c r="S448" i="2"/>
  <c r="T448" i="2" s="1"/>
  <c r="E448" i="2"/>
  <c r="F448" i="2" s="1"/>
  <c r="C448" i="2"/>
  <c r="B448" i="2"/>
  <c r="A448" i="2"/>
  <c r="BB447" i="2"/>
  <c r="BA447" i="2"/>
  <c r="AV447" i="2"/>
  <c r="AD447" i="2"/>
  <c r="AF447" i="2" s="1"/>
  <c r="AG447" i="2" s="1"/>
  <c r="X447" i="2"/>
  <c r="E301" i="6" s="1"/>
  <c r="S447" i="2"/>
  <c r="U447" i="2" s="1"/>
  <c r="AJ447" i="2" s="1"/>
  <c r="K301" i="6" s="1"/>
  <c r="E447" i="2"/>
  <c r="C447" i="2"/>
  <c r="J447" i="2" s="1"/>
  <c r="B447" i="2"/>
  <c r="A447" i="2"/>
  <c r="BB446" i="2"/>
  <c r="BA446" i="2"/>
  <c r="AV446" i="2"/>
  <c r="AD446" i="2"/>
  <c r="AF446" i="2" s="1"/>
  <c r="X446" i="2"/>
  <c r="S446" i="2"/>
  <c r="T446" i="2" s="1"/>
  <c r="E446" i="2"/>
  <c r="G446" i="2" s="1"/>
  <c r="H446" i="2" s="1"/>
  <c r="C446" i="2"/>
  <c r="D446" i="2" s="1"/>
  <c r="B446" i="2"/>
  <c r="A446" i="2"/>
  <c r="BB445" i="2"/>
  <c r="BA445" i="2"/>
  <c r="AV445" i="2"/>
  <c r="AD445" i="2"/>
  <c r="Y445" i="2"/>
  <c r="F455" i="6" s="1"/>
  <c r="X445" i="2"/>
  <c r="E455" i="6" s="1"/>
  <c r="U445" i="2"/>
  <c r="AJ445" i="2" s="1"/>
  <c r="K455" i="6" s="1"/>
  <c r="T445" i="2"/>
  <c r="S445" i="2"/>
  <c r="F445" i="2"/>
  <c r="E445" i="2"/>
  <c r="G445" i="2" s="1"/>
  <c r="C445" i="2"/>
  <c r="B445" i="2"/>
  <c r="A445" i="2"/>
  <c r="BB443" i="2"/>
  <c r="BA443" i="2"/>
  <c r="AV443" i="2"/>
  <c r="AD443" i="2"/>
  <c r="AF443" i="2" s="1"/>
  <c r="Y443" i="2"/>
  <c r="F289" i="6" s="1"/>
  <c r="X443" i="2"/>
  <c r="S443" i="2"/>
  <c r="U443" i="2" s="1"/>
  <c r="F443" i="2"/>
  <c r="E443" i="2"/>
  <c r="G443" i="2" s="1"/>
  <c r="C443" i="2"/>
  <c r="J443" i="2" s="1"/>
  <c r="B443" i="2"/>
  <c r="A443" i="2"/>
  <c r="BB442" i="2"/>
  <c r="BA442" i="2"/>
  <c r="AV442" i="2"/>
  <c r="AF442" i="2"/>
  <c r="AD442" i="2"/>
  <c r="AE442" i="2" s="1"/>
  <c r="X442" i="2"/>
  <c r="S442" i="2"/>
  <c r="T442" i="2" s="1"/>
  <c r="E442" i="2"/>
  <c r="F442" i="2" s="1"/>
  <c r="C442" i="2"/>
  <c r="B442" i="2"/>
  <c r="A442" i="2"/>
  <c r="BB441" i="2"/>
  <c r="BA441" i="2"/>
  <c r="AV441" i="2"/>
  <c r="AF441" i="2"/>
  <c r="AG441" i="2" s="1"/>
  <c r="AE441" i="2"/>
  <c r="AD441" i="2"/>
  <c r="Z441" i="2"/>
  <c r="AA441" i="2" s="1"/>
  <c r="X441" i="2"/>
  <c r="E288" i="6" s="1"/>
  <c r="S441" i="2"/>
  <c r="U441" i="2" s="1"/>
  <c r="F441" i="2"/>
  <c r="E441" i="2"/>
  <c r="G441" i="2" s="1"/>
  <c r="C441" i="2"/>
  <c r="J441" i="2" s="1"/>
  <c r="B441" i="2"/>
  <c r="A441" i="2"/>
  <c r="BB440" i="2"/>
  <c r="BA440" i="2"/>
  <c r="AV440" i="2"/>
  <c r="AD440" i="2"/>
  <c r="X440" i="2"/>
  <c r="E109" i="6" s="1"/>
  <c r="S440" i="2"/>
  <c r="E440" i="2"/>
  <c r="C440" i="2"/>
  <c r="D440" i="2" s="1"/>
  <c r="B440" i="2"/>
  <c r="A440" i="2"/>
  <c r="BB439" i="2"/>
  <c r="BA439" i="2"/>
  <c r="AV439" i="2"/>
  <c r="AE439" i="2"/>
  <c r="AD439" i="2"/>
  <c r="AF439" i="2" s="1"/>
  <c r="X439" i="2"/>
  <c r="S439" i="2"/>
  <c r="U439" i="2" s="1"/>
  <c r="E439" i="2"/>
  <c r="G439" i="2" s="1"/>
  <c r="C439" i="2"/>
  <c r="J439" i="2" s="1"/>
  <c r="B439" i="2"/>
  <c r="A439" i="2"/>
  <c r="BB438" i="2"/>
  <c r="BA438" i="2"/>
  <c r="AV438" i="2"/>
  <c r="AD438" i="2"/>
  <c r="AE438" i="2" s="1"/>
  <c r="X438" i="2"/>
  <c r="S438" i="2"/>
  <c r="T438" i="2" s="1"/>
  <c r="E438" i="2"/>
  <c r="F438" i="2" s="1"/>
  <c r="C438" i="2"/>
  <c r="B438" i="2"/>
  <c r="A438" i="2"/>
  <c r="BB437" i="2"/>
  <c r="BA437" i="2"/>
  <c r="AV437" i="2"/>
  <c r="AD437" i="2"/>
  <c r="AF437" i="2" s="1"/>
  <c r="AG437" i="2" s="1"/>
  <c r="Z437" i="2"/>
  <c r="AA437" i="2" s="1"/>
  <c r="Y437" i="2"/>
  <c r="F303" i="6" s="1"/>
  <c r="X437" i="2"/>
  <c r="E303" i="6" s="1"/>
  <c r="S437" i="2"/>
  <c r="U437" i="2" s="1"/>
  <c r="G437" i="2"/>
  <c r="O437" i="2" s="1"/>
  <c r="C303" i="6" s="1"/>
  <c r="E437" i="2"/>
  <c r="F437" i="2" s="1"/>
  <c r="C437" i="2"/>
  <c r="J437" i="2" s="1"/>
  <c r="B437" i="2"/>
  <c r="A437" i="2"/>
  <c r="BB436" i="2"/>
  <c r="BA436" i="2"/>
  <c r="AV436" i="2"/>
  <c r="AD436" i="2"/>
  <c r="AE436" i="2" s="1"/>
  <c r="X436" i="2"/>
  <c r="S436" i="2"/>
  <c r="T436" i="2" s="1"/>
  <c r="E436" i="2"/>
  <c r="F436" i="2" s="1"/>
  <c r="C436" i="2"/>
  <c r="B436" i="2"/>
  <c r="A436" i="2"/>
  <c r="BB435" i="2"/>
  <c r="BA435" i="2"/>
  <c r="AV435" i="2"/>
  <c r="AF435" i="2"/>
  <c r="AG435" i="2" s="1"/>
  <c r="AD435" i="2"/>
  <c r="AE435" i="2" s="1"/>
  <c r="X435" i="2"/>
  <c r="E206" i="6" s="1"/>
  <c r="S435" i="2"/>
  <c r="U435" i="2" s="1"/>
  <c r="V435" i="2" s="1"/>
  <c r="AK435" i="2" s="1"/>
  <c r="L206" i="6" s="1"/>
  <c r="G435" i="2"/>
  <c r="O435" i="2" s="1"/>
  <c r="C206" i="6" s="1"/>
  <c r="E435" i="2"/>
  <c r="F435" i="2" s="1"/>
  <c r="C435" i="2"/>
  <c r="J435" i="2" s="1"/>
  <c r="B435" i="2"/>
  <c r="A435" i="2"/>
  <c r="BB433" i="2"/>
  <c r="BA433" i="2"/>
  <c r="AV433" i="2"/>
  <c r="AE433" i="2"/>
  <c r="AD433" i="2"/>
  <c r="AF433" i="2" s="1"/>
  <c r="X433" i="2"/>
  <c r="T433" i="2"/>
  <c r="S433" i="2"/>
  <c r="U433" i="2" s="1"/>
  <c r="F433" i="2"/>
  <c r="E433" i="2"/>
  <c r="G433" i="2" s="1"/>
  <c r="C433" i="2"/>
  <c r="D433" i="2" s="1"/>
  <c r="B433" i="2"/>
  <c r="A433" i="2"/>
  <c r="BB432" i="2"/>
  <c r="BA432" i="2"/>
  <c r="AV432" i="2"/>
  <c r="AD432" i="2"/>
  <c r="AF432" i="2" s="1"/>
  <c r="Z432" i="2"/>
  <c r="Y432" i="2"/>
  <c r="F144" i="6" s="1"/>
  <c r="X432" i="2"/>
  <c r="E144" i="6" s="1"/>
  <c r="T432" i="2"/>
  <c r="S432" i="2"/>
  <c r="G432" i="2"/>
  <c r="E432" i="2"/>
  <c r="F432" i="2" s="1"/>
  <c r="C432" i="2"/>
  <c r="B432" i="2"/>
  <c r="A432" i="2"/>
  <c r="BB431" i="2"/>
  <c r="BA431" i="2"/>
  <c r="AV431" i="2"/>
  <c r="AE431" i="2"/>
  <c r="AD431" i="2"/>
  <c r="AF431" i="2" s="1"/>
  <c r="AG431" i="2" s="1"/>
  <c r="X431" i="2"/>
  <c r="V431" i="2"/>
  <c r="AK431" i="2" s="1"/>
  <c r="L247" i="6" s="1"/>
  <c r="S431" i="2"/>
  <c r="U431" i="2" s="1"/>
  <c r="J431" i="2"/>
  <c r="L431" i="2" s="1"/>
  <c r="M431" i="2" s="1"/>
  <c r="E431" i="2"/>
  <c r="G431" i="2" s="1"/>
  <c r="O431" i="2" s="1"/>
  <c r="C247" i="6" s="1"/>
  <c r="C431" i="2"/>
  <c r="D431" i="2" s="1"/>
  <c r="B431" i="2"/>
  <c r="A431" i="2"/>
  <c r="BB430" i="2"/>
  <c r="BA430" i="2"/>
  <c r="AV430" i="2"/>
  <c r="AD430" i="2"/>
  <c r="X430" i="2"/>
  <c r="E135" i="6" s="1"/>
  <c r="S430" i="2"/>
  <c r="E430" i="2"/>
  <c r="C430" i="2"/>
  <c r="B430" i="2"/>
  <c r="A430" i="2"/>
  <c r="BB429" i="2"/>
  <c r="BA429" i="2"/>
  <c r="AV429" i="2"/>
  <c r="AE429" i="2"/>
  <c r="AD429" i="2"/>
  <c r="AF429" i="2" s="1"/>
  <c r="X429" i="2"/>
  <c r="T429" i="2"/>
  <c r="S429" i="2"/>
  <c r="U429" i="2" s="1"/>
  <c r="E429" i="2"/>
  <c r="C429" i="2"/>
  <c r="B429" i="2"/>
  <c r="A429" i="2"/>
  <c r="BB428" i="2"/>
  <c r="BA428" i="2"/>
  <c r="AV428" i="2"/>
  <c r="AF428" i="2"/>
  <c r="AD428" i="2"/>
  <c r="AE428" i="2" s="1"/>
  <c r="X428" i="2"/>
  <c r="S428" i="2"/>
  <c r="T428" i="2" s="1"/>
  <c r="G428" i="2"/>
  <c r="E428" i="2"/>
  <c r="F428" i="2" s="1"/>
  <c r="C428" i="2"/>
  <c r="B428" i="2"/>
  <c r="A428" i="2"/>
  <c r="BB427" i="2"/>
  <c r="BA427" i="2"/>
  <c r="AV427" i="2"/>
  <c r="AD427" i="2"/>
  <c r="AF427" i="2" s="1"/>
  <c r="X427" i="2"/>
  <c r="S427" i="2"/>
  <c r="U427" i="2" s="1"/>
  <c r="H427" i="2"/>
  <c r="E427" i="2"/>
  <c r="G427" i="2" s="1"/>
  <c r="O427" i="2" s="1"/>
  <c r="C208" i="6" s="1"/>
  <c r="C427" i="2"/>
  <c r="J427" i="2" s="1"/>
  <c r="L427" i="2" s="1"/>
  <c r="M427" i="2" s="1"/>
  <c r="B427" i="2"/>
  <c r="A427" i="2"/>
  <c r="BB426" i="2"/>
  <c r="BA426" i="2"/>
  <c r="AV426" i="2"/>
  <c r="AD426" i="2"/>
  <c r="X426" i="2"/>
  <c r="E130" i="6" s="1"/>
  <c r="S426" i="2"/>
  <c r="E426" i="2"/>
  <c r="C426" i="2"/>
  <c r="D426" i="2" s="1"/>
  <c r="B426" i="2"/>
  <c r="A426" i="2"/>
  <c r="BB425" i="2"/>
  <c r="BA425" i="2"/>
  <c r="AV425" i="2"/>
  <c r="AD425" i="2"/>
  <c r="AE425" i="2" s="1"/>
  <c r="X425" i="2"/>
  <c r="S425" i="2"/>
  <c r="T425" i="2" s="1"/>
  <c r="G425" i="2"/>
  <c r="E425" i="2"/>
  <c r="F425" i="2" s="1"/>
  <c r="C425" i="2"/>
  <c r="B425" i="2"/>
  <c r="A425" i="2"/>
  <c r="BB424" i="2"/>
  <c r="BA424" i="2"/>
  <c r="AV424" i="2"/>
  <c r="AD424" i="2"/>
  <c r="AF424" i="2" s="1"/>
  <c r="AG424" i="2" s="1"/>
  <c r="Z424" i="2"/>
  <c r="AA424" i="2" s="1"/>
  <c r="X424" i="2"/>
  <c r="E82" i="6" s="1"/>
  <c r="T424" i="2"/>
  <c r="S424" i="2"/>
  <c r="G424" i="2"/>
  <c r="O424" i="2" s="1"/>
  <c r="C82" i="6" s="1"/>
  <c r="F424" i="2"/>
  <c r="E424" i="2"/>
  <c r="D424" i="2"/>
  <c r="C424" i="2"/>
  <c r="J424" i="2" s="1"/>
  <c r="B424" i="2"/>
  <c r="A424" i="2"/>
  <c r="BB423" i="2"/>
  <c r="BA423" i="2"/>
  <c r="AV423" i="2"/>
  <c r="AD423" i="2"/>
  <c r="X423" i="2"/>
  <c r="E245" i="6" s="1"/>
  <c r="S423" i="2"/>
  <c r="J423" i="2"/>
  <c r="E423" i="2"/>
  <c r="C423" i="2"/>
  <c r="D423" i="2" s="1"/>
  <c r="B423" i="2"/>
  <c r="A423" i="2"/>
  <c r="BB422" i="2"/>
  <c r="BA422" i="2"/>
  <c r="AV422" i="2"/>
  <c r="AD422" i="2"/>
  <c r="AF422" i="2" s="1"/>
  <c r="X422" i="2"/>
  <c r="S422" i="2"/>
  <c r="T422" i="2" s="1"/>
  <c r="J422" i="2"/>
  <c r="L422" i="2" s="1"/>
  <c r="M422" i="2" s="1"/>
  <c r="F422" i="2"/>
  <c r="E422" i="2"/>
  <c r="G422" i="2" s="1"/>
  <c r="C422" i="2"/>
  <c r="D422" i="2" s="1"/>
  <c r="B422" i="2"/>
  <c r="A422" i="2"/>
  <c r="BB421" i="2"/>
  <c r="BA421" i="2"/>
  <c r="AV421" i="2"/>
  <c r="AF421" i="2"/>
  <c r="AD421" i="2"/>
  <c r="AE421" i="2" s="1"/>
  <c r="X421" i="2"/>
  <c r="U421" i="2"/>
  <c r="AJ421" i="2" s="1"/>
  <c r="K248" i="6" s="1"/>
  <c r="S421" i="2"/>
  <c r="T421" i="2" s="1"/>
  <c r="G421" i="2"/>
  <c r="E421" i="2"/>
  <c r="F421" i="2" s="1"/>
  <c r="C421" i="2"/>
  <c r="B421" i="2"/>
  <c r="A421" i="2"/>
  <c r="BB419" i="2"/>
  <c r="BA419" i="2"/>
  <c r="AV419" i="2"/>
  <c r="AD419" i="2"/>
  <c r="AF419" i="2" s="1"/>
  <c r="Y419" i="2"/>
  <c r="F216" i="6" s="1"/>
  <c r="X419" i="2"/>
  <c r="S419" i="2"/>
  <c r="K419" i="2"/>
  <c r="F419" i="2"/>
  <c r="E419" i="2"/>
  <c r="G419" i="2" s="1"/>
  <c r="C419" i="2"/>
  <c r="J419" i="2" s="1"/>
  <c r="L419" i="2" s="1"/>
  <c r="M419" i="2" s="1"/>
  <c r="B419" i="2"/>
  <c r="A419" i="2"/>
  <c r="BB418" i="2"/>
  <c r="BA418" i="2"/>
  <c r="AV418" i="2"/>
  <c r="AD418" i="2"/>
  <c r="AE418" i="2" s="1"/>
  <c r="X418" i="2"/>
  <c r="S418" i="2"/>
  <c r="T418" i="2" s="1"/>
  <c r="G418" i="2"/>
  <c r="O418" i="2" s="1"/>
  <c r="C107" i="6" s="1"/>
  <c r="E418" i="2"/>
  <c r="F418" i="2" s="1"/>
  <c r="C418" i="2"/>
  <c r="J418" i="2" s="1"/>
  <c r="B418" i="2"/>
  <c r="A418" i="2"/>
  <c r="BB417" i="2"/>
  <c r="BA417" i="2"/>
  <c r="AV417" i="2"/>
  <c r="AF417" i="2"/>
  <c r="AG417" i="2" s="1"/>
  <c r="AD417" i="2"/>
  <c r="AE417" i="2" s="1"/>
  <c r="X417" i="2"/>
  <c r="T417" i="2"/>
  <c r="S417" i="2"/>
  <c r="U417" i="2" s="1"/>
  <c r="AJ417" i="2" s="1"/>
  <c r="K215" i="6" s="1"/>
  <c r="F417" i="2"/>
  <c r="E417" i="2"/>
  <c r="G417" i="2" s="1"/>
  <c r="C417" i="2"/>
  <c r="J417" i="2" s="1"/>
  <c r="B417" i="2"/>
  <c r="A417" i="2"/>
  <c r="BB416" i="2"/>
  <c r="BA416" i="2"/>
  <c r="AV416" i="2"/>
  <c r="AD416" i="2"/>
  <c r="AF416" i="2" s="1"/>
  <c r="X416" i="2"/>
  <c r="S416" i="2"/>
  <c r="J416" i="2"/>
  <c r="L416" i="2" s="1"/>
  <c r="M416" i="2" s="1"/>
  <c r="E416" i="2"/>
  <c r="G416" i="2" s="1"/>
  <c r="C416" i="2"/>
  <c r="D416" i="2" s="1"/>
  <c r="B416" i="2"/>
  <c r="A416" i="2"/>
  <c r="BB415" i="2"/>
  <c r="BA415" i="2"/>
  <c r="AV415" i="2"/>
  <c r="AD415" i="2"/>
  <c r="AF415" i="2" s="1"/>
  <c r="Y415" i="2"/>
  <c r="F452" i="6" s="1"/>
  <c r="X415" i="2"/>
  <c r="S415" i="2"/>
  <c r="K415" i="2"/>
  <c r="F415" i="2"/>
  <c r="E415" i="2"/>
  <c r="G415" i="2" s="1"/>
  <c r="C415" i="2"/>
  <c r="J415" i="2" s="1"/>
  <c r="L415" i="2" s="1"/>
  <c r="M415" i="2" s="1"/>
  <c r="B415" i="2"/>
  <c r="A415" i="2"/>
  <c r="BB414" i="2"/>
  <c r="BA414" i="2"/>
  <c r="AV414" i="2"/>
  <c r="AD414" i="2"/>
  <c r="AE414" i="2" s="1"/>
  <c r="X414" i="2"/>
  <c r="S414" i="2"/>
  <c r="T414" i="2" s="1"/>
  <c r="E414" i="2"/>
  <c r="F414" i="2" s="1"/>
  <c r="C414" i="2"/>
  <c r="B414" i="2"/>
  <c r="A414" i="2"/>
  <c r="BB413" i="2"/>
  <c r="BA413" i="2"/>
  <c r="AV413" i="2"/>
  <c r="AF413" i="2"/>
  <c r="AG413" i="2" s="1"/>
  <c r="AE413" i="2"/>
  <c r="AD413" i="2"/>
  <c r="Z413" i="2"/>
  <c r="AA413" i="2" s="1"/>
  <c r="Y413" i="2"/>
  <c r="F253" i="6" s="1"/>
  <c r="X413" i="2"/>
  <c r="E253" i="6" s="1"/>
  <c r="S413" i="2"/>
  <c r="U413" i="2" s="1"/>
  <c r="E413" i="2"/>
  <c r="G413" i="2" s="1"/>
  <c r="C413" i="2"/>
  <c r="J413" i="2" s="1"/>
  <c r="B413" i="2"/>
  <c r="A413" i="2"/>
  <c r="BB412" i="2"/>
  <c r="BA412" i="2"/>
  <c r="AV412" i="2"/>
  <c r="AD412" i="2"/>
  <c r="AE412" i="2" s="1"/>
  <c r="X412" i="2"/>
  <c r="S412" i="2"/>
  <c r="T412" i="2" s="1"/>
  <c r="G412" i="2"/>
  <c r="H412" i="2" s="1"/>
  <c r="E412" i="2"/>
  <c r="F412" i="2" s="1"/>
  <c r="C412" i="2"/>
  <c r="D412" i="2" s="1"/>
  <c r="B412" i="2"/>
  <c r="A412" i="2"/>
  <c r="BB411" i="2"/>
  <c r="BA411" i="2"/>
  <c r="AV411" i="2"/>
  <c r="AD411" i="2"/>
  <c r="AF411" i="2" s="1"/>
  <c r="AG411" i="2" s="1"/>
  <c r="X411" i="2"/>
  <c r="S411" i="2"/>
  <c r="U411" i="2" s="1"/>
  <c r="J411" i="2"/>
  <c r="L411" i="2" s="1"/>
  <c r="M411" i="2" s="1"/>
  <c r="E411" i="2"/>
  <c r="G411" i="2" s="1"/>
  <c r="O411" i="2" s="1"/>
  <c r="D411" i="2"/>
  <c r="C411" i="2"/>
  <c r="B411" i="2"/>
  <c r="A411" i="2"/>
  <c r="BB410" i="2"/>
  <c r="BA410" i="2"/>
  <c r="AV410" i="2"/>
  <c r="AD410" i="2"/>
  <c r="AF410" i="2" s="1"/>
  <c r="Y410" i="2"/>
  <c r="F77" i="6" s="1"/>
  <c r="X410" i="2"/>
  <c r="E77" i="6" s="1"/>
  <c r="S410" i="2"/>
  <c r="T410" i="2" s="1"/>
  <c r="J410" i="2"/>
  <c r="L410" i="2" s="1"/>
  <c r="M410" i="2" s="1"/>
  <c r="E410" i="2"/>
  <c r="G410" i="2" s="1"/>
  <c r="H410" i="2" s="1"/>
  <c r="C410" i="2"/>
  <c r="D410" i="2" s="1"/>
  <c r="B410" i="2"/>
  <c r="A410" i="2"/>
  <c r="BB409" i="2"/>
  <c r="BA409" i="2"/>
  <c r="AV409" i="2"/>
  <c r="AF409" i="2"/>
  <c r="AD409" i="2"/>
  <c r="AE409" i="2" s="1"/>
  <c r="X409" i="2"/>
  <c r="E250" i="6" s="1"/>
  <c r="U409" i="2"/>
  <c r="AJ409" i="2" s="1"/>
  <c r="K250" i="6" s="1"/>
  <c r="S409" i="2"/>
  <c r="T409" i="2" s="1"/>
  <c r="G409" i="2"/>
  <c r="E409" i="2"/>
  <c r="F409" i="2" s="1"/>
  <c r="C409" i="2"/>
  <c r="B409" i="2"/>
  <c r="A409" i="2"/>
  <c r="BB408" i="2"/>
  <c r="BA408" i="2"/>
  <c r="AV408" i="2"/>
  <c r="AF408" i="2"/>
  <c r="AD408" i="2"/>
  <c r="AE408" i="2" s="1"/>
  <c r="X408" i="2"/>
  <c r="E79" i="6" s="1"/>
  <c r="S408" i="2"/>
  <c r="T408" i="2" s="1"/>
  <c r="E408" i="2"/>
  <c r="C408" i="2"/>
  <c r="J408" i="2" s="1"/>
  <c r="K408" i="2" s="1"/>
  <c r="B408" i="2"/>
  <c r="A408" i="2"/>
  <c r="BB407" i="2"/>
  <c r="BA407" i="2"/>
  <c r="AV407" i="2"/>
  <c r="AF407" i="2"/>
  <c r="AG407" i="2" s="1"/>
  <c r="AE407" i="2"/>
  <c r="AD407" i="2"/>
  <c r="Y407" i="2"/>
  <c r="F226" i="6" s="1"/>
  <c r="X407" i="2"/>
  <c r="E226" i="6" s="1"/>
  <c r="S407" i="2"/>
  <c r="U407" i="2" s="1"/>
  <c r="G407" i="2"/>
  <c r="O407" i="2" s="1"/>
  <c r="C226" i="6" s="1"/>
  <c r="F407" i="2"/>
  <c r="E407" i="2"/>
  <c r="C407" i="2"/>
  <c r="B407" i="2"/>
  <c r="A407" i="2"/>
  <c r="BB406" i="2"/>
  <c r="BA406" i="2"/>
  <c r="AV406" i="2"/>
  <c r="AD406" i="2"/>
  <c r="X406" i="2"/>
  <c r="E88" i="6" s="1"/>
  <c r="S406" i="2"/>
  <c r="J406" i="2"/>
  <c r="E406" i="2"/>
  <c r="C406" i="2"/>
  <c r="D406" i="2" s="1"/>
  <c r="B406" i="2"/>
  <c r="A406" i="2"/>
  <c r="BB405" i="2"/>
  <c r="BA405" i="2"/>
  <c r="AV405" i="2"/>
  <c r="AE405" i="2"/>
  <c r="AD405" i="2"/>
  <c r="AF405" i="2" s="1"/>
  <c r="Y405" i="2"/>
  <c r="F305" i="6" s="1"/>
  <c r="X405" i="2"/>
  <c r="S405" i="2"/>
  <c r="U405" i="2" s="1"/>
  <c r="E405" i="2"/>
  <c r="G405" i="2" s="1"/>
  <c r="C405" i="2"/>
  <c r="J405" i="2" s="1"/>
  <c r="B405" i="2"/>
  <c r="A405" i="2"/>
  <c r="BB404" i="2"/>
  <c r="BA404" i="2"/>
  <c r="AV404" i="2"/>
  <c r="AD404" i="2"/>
  <c r="AE404" i="2" s="1"/>
  <c r="X404" i="2"/>
  <c r="S404" i="2"/>
  <c r="T404" i="2" s="1"/>
  <c r="G404" i="2"/>
  <c r="E404" i="2"/>
  <c r="F404" i="2" s="1"/>
  <c r="C404" i="2"/>
  <c r="B404" i="2"/>
  <c r="A404" i="2"/>
  <c r="BB403" i="2"/>
  <c r="BA403" i="2"/>
  <c r="AV403" i="2"/>
  <c r="AF403" i="2"/>
  <c r="AG403" i="2" s="1"/>
  <c r="AE403" i="2"/>
  <c r="AD403" i="2"/>
  <c r="X403" i="2"/>
  <c r="E451" i="6" s="1"/>
  <c r="S403" i="2"/>
  <c r="U403" i="2" s="1"/>
  <c r="G403" i="2"/>
  <c r="O403" i="2" s="1"/>
  <c r="C451" i="6" s="1"/>
  <c r="F403" i="2"/>
  <c r="E403" i="2"/>
  <c r="C403" i="2"/>
  <c r="B403" i="2"/>
  <c r="A403" i="2"/>
  <c r="BB401" i="2"/>
  <c r="BA401" i="2"/>
  <c r="AV401" i="2"/>
  <c r="AF401" i="2"/>
  <c r="AE401" i="2"/>
  <c r="AD401" i="2"/>
  <c r="Y401" i="2"/>
  <c r="F239" i="6" s="1"/>
  <c r="X401" i="2"/>
  <c r="E239" i="6" s="1"/>
  <c r="U401" i="2"/>
  <c r="T401" i="2"/>
  <c r="S401" i="2"/>
  <c r="E401" i="2"/>
  <c r="G401" i="2" s="1"/>
  <c r="O401" i="2" s="1"/>
  <c r="C239" i="6" s="1"/>
  <c r="C401" i="2"/>
  <c r="J401" i="2" s="1"/>
  <c r="B401" i="2"/>
  <c r="A401" i="2"/>
  <c r="BB400" i="2"/>
  <c r="BA400" i="2"/>
  <c r="AV400" i="2"/>
  <c r="AD400" i="2"/>
  <c r="AE400" i="2" s="1"/>
  <c r="Z400" i="2"/>
  <c r="X400" i="2"/>
  <c r="S400" i="2"/>
  <c r="T400" i="2" s="1"/>
  <c r="G400" i="2"/>
  <c r="O400" i="2" s="1"/>
  <c r="C165" i="6" s="1"/>
  <c r="E400" i="2"/>
  <c r="F400" i="2" s="1"/>
  <c r="C400" i="2"/>
  <c r="J400" i="2" s="1"/>
  <c r="B400" i="2"/>
  <c r="A400" i="2"/>
  <c r="BB399" i="2"/>
  <c r="BA399" i="2"/>
  <c r="AV399" i="2"/>
  <c r="AD399" i="2"/>
  <c r="AF399" i="2" s="1"/>
  <c r="X399" i="2"/>
  <c r="S399" i="2"/>
  <c r="U399" i="2" s="1"/>
  <c r="E399" i="2"/>
  <c r="G399" i="2" s="1"/>
  <c r="D399" i="2"/>
  <c r="C399" i="2"/>
  <c r="J399" i="2" s="1"/>
  <c r="L399" i="2" s="1"/>
  <c r="M399" i="2" s="1"/>
  <c r="B399" i="2"/>
  <c r="A399" i="2"/>
  <c r="BB398" i="2"/>
  <c r="BA398" i="2"/>
  <c r="AV398" i="2"/>
  <c r="AD398" i="2"/>
  <c r="AF398" i="2" s="1"/>
  <c r="X398" i="2"/>
  <c r="S398" i="2"/>
  <c r="E398" i="2"/>
  <c r="G398" i="2" s="1"/>
  <c r="C398" i="2"/>
  <c r="D398" i="2" s="1"/>
  <c r="B398" i="2"/>
  <c r="A398" i="2"/>
  <c r="BB397" i="2"/>
  <c r="BA397" i="2"/>
  <c r="AV397" i="2"/>
  <c r="AE397" i="2"/>
  <c r="AD397" i="2"/>
  <c r="AF397" i="2" s="1"/>
  <c r="AG397" i="2" s="1"/>
  <c r="X397" i="2"/>
  <c r="S397" i="2"/>
  <c r="U397" i="2" s="1"/>
  <c r="V397" i="2" s="1"/>
  <c r="AK397" i="2" s="1"/>
  <c r="L302" i="6" s="1"/>
  <c r="F397" i="2"/>
  <c r="E397" i="2"/>
  <c r="G397" i="2" s="1"/>
  <c r="O397" i="2" s="1"/>
  <c r="C397" i="2"/>
  <c r="J397" i="2" s="1"/>
  <c r="B397" i="2"/>
  <c r="A397" i="2"/>
  <c r="BB396" i="2"/>
  <c r="BA396" i="2"/>
  <c r="AV396" i="2"/>
  <c r="AD396" i="2"/>
  <c r="AE396" i="2" s="1"/>
  <c r="X396" i="2"/>
  <c r="S396" i="2"/>
  <c r="T396" i="2" s="1"/>
  <c r="E396" i="2"/>
  <c r="F396" i="2" s="1"/>
  <c r="C396" i="2"/>
  <c r="D396" i="2" s="1"/>
  <c r="B396" i="2"/>
  <c r="A396" i="2"/>
  <c r="BB395" i="2"/>
  <c r="BA395" i="2"/>
  <c r="AV395" i="2"/>
  <c r="AF395" i="2"/>
  <c r="AG395" i="2" s="1"/>
  <c r="AE395" i="2"/>
  <c r="AD395" i="2"/>
  <c r="X395" i="2"/>
  <c r="E244" i="6" s="1"/>
  <c r="S395" i="2"/>
  <c r="U395" i="2" s="1"/>
  <c r="E395" i="2"/>
  <c r="G395" i="2" s="1"/>
  <c r="C395" i="2"/>
  <c r="J395" i="2" s="1"/>
  <c r="L395" i="2" s="1"/>
  <c r="M395" i="2" s="1"/>
  <c r="B395" i="2"/>
  <c r="A395" i="2"/>
  <c r="BB394" i="2"/>
  <c r="BA394" i="2"/>
  <c r="AV394" i="2"/>
  <c r="AD394" i="2"/>
  <c r="AE394" i="2" s="1"/>
  <c r="X394" i="2"/>
  <c r="S394" i="2"/>
  <c r="T394" i="2" s="1"/>
  <c r="E394" i="2"/>
  <c r="F394" i="2" s="1"/>
  <c r="C394" i="2"/>
  <c r="D394" i="2" s="1"/>
  <c r="B394" i="2"/>
  <c r="A394" i="2"/>
  <c r="BB393" i="2"/>
  <c r="BA393" i="2"/>
  <c r="AV393" i="2"/>
  <c r="AD393" i="2"/>
  <c r="AF393" i="2" s="1"/>
  <c r="AG393" i="2" s="1"/>
  <c r="Y393" i="2"/>
  <c r="F233" i="6" s="1"/>
  <c r="X393" i="2"/>
  <c r="S393" i="2"/>
  <c r="U393" i="2" s="1"/>
  <c r="V393" i="2" s="1"/>
  <c r="AK393" i="2" s="1"/>
  <c r="L233" i="6" s="1"/>
  <c r="E393" i="2"/>
  <c r="G393" i="2" s="1"/>
  <c r="O393" i="2" s="1"/>
  <c r="D393" i="2"/>
  <c r="C393" i="2"/>
  <c r="J393" i="2" s="1"/>
  <c r="B393" i="2"/>
  <c r="A393" i="2"/>
  <c r="BB392" i="2"/>
  <c r="BA392" i="2"/>
  <c r="AV392" i="2"/>
  <c r="AD392" i="2"/>
  <c r="AE392" i="2" s="1"/>
  <c r="X392" i="2"/>
  <c r="S392" i="2"/>
  <c r="T392" i="2" s="1"/>
  <c r="E392" i="2"/>
  <c r="G392" i="2" s="1"/>
  <c r="C392" i="2"/>
  <c r="D392" i="2" s="1"/>
  <c r="B392" i="2"/>
  <c r="A392" i="2"/>
  <c r="BB391" i="2"/>
  <c r="BA391" i="2"/>
  <c r="AV391" i="2"/>
  <c r="AD391" i="2"/>
  <c r="AF391" i="2" s="1"/>
  <c r="Z391" i="2"/>
  <c r="AA391" i="2" s="1"/>
  <c r="X391" i="2"/>
  <c r="E251" i="6" s="1"/>
  <c r="U391" i="2"/>
  <c r="U392" i="2" s="1"/>
  <c r="V392" i="2" s="1"/>
  <c r="AK392" i="2" s="1"/>
  <c r="L99" i="6" s="1"/>
  <c r="S391" i="2"/>
  <c r="T391" i="2" s="1"/>
  <c r="E391" i="2"/>
  <c r="G391" i="2" s="1"/>
  <c r="O391" i="2" s="1"/>
  <c r="C391" i="2"/>
  <c r="J391" i="2" s="1"/>
  <c r="L391" i="2" s="1"/>
  <c r="M391" i="2" s="1"/>
  <c r="B391" i="2"/>
  <c r="A391" i="2"/>
  <c r="BB390" i="2"/>
  <c r="BA390" i="2"/>
  <c r="AV390" i="2"/>
  <c r="AD390" i="2"/>
  <c r="AE390" i="2" s="1"/>
  <c r="X390" i="2"/>
  <c r="S390" i="2"/>
  <c r="T390" i="2" s="1"/>
  <c r="E390" i="2"/>
  <c r="F390" i="2" s="1"/>
  <c r="C390" i="2"/>
  <c r="J390" i="2" s="1"/>
  <c r="B390" i="2"/>
  <c r="A390" i="2"/>
  <c r="BB389" i="2"/>
  <c r="BA389" i="2"/>
  <c r="AV389" i="2"/>
  <c r="AE389" i="2"/>
  <c r="AD389" i="2"/>
  <c r="AF389" i="2" s="1"/>
  <c r="Y389" i="2"/>
  <c r="F249" i="6" s="1"/>
  <c r="X389" i="2"/>
  <c r="S389" i="2"/>
  <c r="U389" i="2" s="1"/>
  <c r="K389" i="2"/>
  <c r="J389" i="2"/>
  <c r="L389" i="2" s="1"/>
  <c r="M389" i="2" s="1"/>
  <c r="E389" i="2"/>
  <c r="G389" i="2" s="1"/>
  <c r="C389" i="2"/>
  <c r="D389" i="2" s="1"/>
  <c r="B389" i="2"/>
  <c r="A389" i="2"/>
  <c r="BB387" i="2"/>
  <c r="BA387" i="2"/>
  <c r="AV387" i="2"/>
  <c r="AE387" i="2"/>
  <c r="AD387" i="2"/>
  <c r="AF387" i="2" s="1"/>
  <c r="X387" i="2"/>
  <c r="E203" i="6" s="1"/>
  <c r="S387" i="2"/>
  <c r="U387" i="2" s="1"/>
  <c r="E387" i="2"/>
  <c r="G387" i="2" s="1"/>
  <c r="O387" i="2" s="1"/>
  <c r="C203" i="6" s="1"/>
  <c r="C387" i="2"/>
  <c r="J387" i="2" s="1"/>
  <c r="B387" i="2"/>
  <c r="A387" i="2"/>
  <c r="BB386" i="2"/>
  <c r="BA386" i="2"/>
  <c r="AV386" i="2"/>
  <c r="AD386" i="2"/>
  <c r="AF386" i="2" s="1"/>
  <c r="Z386" i="2"/>
  <c r="X386" i="2"/>
  <c r="E51" i="6" s="1"/>
  <c r="T386" i="2"/>
  <c r="S386" i="2"/>
  <c r="F386" i="2"/>
  <c r="E386" i="2"/>
  <c r="G386" i="2" s="1"/>
  <c r="O386" i="2" s="1"/>
  <c r="C51" i="6" s="1"/>
  <c r="C386" i="2"/>
  <c r="J386" i="2" s="1"/>
  <c r="B386" i="2"/>
  <c r="A386" i="2"/>
  <c r="BB385" i="2"/>
  <c r="BA385" i="2"/>
  <c r="AV385" i="2"/>
  <c r="AD385" i="2"/>
  <c r="AF385" i="2" s="1"/>
  <c r="X385" i="2"/>
  <c r="S385" i="2"/>
  <c r="U385" i="2" s="1"/>
  <c r="J385" i="2"/>
  <c r="L385" i="2" s="1"/>
  <c r="M385" i="2" s="1"/>
  <c r="E385" i="2"/>
  <c r="G385" i="2" s="1"/>
  <c r="D385" i="2"/>
  <c r="C385" i="2"/>
  <c r="B385" i="2"/>
  <c r="A385" i="2"/>
  <c r="BB384" i="2"/>
  <c r="BA384" i="2"/>
  <c r="AV384" i="2"/>
  <c r="AD384" i="2"/>
  <c r="AF384" i="2" s="1"/>
  <c r="X384" i="2"/>
  <c r="S384" i="2"/>
  <c r="E384" i="2"/>
  <c r="G384" i="2" s="1"/>
  <c r="C384" i="2"/>
  <c r="J384" i="2" s="1"/>
  <c r="L384" i="2" s="1"/>
  <c r="M384" i="2" s="1"/>
  <c r="B384" i="2"/>
  <c r="A384" i="2"/>
  <c r="BB383" i="2"/>
  <c r="BA383" i="2"/>
  <c r="AV383" i="2"/>
  <c r="AD383" i="2"/>
  <c r="AF383" i="2" s="1"/>
  <c r="Z383" i="2"/>
  <c r="Y383" i="2"/>
  <c r="F450" i="6" s="1"/>
  <c r="X383" i="2"/>
  <c r="E450" i="6" s="1"/>
  <c r="U383" i="2"/>
  <c r="S383" i="2"/>
  <c r="T383" i="2" s="1"/>
  <c r="F383" i="2"/>
  <c r="E383" i="2"/>
  <c r="G383" i="2" s="1"/>
  <c r="O383" i="2" s="1"/>
  <c r="C450" i="6" s="1"/>
  <c r="C383" i="2"/>
  <c r="J383" i="2" s="1"/>
  <c r="B383" i="2"/>
  <c r="A383" i="2"/>
  <c r="BB381" i="2"/>
  <c r="BA381" i="2"/>
  <c r="AV381" i="2"/>
  <c r="AD381" i="2"/>
  <c r="X381" i="2"/>
  <c r="S381" i="2"/>
  <c r="U381" i="2" s="1"/>
  <c r="E381" i="2"/>
  <c r="G381" i="2" s="1"/>
  <c r="H381" i="2" s="1"/>
  <c r="D381" i="2"/>
  <c r="C381" i="2"/>
  <c r="J381" i="2" s="1"/>
  <c r="B381" i="2"/>
  <c r="A381" i="2"/>
  <c r="BB380" i="2"/>
  <c r="BA380" i="2"/>
  <c r="AV380" i="2"/>
  <c r="AD380" i="2"/>
  <c r="Z380" i="2"/>
  <c r="X380" i="2"/>
  <c r="E56" i="6" s="1"/>
  <c r="S380" i="2"/>
  <c r="U380" i="2" s="1"/>
  <c r="G380" i="2"/>
  <c r="E380" i="2"/>
  <c r="F380" i="2" s="1"/>
  <c r="C380" i="2"/>
  <c r="B380" i="2"/>
  <c r="A380" i="2"/>
  <c r="BB379" i="2"/>
  <c r="BA379" i="2"/>
  <c r="AV379" i="2"/>
  <c r="AJ379" i="2"/>
  <c r="K225" i="6" s="1"/>
  <c r="AF379" i="2"/>
  <c r="AD379" i="2"/>
  <c r="AE379" i="2" s="1"/>
  <c r="X379" i="2"/>
  <c r="E225" i="6" s="1"/>
  <c r="U379" i="2"/>
  <c r="S379" i="2"/>
  <c r="T379" i="2" s="1"/>
  <c r="L379" i="2"/>
  <c r="M379" i="2" s="1"/>
  <c r="E379" i="2"/>
  <c r="G379" i="2" s="1"/>
  <c r="O379" i="2" s="1"/>
  <c r="C379" i="2"/>
  <c r="J379" i="2" s="1"/>
  <c r="K379" i="2" s="1"/>
  <c r="B379" i="2"/>
  <c r="A379" i="2"/>
  <c r="BB378" i="2"/>
  <c r="BA378" i="2"/>
  <c r="AV378" i="2"/>
  <c r="AD378" i="2"/>
  <c r="X378" i="2"/>
  <c r="E47" i="6" s="1"/>
  <c r="S378" i="2"/>
  <c r="E378" i="2"/>
  <c r="C378" i="2"/>
  <c r="J378" i="2" s="1"/>
  <c r="B378" i="2"/>
  <c r="A378" i="2"/>
  <c r="BB377" i="2"/>
  <c r="BA377" i="2"/>
  <c r="AV377" i="2"/>
  <c r="AD377" i="2"/>
  <c r="AF377" i="2" s="1"/>
  <c r="X377" i="2"/>
  <c r="S377" i="2"/>
  <c r="U377" i="2" s="1"/>
  <c r="J377" i="2"/>
  <c r="L377" i="2" s="1"/>
  <c r="M377" i="2" s="1"/>
  <c r="E377" i="2"/>
  <c r="G377" i="2" s="1"/>
  <c r="H377" i="2" s="1"/>
  <c r="C377" i="2"/>
  <c r="D377" i="2" s="1"/>
  <c r="B377" i="2"/>
  <c r="A377" i="2"/>
  <c r="BB376" i="2"/>
  <c r="BA376" i="2"/>
  <c r="AV376" i="2"/>
  <c r="AE376" i="2"/>
  <c r="AD376" i="2"/>
  <c r="AF376" i="2" s="1"/>
  <c r="Y376" i="2"/>
  <c r="F45" i="6" s="1"/>
  <c r="X376" i="2"/>
  <c r="S376" i="2"/>
  <c r="T376" i="2" s="1"/>
  <c r="E376" i="2"/>
  <c r="G376" i="2" s="1"/>
  <c r="C376" i="2"/>
  <c r="B376" i="2"/>
  <c r="A376" i="2"/>
  <c r="BB375" i="2"/>
  <c r="BA375" i="2"/>
  <c r="AV375" i="2"/>
  <c r="AD375" i="2"/>
  <c r="AF375" i="2" s="1"/>
  <c r="AG375" i="2" s="1"/>
  <c r="Z375" i="2"/>
  <c r="AA375" i="2" s="1"/>
  <c r="X375" i="2"/>
  <c r="E231" i="6" s="1"/>
  <c r="U375" i="2"/>
  <c r="V375" i="2" s="1"/>
  <c r="AK375" i="2" s="1"/>
  <c r="L231" i="6" s="1"/>
  <c r="S375" i="2"/>
  <c r="T375" i="2" s="1"/>
  <c r="F375" i="2"/>
  <c r="E375" i="2"/>
  <c r="G375" i="2" s="1"/>
  <c r="C375" i="2"/>
  <c r="B375" i="2"/>
  <c r="A375" i="2"/>
  <c r="BB374" i="2"/>
  <c r="BA374" i="2"/>
  <c r="AV374" i="2"/>
  <c r="AD374" i="2"/>
  <c r="AE374" i="2" s="1"/>
  <c r="X374" i="2"/>
  <c r="S374" i="2"/>
  <c r="T374" i="2" s="1"/>
  <c r="E374" i="2"/>
  <c r="F374" i="2" s="1"/>
  <c r="C374" i="2"/>
  <c r="J374" i="2" s="1"/>
  <c r="B374" i="2"/>
  <c r="A374" i="2"/>
  <c r="BB373" i="2"/>
  <c r="BA373" i="2"/>
  <c r="AV373" i="2"/>
  <c r="AD373" i="2"/>
  <c r="AF373" i="2" s="1"/>
  <c r="X373" i="2"/>
  <c r="S373" i="2"/>
  <c r="U373" i="2" s="1"/>
  <c r="E373" i="2"/>
  <c r="G373" i="2" s="1"/>
  <c r="C373" i="2"/>
  <c r="J373" i="2" s="1"/>
  <c r="L373" i="2" s="1"/>
  <c r="M373" i="2" s="1"/>
  <c r="B373" i="2"/>
  <c r="A373" i="2"/>
  <c r="BB371" i="2"/>
  <c r="BA371" i="2"/>
  <c r="AV371" i="2"/>
  <c r="AD371" i="2"/>
  <c r="AF371" i="2" s="1"/>
  <c r="X371" i="2"/>
  <c r="S371" i="2"/>
  <c r="U371" i="2" s="1"/>
  <c r="J371" i="2"/>
  <c r="L371" i="2" s="1"/>
  <c r="M371" i="2" s="1"/>
  <c r="E371" i="2"/>
  <c r="G371" i="2" s="1"/>
  <c r="C371" i="2"/>
  <c r="D371" i="2" s="1"/>
  <c r="B371" i="2"/>
  <c r="A371" i="2"/>
  <c r="BB370" i="2"/>
  <c r="BA370" i="2"/>
  <c r="AV370" i="2"/>
  <c r="AD370" i="2"/>
  <c r="AE370" i="2" s="1"/>
  <c r="X370" i="2"/>
  <c r="S370" i="2"/>
  <c r="T370" i="2" s="1"/>
  <c r="E370" i="2"/>
  <c r="F370" i="2" s="1"/>
  <c r="C370" i="2"/>
  <c r="D370" i="2" s="1"/>
  <c r="B370" i="2"/>
  <c r="A370" i="2"/>
  <c r="BB369" i="2"/>
  <c r="BA369" i="2"/>
  <c r="AV369" i="2"/>
  <c r="AD369" i="2"/>
  <c r="AF369" i="2" s="1"/>
  <c r="Z369" i="2"/>
  <c r="X369" i="2"/>
  <c r="E299" i="6" s="1"/>
  <c r="U369" i="2"/>
  <c r="AJ369" i="2" s="1"/>
  <c r="K299" i="6" s="1"/>
  <c r="T369" i="2"/>
  <c r="S369" i="2"/>
  <c r="E369" i="2"/>
  <c r="C369" i="2"/>
  <c r="J369" i="2" s="1"/>
  <c r="L369" i="2" s="1"/>
  <c r="M369" i="2" s="1"/>
  <c r="B369" i="2"/>
  <c r="A369" i="2"/>
  <c r="BB368" i="2"/>
  <c r="BA368" i="2"/>
  <c r="AV368" i="2"/>
  <c r="AF368" i="2"/>
  <c r="AD368" i="2"/>
  <c r="AE368" i="2" s="1"/>
  <c r="Z368" i="2"/>
  <c r="X368" i="2"/>
  <c r="S368" i="2"/>
  <c r="T368" i="2" s="1"/>
  <c r="G368" i="2"/>
  <c r="E368" i="2"/>
  <c r="F368" i="2" s="1"/>
  <c r="C368" i="2"/>
  <c r="B368" i="2"/>
  <c r="A368" i="2"/>
  <c r="BB367" i="2"/>
  <c r="BA367" i="2"/>
  <c r="AV367" i="2"/>
  <c r="AD367" i="2"/>
  <c r="AF367" i="2" s="1"/>
  <c r="AG367" i="2" s="1"/>
  <c r="X367" i="2"/>
  <c r="S367" i="2"/>
  <c r="U367" i="2" s="1"/>
  <c r="J367" i="2"/>
  <c r="L367" i="2" s="1"/>
  <c r="M367" i="2" s="1"/>
  <c r="E367" i="2"/>
  <c r="G367" i="2" s="1"/>
  <c r="O367" i="2" s="1"/>
  <c r="C246" i="6" s="1"/>
  <c r="D367" i="2"/>
  <c r="C367" i="2"/>
  <c r="B367" i="2"/>
  <c r="A367" i="2"/>
  <c r="BB366" i="2"/>
  <c r="BA366" i="2"/>
  <c r="AV366" i="2"/>
  <c r="AD366" i="2"/>
  <c r="X366" i="2"/>
  <c r="E101" i="6" s="1"/>
  <c r="S366" i="2"/>
  <c r="O366" i="2"/>
  <c r="C101" i="6" s="1"/>
  <c r="F366" i="2"/>
  <c r="E366" i="2"/>
  <c r="G366" i="2" s="1"/>
  <c r="H366" i="2" s="1"/>
  <c r="C366" i="2"/>
  <c r="D366" i="2" s="1"/>
  <c r="B366" i="2"/>
  <c r="A366" i="2"/>
  <c r="BB365" i="2"/>
  <c r="BA365" i="2"/>
  <c r="AV365" i="2"/>
  <c r="AE365" i="2"/>
  <c r="AD365" i="2"/>
  <c r="AF365" i="2" s="1"/>
  <c r="Z365" i="2"/>
  <c r="Y365" i="2"/>
  <c r="F271" i="6" s="1"/>
  <c r="X365" i="2"/>
  <c r="E271" i="6" s="1"/>
  <c r="S365" i="2"/>
  <c r="U365" i="2" s="1"/>
  <c r="E365" i="2"/>
  <c r="G365" i="2" s="1"/>
  <c r="C365" i="2"/>
  <c r="B365" i="2"/>
  <c r="A365" i="2"/>
  <c r="BB364" i="2"/>
  <c r="BA364" i="2"/>
  <c r="AV364" i="2"/>
  <c r="AF364" i="2"/>
  <c r="AG364" i="2" s="1"/>
  <c r="AD364" i="2"/>
  <c r="AE364" i="2" s="1"/>
  <c r="X364" i="2"/>
  <c r="S364" i="2"/>
  <c r="T364" i="2" s="1"/>
  <c r="E364" i="2"/>
  <c r="F364" i="2" s="1"/>
  <c r="C364" i="2"/>
  <c r="J364" i="2" s="1"/>
  <c r="K364" i="2" s="1"/>
  <c r="B364" i="2"/>
  <c r="A364" i="2"/>
  <c r="BB363" i="2"/>
  <c r="BA363" i="2"/>
  <c r="AV363" i="2"/>
  <c r="AD363" i="2"/>
  <c r="AE363" i="2" s="1"/>
  <c r="X363" i="2"/>
  <c r="S363" i="2"/>
  <c r="T363" i="2" s="1"/>
  <c r="E363" i="2"/>
  <c r="F363" i="2" s="1"/>
  <c r="C363" i="2"/>
  <c r="D363" i="2" s="1"/>
  <c r="B363" i="2"/>
  <c r="A363" i="2"/>
  <c r="BB362" i="2"/>
  <c r="BA362" i="2"/>
  <c r="AV362" i="2"/>
  <c r="AD362" i="2"/>
  <c r="AF362" i="2" s="1"/>
  <c r="X362" i="2"/>
  <c r="S362" i="2"/>
  <c r="J362" i="2"/>
  <c r="L362" i="2" s="1"/>
  <c r="M362" i="2" s="1"/>
  <c r="E362" i="2"/>
  <c r="G362" i="2" s="1"/>
  <c r="D362" i="2"/>
  <c r="C362" i="2"/>
  <c r="B362" i="2"/>
  <c r="A362" i="2"/>
  <c r="BB361" i="2"/>
  <c r="BA361" i="2"/>
  <c r="AV361" i="2"/>
  <c r="AD361" i="2"/>
  <c r="AE361" i="2" s="1"/>
  <c r="X361" i="2"/>
  <c r="S361" i="2"/>
  <c r="U361" i="2" s="1"/>
  <c r="E361" i="2"/>
  <c r="F361" i="2" s="1"/>
  <c r="C361" i="2"/>
  <c r="D361" i="2" s="1"/>
  <c r="B361" i="2"/>
  <c r="A361" i="2"/>
  <c r="BB359" i="2"/>
  <c r="BA359" i="2"/>
  <c r="AV359" i="2"/>
  <c r="AE359" i="2"/>
  <c r="AD359" i="2"/>
  <c r="AF359" i="2" s="1"/>
  <c r="Y359" i="2"/>
  <c r="F261" i="6" s="1"/>
  <c r="X359" i="2"/>
  <c r="S359" i="2"/>
  <c r="U359" i="2" s="1"/>
  <c r="E359" i="2"/>
  <c r="G359" i="2" s="1"/>
  <c r="C359" i="2"/>
  <c r="D359" i="2" s="1"/>
  <c r="B359" i="2"/>
  <c r="A359" i="2"/>
  <c r="BB358" i="2"/>
  <c r="BA358" i="2"/>
  <c r="AV358" i="2"/>
  <c r="AD358" i="2"/>
  <c r="AF358" i="2" s="1"/>
  <c r="X358" i="2"/>
  <c r="E123" i="6" s="1"/>
  <c r="T358" i="2"/>
  <c r="S358" i="2"/>
  <c r="E358" i="2"/>
  <c r="G358" i="2" s="1"/>
  <c r="C358" i="2"/>
  <c r="B358" i="2"/>
  <c r="A358" i="2"/>
  <c r="BB357" i="2"/>
  <c r="BA357" i="2"/>
  <c r="AV357" i="2"/>
  <c r="AF357" i="2"/>
  <c r="AD357" i="2"/>
  <c r="AE357" i="2" s="1"/>
  <c r="Z357" i="2"/>
  <c r="X357" i="2"/>
  <c r="E268" i="6" s="1"/>
  <c r="S357" i="2"/>
  <c r="U357" i="2" s="1"/>
  <c r="AJ357" i="2" s="1"/>
  <c r="K268" i="6" s="1"/>
  <c r="L357" i="2"/>
  <c r="M357" i="2" s="1"/>
  <c r="G357" i="2"/>
  <c r="O357" i="2" s="1"/>
  <c r="E357" i="2"/>
  <c r="F357" i="2" s="1"/>
  <c r="C357" i="2"/>
  <c r="J357" i="2" s="1"/>
  <c r="K357" i="2" s="1"/>
  <c r="B357" i="2"/>
  <c r="A357" i="2"/>
  <c r="BB356" i="2"/>
  <c r="BA356" i="2"/>
  <c r="AV356" i="2"/>
  <c r="AD356" i="2"/>
  <c r="X356" i="2"/>
  <c r="E125" i="6" s="1"/>
  <c r="S356" i="2"/>
  <c r="E356" i="2"/>
  <c r="C356" i="2"/>
  <c r="B356" i="2"/>
  <c r="A356" i="2"/>
  <c r="BB355" i="2"/>
  <c r="BA355" i="2"/>
  <c r="AV355" i="2"/>
  <c r="AD355" i="2"/>
  <c r="AF355" i="2" s="1"/>
  <c r="X355" i="2"/>
  <c r="S355" i="2"/>
  <c r="U355" i="2" s="1"/>
  <c r="J355" i="2"/>
  <c r="L355" i="2" s="1"/>
  <c r="M355" i="2" s="1"/>
  <c r="E355" i="2"/>
  <c r="G355" i="2" s="1"/>
  <c r="H355" i="2" s="1"/>
  <c r="D355" i="2"/>
  <c r="C355" i="2"/>
  <c r="B355" i="2"/>
  <c r="A355" i="2"/>
  <c r="BB354" i="2"/>
  <c r="BA354" i="2"/>
  <c r="AV354" i="2"/>
  <c r="AE354" i="2"/>
  <c r="AD354" i="2"/>
  <c r="AF354" i="2" s="1"/>
  <c r="X354" i="2"/>
  <c r="E124" i="6" s="1"/>
  <c r="S354" i="2"/>
  <c r="T354" i="2" s="1"/>
  <c r="G354" i="2"/>
  <c r="F354" i="2"/>
  <c r="E354" i="2"/>
  <c r="C354" i="2"/>
  <c r="B354" i="2"/>
  <c r="A354" i="2"/>
  <c r="BB353" i="2"/>
  <c r="BA353" i="2"/>
  <c r="AV353" i="2"/>
  <c r="AD353" i="2"/>
  <c r="AF353" i="2" s="1"/>
  <c r="AG353" i="2" s="1"/>
  <c r="Z353" i="2"/>
  <c r="AA353" i="2" s="1"/>
  <c r="Y353" i="2"/>
  <c r="F256" i="6" s="1"/>
  <c r="X353" i="2"/>
  <c r="E256" i="6" s="1"/>
  <c r="S353" i="2"/>
  <c r="U353" i="2" s="1"/>
  <c r="M353" i="2"/>
  <c r="L353" i="2"/>
  <c r="G353" i="2"/>
  <c r="O353" i="2" s="1"/>
  <c r="F353" i="2"/>
  <c r="E353" i="2"/>
  <c r="C353" i="2"/>
  <c r="J353" i="2" s="1"/>
  <c r="K353" i="2" s="1"/>
  <c r="B353" i="2"/>
  <c r="A353" i="2"/>
  <c r="BB352" i="2"/>
  <c r="BA352" i="2"/>
  <c r="AV352" i="2"/>
  <c r="AD352" i="2"/>
  <c r="X352" i="2"/>
  <c r="S352" i="2"/>
  <c r="T352" i="2" s="1"/>
  <c r="J352" i="2"/>
  <c r="K352" i="2" s="1"/>
  <c r="E352" i="2"/>
  <c r="F352" i="2" s="1"/>
  <c r="D352" i="2"/>
  <c r="C352" i="2"/>
  <c r="B352" i="2"/>
  <c r="A352" i="2"/>
  <c r="BB351" i="2"/>
  <c r="BA351" i="2"/>
  <c r="AV351" i="2"/>
  <c r="AF351" i="2"/>
  <c r="AG351" i="2" s="1"/>
  <c r="AD351" i="2"/>
  <c r="AE351" i="2" s="1"/>
  <c r="X351" i="2"/>
  <c r="S351" i="2"/>
  <c r="G351" i="2"/>
  <c r="H351" i="2" s="1"/>
  <c r="E351" i="2"/>
  <c r="F351" i="2" s="1"/>
  <c r="C351" i="2"/>
  <c r="D351" i="2" s="1"/>
  <c r="B351" i="2"/>
  <c r="A351" i="2"/>
  <c r="BB349" i="2"/>
  <c r="BA349" i="2"/>
  <c r="AV349" i="2"/>
  <c r="AD349" i="2"/>
  <c r="AF349" i="2" s="1"/>
  <c r="X349" i="2"/>
  <c r="S349" i="2"/>
  <c r="T349" i="2" s="1"/>
  <c r="E349" i="2"/>
  <c r="G349" i="2" s="1"/>
  <c r="C349" i="2"/>
  <c r="J349" i="2" s="1"/>
  <c r="L349" i="2" s="1"/>
  <c r="M349" i="2" s="1"/>
  <c r="B349" i="2"/>
  <c r="A349" i="2"/>
  <c r="BB348" i="2"/>
  <c r="BA348" i="2"/>
  <c r="AV348" i="2"/>
  <c r="AD348" i="2"/>
  <c r="AF348" i="2" s="1"/>
  <c r="X348" i="2"/>
  <c r="E119" i="6" s="1"/>
  <c r="T348" i="2"/>
  <c r="S348" i="2"/>
  <c r="E348" i="2"/>
  <c r="G348" i="2" s="1"/>
  <c r="O348" i="2" s="1"/>
  <c r="C119" i="6" s="1"/>
  <c r="C348" i="2"/>
  <c r="J348" i="2" s="1"/>
  <c r="B348" i="2"/>
  <c r="A348" i="2"/>
  <c r="BB347" i="2"/>
  <c r="BA347" i="2"/>
  <c r="AV347" i="2"/>
  <c r="AE347" i="2"/>
  <c r="AD347" i="2"/>
  <c r="AF347" i="2" s="1"/>
  <c r="Z347" i="2"/>
  <c r="Y347" i="2"/>
  <c r="F445" i="6" s="1"/>
  <c r="X347" i="2"/>
  <c r="E445" i="6" s="1"/>
  <c r="U347" i="2"/>
  <c r="S347" i="2"/>
  <c r="T347" i="2" s="1"/>
  <c r="E347" i="2"/>
  <c r="G347" i="2" s="1"/>
  <c r="O347" i="2" s="1"/>
  <c r="C445" i="6" s="1"/>
  <c r="C347" i="2"/>
  <c r="D347" i="2" s="1"/>
  <c r="B347" i="2"/>
  <c r="A347" i="2"/>
  <c r="BB346" i="2"/>
  <c r="BA346" i="2"/>
  <c r="AV346" i="2"/>
  <c r="AD346" i="2"/>
  <c r="AF346" i="2" s="1"/>
  <c r="X346" i="2"/>
  <c r="S346" i="2"/>
  <c r="J346" i="2"/>
  <c r="L346" i="2" s="1"/>
  <c r="M346" i="2" s="1"/>
  <c r="E346" i="2"/>
  <c r="G346" i="2" s="1"/>
  <c r="C346" i="2"/>
  <c r="D346" i="2" s="1"/>
  <c r="B346" i="2"/>
  <c r="A346" i="2"/>
  <c r="BB345" i="2"/>
  <c r="BA345" i="2"/>
  <c r="AV345" i="2"/>
  <c r="AD345" i="2"/>
  <c r="X345" i="2"/>
  <c r="E444" i="6" s="1"/>
  <c r="S345" i="2"/>
  <c r="J345" i="2"/>
  <c r="E345" i="2"/>
  <c r="C345" i="2"/>
  <c r="D345" i="2" s="1"/>
  <c r="B345" i="2"/>
  <c r="A345" i="2"/>
  <c r="BB344" i="2"/>
  <c r="BA344" i="2"/>
  <c r="AV344" i="2"/>
  <c r="AD344" i="2"/>
  <c r="Y344" i="2"/>
  <c r="F110" i="6" s="1"/>
  <c r="X344" i="2"/>
  <c r="T344" i="2"/>
  <c r="S344" i="2"/>
  <c r="F344" i="2"/>
  <c r="E344" i="2"/>
  <c r="G344" i="2" s="1"/>
  <c r="C344" i="2"/>
  <c r="D344" i="2" s="1"/>
  <c r="B344" i="2"/>
  <c r="A344" i="2"/>
  <c r="BB343" i="2"/>
  <c r="BA343" i="2"/>
  <c r="AV343" i="2"/>
  <c r="AE343" i="2"/>
  <c r="AD343" i="2"/>
  <c r="AF343" i="2" s="1"/>
  <c r="Y343" i="2"/>
  <c r="F443" i="6" s="1"/>
  <c r="X343" i="2"/>
  <c r="E443" i="6" s="1"/>
  <c r="S343" i="2"/>
  <c r="U343" i="2" s="1"/>
  <c r="E343" i="2"/>
  <c r="G343" i="2" s="1"/>
  <c r="C343" i="2"/>
  <c r="B343" i="2"/>
  <c r="A343" i="2"/>
  <c r="BB342" i="2"/>
  <c r="BA342" i="2"/>
  <c r="AV342" i="2"/>
  <c r="AD342" i="2"/>
  <c r="AE342" i="2" s="1"/>
  <c r="X342" i="2"/>
  <c r="S342" i="2"/>
  <c r="T342" i="2" s="1"/>
  <c r="E342" i="2"/>
  <c r="F342" i="2" s="1"/>
  <c r="D342" i="2"/>
  <c r="C342" i="2"/>
  <c r="J342" i="2" s="1"/>
  <c r="B342" i="2"/>
  <c r="A342" i="2"/>
  <c r="BB341" i="2"/>
  <c r="BA341" i="2"/>
  <c r="AV341" i="2"/>
  <c r="AD341" i="2"/>
  <c r="X341" i="2"/>
  <c r="E442" i="6" s="1"/>
  <c r="S341" i="2"/>
  <c r="E341" i="2"/>
  <c r="D341" i="2"/>
  <c r="C341" i="2"/>
  <c r="J341" i="2" s="1"/>
  <c r="B341" i="2"/>
  <c r="A341" i="2"/>
  <c r="BB340" i="2"/>
  <c r="BA340" i="2"/>
  <c r="AV340" i="2"/>
  <c r="AD340" i="2"/>
  <c r="AF340" i="2" s="1"/>
  <c r="X340" i="2"/>
  <c r="Y340" i="2" s="1"/>
  <c r="F81" i="6" s="1"/>
  <c r="S340" i="2"/>
  <c r="T340" i="2" s="1"/>
  <c r="E340" i="2"/>
  <c r="G340" i="2" s="1"/>
  <c r="C340" i="2"/>
  <c r="D340" i="2" s="1"/>
  <c r="B340" i="2"/>
  <c r="A340" i="2"/>
  <c r="BB339" i="2"/>
  <c r="BA339" i="2"/>
  <c r="AV339" i="2"/>
  <c r="AD339" i="2"/>
  <c r="Z339" i="2"/>
  <c r="X339" i="2"/>
  <c r="E441" i="6" s="1"/>
  <c r="S339" i="2"/>
  <c r="U339" i="2" s="1"/>
  <c r="G339" i="2"/>
  <c r="E339" i="2"/>
  <c r="F339" i="2" s="1"/>
  <c r="C339" i="2"/>
  <c r="B339" i="2"/>
  <c r="A339" i="2"/>
  <c r="BB338" i="2"/>
  <c r="BA338" i="2"/>
  <c r="AV338" i="2"/>
  <c r="AG338" i="2"/>
  <c r="AF338" i="2"/>
  <c r="AD338" i="2"/>
  <c r="AE338" i="2" s="1"/>
  <c r="Z338" i="2"/>
  <c r="AA338" i="2" s="1"/>
  <c r="X338" i="2"/>
  <c r="S338" i="2"/>
  <c r="T338" i="2" s="1"/>
  <c r="G338" i="2"/>
  <c r="O338" i="2" s="1"/>
  <c r="C74" i="6" s="1"/>
  <c r="E338" i="2"/>
  <c r="F338" i="2" s="1"/>
  <c r="C338" i="2"/>
  <c r="J338" i="2" s="1"/>
  <c r="K338" i="2" s="1"/>
  <c r="B338" i="2"/>
  <c r="A338" i="2"/>
  <c r="BB337" i="2"/>
  <c r="BA337" i="2"/>
  <c r="AV337" i="2"/>
  <c r="AD337" i="2"/>
  <c r="AE337" i="2" s="1"/>
  <c r="X337" i="2"/>
  <c r="U337" i="2"/>
  <c r="S337" i="2"/>
  <c r="T337" i="2" s="1"/>
  <c r="E337" i="2"/>
  <c r="F337" i="2" s="1"/>
  <c r="C337" i="2"/>
  <c r="J337" i="2" s="1"/>
  <c r="B337" i="2"/>
  <c r="A337" i="2"/>
  <c r="BB336" i="2"/>
  <c r="BA336" i="2"/>
  <c r="AV336" i="2"/>
  <c r="AD336" i="2"/>
  <c r="AF336" i="2" s="1"/>
  <c r="AG336" i="2" s="1"/>
  <c r="Z336" i="2"/>
  <c r="AA336" i="2" s="1"/>
  <c r="X336" i="2"/>
  <c r="E53" i="6" s="1"/>
  <c r="S336" i="2"/>
  <c r="T336" i="2" s="1"/>
  <c r="G336" i="2"/>
  <c r="O336" i="2" s="1"/>
  <c r="C53" i="6" s="1"/>
  <c r="F336" i="2"/>
  <c r="E336" i="2"/>
  <c r="D336" i="2"/>
  <c r="C336" i="2"/>
  <c r="J336" i="2" s="1"/>
  <c r="B336" i="2"/>
  <c r="A336" i="2"/>
  <c r="BB335" i="2"/>
  <c r="BA335" i="2"/>
  <c r="AV335" i="2"/>
  <c r="AD335" i="2"/>
  <c r="AF335" i="2" s="1"/>
  <c r="X335" i="2"/>
  <c r="S335" i="2"/>
  <c r="U335" i="2" s="1"/>
  <c r="E335" i="2"/>
  <c r="G335" i="2" s="1"/>
  <c r="C335" i="2"/>
  <c r="D335" i="2" s="1"/>
  <c r="B335" i="2"/>
  <c r="A335" i="2"/>
  <c r="AP483" i="2"/>
  <c r="AW471" i="2"/>
  <c r="AP453" i="2"/>
  <c r="AP369" i="2"/>
  <c r="AP471" i="2"/>
  <c r="AW483" i="2"/>
  <c r="AP465" i="2"/>
  <c r="AW453" i="2"/>
  <c r="AA463" i="6" l="1"/>
  <c r="P357" i="2"/>
  <c r="D268" i="6" s="1"/>
  <c r="C268" i="6"/>
  <c r="AJ353" i="2"/>
  <c r="K256" i="6" s="1"/>
  <c r="V353" i="2"/>
  <c r="AK353" i="2" s="1"/>
  <c r="L256" i="6" s="1"/>
  <c r="O473" i="2"/>
  <c r="H473" i="2"/>
  <c r="AF344" i="2"/>
  <c r="AE344" i="2"/>
  <c r="L397" i="2"/>
  <c r="M397" i="2" s="1"/>
  <c r="K397" i="2"/>
  <c r="F401" i="2"/>
  <c r="E215" i="6"/>
  <c r="Z417" i="2"/>
  <c r="AA417" i="2" s="1"/>
  <c r="Y417" i="2"/>
  <c r="F215" i="6" s="1"/>
  <c r="U479" i="2"/>
  <c r="Y484" i="2"/>
  <c r="F50" i="6" s="1"/>
  <c r="E50" i="6"/>
  <c r="J356" i="2"/>
  <c r="D356" i="2"/>
  <c r="Z381" i="2"/>
  <c r="E241" i="6"/>
  <c r="Q459" i="2"/>
  <c r="R459" i="2" s="1"/>
  <c r="C457" i="6"/>
  <c r="G467" i="2"/>
  <c r="F467" i="2"/>
  <c r="F472" i="2"/>
  <c r="G472" i="2"/>
  <c r="O472" i="2" s="1"/>
  <c r="C64" i="6" s="1"/>
  <c r="AJ473" i="2"/>
  <c r="K257" i="6" s="1"/>
  <c r="V473" i="2"/>
  <c r="AK473" i="2" s="1"/>
  <c r="L257" i="6" s="1"/>
  <c r="J407" i="2"/>
  <c r="D407" i="2"/>
  <c r="Z377" i="2"/>
  <c r="E224" i="6"/>
  <c r="AF381" i="2"/>
  <c r="AE381" i="2"/>
  <c r="L393" i="2"/>
  <c r="M393" i="2" s="1"/>
  <c r="K393" i="2"/>
  <c r="AJ403" i="2"/>
  <c r="K451" i="6" s="1"/>
  <c r="V403" i="2"/>
  <c r="AK403" i="2" s="1"/>
  <c r="L451" i="6" s="1"/>
  <c r="AJ407" i="2"/>
  <c r="K226" i="6" s="1"/>
  <c r="V407" i="2"/>
  <c r="AK407" i="2" s="1"/>
  <c r="L226" i="6" s="1"/>
  <c r="D429" i="2"/>
  <c r="J429" i="2"/>
  <c r="K491" i="2"/>
  <c r="Z416" i="2"/>
  <c r="E90" i="6"/>
  <c r="G429" i="2"/>
  <c r="F429" i="2"/>
  <c r="AF445" i="2"/>
  <c r="AG445" i="2" s="1"/>
  <c r="AE445" i="2"/>
  <c r="AG453" i="2"/>
  <c r="E462" i="6"/>
  <c r="Z483" i="2"/>
  <c r="U491" i="2"/>
  <c r="T491" i="2"/>
  <c r="J375" i="2"/>
  <c r="D375" i="2"/>
  <c r="P379" i="2"/>
  <c r="D225" i="6" s="1"/>
  <c r="C225" i="6"/>
  <c r="Z397" i="2"/>
  <c r="AA397" i="2" s="1"/>
  <c r="E302" i="6"/>
  <c r="T435" i="2"/>
  <c r="L447" i="2"/>
  <c r="M447" i="2" s="1"/>
  <c r="K447" i="2"/>
  <c r="P465" i="2"/>
  <c r="D459" i="6" s="1"/>
  <c r="C459" i="6"/>
  <c r="G476" i="2"/>
  <c r="O476" i="2" s="1"/>
  <c r="C62" i="6" s="1"/>
  <c r="Y483" i="2"/>
  <c r="F462" i="6" s="1"/>
  <c r="F512" i="2"/>
  <c r="G512" i="2"/>
  <c r="F347" i="2"/>
  <c r="AF339" i="2"/>
  <c r="AE339" i="2"/>
  <c r="O375" i="2"/>
  <c r="H375" i="2"/>
  <c r="E45" i="6"/>
  <c r="Z376" i="2"/>
  <c r="Y397" i="2"/>
  <c r="F302" i="6" s="1"/>
  <c r="Y421" i="2"/>
  <c r="F248" i="6" s="1"/>
  <c r="E248" i="6"/>
  <c r="Z421" i="2"/>
  <c r="O441" i="2"/>
  <c r="C288" i="6" s="1"/>
  <c r="H441" i="2"/>
  <c r="U458" i="2"/>
  <c r="V458" i="2" s="1"/>
  <c r="AK458" i="2" s="1"/>
  <c r="L71" i="6" s="1"/>
  <c r="U462" i="2"/>
  <c r="V462" i="2" s="1"/>
  <c r="AK462" i="2" s="1"/>
  <c r="L63" i="6" s="1"/>
  <c r="T517" i="2"/>
  <c r="U517" i="2"/>
  <c r="U415" i="2"/>
  <c r="U414" i="2" s="1"/>
  <c r="T415" i="2"/>
  <c r="Q461" i="2"/>
  <c r="C304" i="6"/>
  <c r="L489" i="2"/>
  <c r="M489" i="2" s="1"/>
  <c r="K489" i="2"/>
  <c r="E113" i="6"/>
  <c r="Z490" i="2"/>
  <c r="O498" i="2"/>
  <c r="H498" i="2"/>
  <c r="F506" i="2"/>
  <c r="G506" i="2"/>
  <c r="P391" i="2"/>
  <c r="D251" i="6" s="1"/>
  <c r="C251" i="6"/>
  <c r="E157" i="6"/>
  <c r="Z446" i="2"/>
  <c r="Y446" i="2"/>
  <c r="F157" i="6" s="1"/>
  <c r="Z340" i="2"/>
  <c r="E81" i="6"/>
  <c r="J403" i="2"/>
  <c r="D403" i="2"/>
  <c r="D430" i="2"/>
  <c r="J430" i="2"/>
  <c r="O453" i="2"/>
  <c r="H453" i="2"/>
  <c r="AE336" i="2"/>
  <c r="AJ453" i="2"/>
  <c r="K236" i="6" s="1"/>
  <c r="V453" i="2"/>
  <c r="AK453" i="2" s="1"/>
  <c r="L236" i="6" s="1"/>
  <c r="AF380" i="2"/>
  <c r="AE380" i="2"/>
  <c r="L405" i="2"/>
  <c r="M405" i="2" s="1"/>
  <c r="K405" i="2"/>
  <c r="U419" i="2"/>
  <c r="T419" i="2"/>
  <c r="AJ441" i="2"/>
  <c r="K288" i="6" s="1"/>
  <c r="U442" i="2"/>
  <c r="V441" i="2"/>
  <c r="AK441" i="2" s="1"/>
  <c r="L288" i="6" s="1"/>
  <c r="K451" i="2"/>
  <c r="U465" i="2"/>
  <c r="T465" i="2"/>
  <c r="L475" i="2"/>
  <c r="M475" i="2" s="1"/>
  <c r="K475" i="2"/>
  <c r="L485" i="2"/>
  <c r="M485" i="2" s="1"/>
  <c r="K485" i="2"/>
  <c r="Y490" i="2"/>
  <c r="F113" i="6" s="1"/>
  <c r="Z495" i="2"/>
  <c r="E300" i="6"/>
  <c r="AE499" i="2"/>
  <c r="Z431" i="2"/>
  <c r="AA431" i="2" s="1"/>
  <c r="E247" i="6"/>
  <c r="Y492" i="2"/>
  <c r="F121" i="6" s="1"/>
  <c r="E121" i="6"/>
  <c r="AE411" i="2"/>
  <c r="Z433" i="2"/>
  <c r="E217" i="6"/>
  <c r="Y433" i="2"/>
  <c r="F217" i="6" s="1"/>
  <c r="T457" i="2"/>
  <c r="L501" i="2"/>
  <c r="M501" i="2" s="1"/>
  <c r="K501" i="2"/>
  <c r="L519" i="2"/>
  <c r="M519" i="2" s="1"/>
  <c r="K519" i="2"/>
  <c r="D436" i="2"/>
  <c r="J436" i="2"/>
  <c r="K436" i="2" s="1"/>
  <c r="E306" i="6"/>
  <c r="Z449" i="2"/>
  <c r="Y449" i="2"/>
  <c r="F306" i="6" s="1"/>
  <c r="T351" i="2"/>
  <c r="U351" i="2"/>
  <c r="O395" i="2"/>
  <c r="H395" i="2"/>
  <c r="Y425" i="2"/>
  <c r="F279" i="6" s="1"/>
  <c r="E279" i="6"/>
  <c r="AN465" i="2"/>
  <c r="Y481" i="2"/>
  <c r="F461" i="6" s="1"/>
  <c r="E461" i="6"/>
  <c r="E158" i="6"/>
  <c r="Z498" i="2"/>
  <c r="L381" i="2"/>
  <c r="M381" i="2" s="1"/>
  <c r="K381" i="2"/>
  <c r="O487" i="2"/>
  <c r="C464" i="6" s="1"/>
  <c r="H487" i="2"/>
  <c r="F395" i="2"/>
  <c r="AF396" i="2"/>
  <c r="O413" i="2"/>
  <c r="H413" i="2"/>
  <c r="Z425" i="2"/>
  <c r="H437" i="2"/>
  <c r="AJ461" i="2"/>
  <c r="K304" i="6" s="1"/>
  <c r="V461" i="2"/>
  <c r="AK461" i="2" s="1"/>
  <c r="L304" i="6" s="1"/>
  <c r="U475" i="2"/>
  <c r="V475" i="2" s="1"/>
  <c r="AK475" i="2" s="1"/>
  <c r="L266" i="6" s="1"/>
  <c r="T475" i="2"/>
  <c r="Y493" i="2"/>
  <c r="F467" i="6" s="1"/>
  <c r="E467" i="6"/>
  <c r="Y498" i="2"/>
  <c r="F158" i="6" s="1"/>
  <c r="G515" i="2"/>
  <c r="F515" i="2"/>
  <c r="L443" i="2"/>
  <c r="M443" i="2" s="1"/>
  <c r="K443" i="2"/>
  <c r="E3" i="6"/>
  <c r="Z480" i="2"/>
  <c r="Y480" i="2"/>
  <c r="F3" i="6" s="1"/>
  <c r="V417" i="2"/>
  <c r="AK417" i="2" s="1"/>
  <c r="L215" i="6" s="1"/>
  <c r="L439" i="2"/>
  <c r="M439" i="2" s="1"/>
  <c r="K439" i="2"/>
  <c r="AF337" i="2"/>
  <c r="AF363" i="2"/>
  <c r="AG363" i="2" s="1"/>
  <c r="AJ395" i="2"/>
  <c r="K244" i="6" s="1"/>
  <c r="V395" i="2"/>
  <c r="AK395" i="2" s="1"/>
  <c r="L244" i="6" s="1"/>
  <c r="AJ413" i="2"/>
  <c r="K253" i="6" s="1"/>
  <c r="AA413" i="6" s="1"/>
  <c r="V413" i="2"/>
  <c r="AK413" i="2" s="1"/>
  <c r="L253" i="6" s="1"/>
  <c r="O417" i="2"/>
  <c r="C215" i="6" s="1"/>
  <c r="H417" i="2"/>
  <c r="AJ437" i="2"/>
  <c r="K303" i="6" s="1"/>
  <c r="U438" i="2"/>
  <c r="V437" i="2"/>
  <c r="AK437" i="2" s="1"/>
  <c r="L303" i="6" s="1"/>
  <c r="T464" i="2"/>
  <c r="U464" i="2"/>
  <c r="AJ464" i="2" s="1"/>
  <c r="K61" i="6" s="1"/>
  <c r="AA464" i="6" s="1"/>
  <c r="Z485" i="2"/>
  <c r="E463" i="6"/>
  <c r="Z489" i="2"/>
  <c r="E465" i="6"/>
  <c r="Y489" i="2"/>
  <c r="F465" i="6" s="1"/>
  <c r="Z493" i="2"/>
  <c r="AA493" i="2" s="1"/>
  <c r="Y488" i="2"/>
  <c r="F76" i="6" s="1"/>
  <c r="E76" i="6"/>
  <c r="G369" i="2"/>
  <c r="O369" i="2" s="1"/>
  <c r="F369" i="2"/>
  <c r="AJ487" i="2"/>
  <c r="K464" i="6" s="1"/>
  <c r="AA487" i="6" s="1"/>
  <c r="V487" i="2"/>
  <c r="AK487" i="2" s="1"/>
  <c r="L464" i="6" s="1"/>
  <c r="AE375" i="2"/>
  <c r="U446" i="2"/>
  <c r="U469" i="2"/>
  <c r="V469" i="2" s="1"/>
  <c r="AK469" i="2" s="1"/>
  <c r="L252" i="6" s="1"/>
  <c r="T469" i="2"/>
  <c r="Y352" i="2"/>
  <c r="F112" i="6" s="1"/>
  <c r="E112" i="6"/>
  <c r="Z362" i="2"/>
  <c r="E93" i="6"/>
  <c r="Q393" i="2"/>
  <c r="R393" i="2" s="1"/>
  <c r="C233" i="6"/>
  <c r="Y414" i="2"/>
  <c r="F102" i="6" s="1"/>
  <c r="E102" i="6"/>
  <c r="Y418" i="2"/>
  <c r="F107" i="6" s="1"/>
  <c r="E107" i="6"/>
  <c r="Z422" i="2"/>
  <c r="E92" i="6"/>
  <c r="Z455" i="2"/>
  <c r="E284" i="6"/>
  <c r="Z458" i="2"/>
  <c r="E71" i="6"/>
  <c r="Z459" i="2"/>
  <c r="E457" i="6"/>
  <c r="U470" i="2"/>
  <c r="Q471" i="2"/>
  <c r="C235" i="6"/>
  <c r="Y479" i="2"/>
  <c r="F460" i="6" s="1"/>
  <c r="E460" i="6"/>
  <c r="AH495" i="2"/>
  <c r="I300" i="6" s="1"/>
  <c r="T513" i="2"/>
  <c r="AE340" i="2"/>
  <c r="F348" i="2"/>
  <c r="D349" i="2"/>
  <c r="Y351" i="2"/>
  <c r="F287" i="6" s="1"/>
  <c r="E287" i="6"/>
  <c r="Z352" i="2"/>
  <c r="T353" i="2"/>
  <c r="T357" i="2"/>
  <c r="F358" i="2"/>
  <c r="Z371" i="2"/>
  <c r="E448" i="6"/>
  <c r="AE383" i="2"/>
  <c r="F391" i="2"/>
  <c r="F393" i="2"/>
  <c r="Z414" i="2"/>
  <c r="Z415" i="2"/>
  <c r="E452" i="6"/>
  <c r="Z418" i="2"/>
  <c r="Z419" i="2"/>
  <c r="E216" i="6"/>
  <c r="Y422" i="2"/>
  <c r="F92" i="6" s="1"/>
  <c r="AE424" i="2"/>
  <c r="AF425" i="2"/>
  <c r="AE432" i="2"/>
  <c r="T437" i="2"/>
  <c r="D439" i="2"/>
  <c r="AE447" i="2"/>
  <c r="F453" i="2"/>
  <c r="Y455" i="2"/>
  <c r="F284" i="6" s="1"/>
  <c r="Y459" i="2"/>
  <c r="F457" i="6" s="1"/>
  <c r="Y460" i="2"/>
  <c r="F68" i="6" s="1"/>
  <c r="E68" i="6"/>
  <c r="G462" i="2"/>
  <c r="H462" i="2" s="1"/>
  <c r="K463" i="2"/>
  <c r="Y464" i="2"/>
  <c r="F61" i="6" s="1"/>
  <c r="E61" i="6"/>
  <c r="Y468" i="2"/>
  <c r="F65" i="6" s="1"/>
  <c r="E65" i="6"/>
  <c r="Z470" i="2"/>
  <c r="E67" i="6"/>
  <c r="P471" i="2"/>
  <c r="D235" i="6" s="1"/>
  <c r="Y476" i="2"/>
  <c r="F62" i="6" s="1"/>
  <c r="E62" i="6"/>
  <c r="T477" i="2"/>
  <c r="Z479" i="2"/>
  <c r="AE485" i="2"/>
  <c r="AF488" i="2"/>
  <c r="Z491" i="2"/>
  <c r="E466" i="6"/>
  <c r="AE495" i="2"/>
  <c r="F507" i="2"/>
  <c r="D511" i="2"/>
  <c r="K515" i="2"/>
  <c r="U516" i="2"/>
  <c r="F518" i="2"/>
  <c r="D519" i="2"/>
  <c r="Z351" i="2"/>
  <c r="F359" i="2"/>
  <c r="J361" i="2"/>
  <c r="K361" i="2" s="1"/>
  <c r="AJ375" i="2"/>
  <c r="K231" i="6" s="1"/>
  <c r="K395" i="2"/>
  <c r="Z475" i="2"/>
  <c r="E266" i="6"/>
  <c r="Z477" i="2"/>
  <c r="E267" i="6"/>
  <c r="Y512" i="2"/>
  <c r="F170" i="6" s="1"/>
  <c r="E170" i="6"/>
  <c r="Z516" i="2"/>
  <c r="E473" i="6"/>
  <c r="J359" i="2"/>
  <c r="J370" i="2"/>
  <c r="K370" i="2" s="1"/>
  <c r="F379" i="2"/>
  <c r="F387" i="2"/>
  <c r="F392" i="2"/>
  <c r="J394" i="2"/>
  <c r="K394" i="2" s="1"/>
  <c r="AF414" i="2"/>
  <c r="AF418" i="2"/>
  <c r="AE422" i="2"/>
  <c r="D427" i="2"/>
  <c r="Y435" i="2"/>
  <c r="F206" i="6" s="1"/>
  <c r="Y436" i="2"/>
  <c r="F453" i="6" s="1"/>
  <c r="E453" i="6"/>
  <c r="G438" i="2"/>
  <c r="F439" i="2"/>
  <c r="J440" i="2"/>
  <c r="T441" i="2"/>
  <c r="D443" i="2"/>
  <c r="AE449" i="2"/>
  <c r="AE455" i="2"/>
  <c r="Z457" i="2"/>
  <c r="Z461" i="2"/>
  <c r="AA461" i="2" s="1"/>
  <c r="T462" i="2"/>
  <c r="Y465" i="2"/>
  <c r="F459" i="6" s="1"/>
  <c r="AF468" i="2"/>
  <c r="Y469" i="2"/>
  <c r="F252" i="6" s="1"/>
  <c r="V471" i="2"/>
  <c r="AK471" i="2" s="1"/>
  <c r="L235" i="6" s="1"/>
  <c r="Y472" i="2"/>
  <c r="F64" i="6" s="1"/>
  <c r="E64" i="6"/>
  <c r="Y475" i="2"/>
  <c r="F266" i="6" s="1"/>
  <c r="Y477" i="2"/>
  <c r="F267" i="6" s="1"/>
  <c r="AF479" i="2"/>
  <c r="AE480" i="2"/>
  <c r="D498" i="2"/>
  <c r="D501" i="2"/>
  <c r="D505" i="2"/>
  <c r="H511" i="2"/>
  <c r="Z512" i="2"/>
  <c r="Y513" i="2"/>
  <c r="F471" i="6" s="1"/>
  <c r="T515" i="2"/>
  <c r="Y517" i="2"/>
  <c r="F474" i="6" s="1"/>
  <c r="F519" i="2"/>
  <c r="Y357" i="2"/>
  <c r="F268" i="6" s="1"/>
  <c r="Y361" i="2"/>
  <c r="F447" i="6" s="1"/>
  <c r="E447" i="6"/>
  <c r="Y368" i="2"/>
  <c r="F104" i="6" s="1"/>
  <c r="E104" i="6"/>
  <c r="Y400" i="2"/>
  <c r="F165" i="6" s="1"/>
  <c r="E165" i="6"/>
  <c r="H403" i="2"/>
  <c r="D405" i="2"/>
  <c r="H407" i="2"/>
  <c r="D413" i="2"/>
  <c r="AE415" i="2"/>
  <c r="AE419" i="2"/>
  <c r="U428" i="2"/>
  <c r="Z435" i="2"/>
  <c r="AA435" i="2" s="1"/>
  <c r="T451" i="2"/>
  <c r="J452" i="2"/>
  <c r="AG459" i="2"/>
  <c r="Z463" i="2"/>
  <c r="E458" i="6"/>
  <c r="Z465" i="2"/>
  <c r="T467" i="2"/>
  <c r="Z469" i="2"/>
  <c r="AS469" i="2" s="1"/>
  <c r="W469" i="6" s="1"/>
  <c r="AF470" i="2"/>
  <c r="AG470" i="2" s="1"/>
  <c r="Z471" i="2"/>
  <c r="AA471" i="2" s="1"/>
  <c r="E235" i="6"/>
  <c r="Z472" i="2"/>
  <c r="AJ483" i="2"/>
  <c r="K462" i="6" s="1"/>
  <c r="AA483" i="6" s="1"/>
  <c r="D487" i="2"/>
  <c r="AE491" i="2"/>
  <c r="Y506" i="2"/>
  <c r="F49" i="6" s="1"/>
  <c r="E49" i="6"/>
  <c r="Z513" i="2"/>
  <c r="Z515" i="2"/>
  <c r="E472" i="6"/>
  <c r="Z517" i="2"/>
  <c r="Z349" i="2"/>
  <c r="AA349" i="2" s="1"/>
  <c r="E446" i="6"/>
  <c r="Y370" i="2"/>
  <c r="F89" i="6" s="1"/>
  <c r="E89" i="6"/>
  <c r="Y394" i="2"/>
  <c r="F98" i="6" s="1"/>
  <c r="E98" i="6"/>
  <c r="Y428" i="2"/>
  <c r="F129" i="6" s="1"/>
  <c r="E129" i="6"/>
  <c r="Z429" i="2"/>
  <c r="E240" i="6"/>
  <c r="Y462" i="2"/>
  <c r="F63" i="6" s="1"/>
  <c r="E63" i="6"/>
  <c r="Z467" i="2"/>
  <c r="E265" i="6"/>
  <c r="Q509" i="2"/>
  <c r="R509" i="2" s="1"/>
  <c r="C468" i="6"/>
  <c r="U346" i="2"/>
  <c r="D338" i="2"/>
  <c r="G342" i="2"/>
  <c r="F343" i="2"/>
  <c r="Z346" i="2"/>
  <c r="E115" i="6"/>
  <c r="Y348" i="2"/>
  <c r="F119" i="6" s="1"/>
  <c r="Y358" i="2"/>
  <c r="F123" i="6" s="1"/>
  <c r="T359" i="2"/>
  <c r="F365" i="2"/>
  <c r="D378" i="2"/>
  <c r="T387" i="2"/>
  <c r="F389" i="2"/>
  <c r="Z392" i="2"/>
  <c r="E99" i="6"/>
  <c r="T393" i="2"/>
  <c r="T395" i="2"/>
  <c r="D397" i="2"/>
  <c r="Z401" i="2"/>
  <c r="T403" i="2"/>
  <c r="F405" i="2"/>
  <c r="T407" i="2"/>
  <c r="F410" i="2"/>
  <c r="Q411" i="2"/>
  <c r="R411" i="2" s="1"/>
  <c r="C213" i="6"/>
  <c r="F413" i="2"/>
  <c r="D417" i="2"/>
  <c r="Z428" i="2"/>
  <c r="Y429" i="2"/>
  <c r="F240" i="6" s="1"/>
  <c r="Y438" i="2"/>
  <c r="F86" i="6" s="1"/>
  <c r="E86" i="6"/>
  <c r="G442" i="2"/>
  <c r="Z451" i="2"/>
  <c r="E285" i="6"/>
  <c r="Y452" i="2"/>
  <c r="F196" i="6" s="1"/>
  <c r="E196" i="6"/>
  <c r="T453" i="2"/>
  <c r="Q455" i="2"/>
  <c r="R455" i="2" s="1"/>
  <c r="C284" i="6"/>
  <c r="AE461" i="2"/>
  <c r="Z462" i="2"/>
  <c r="AE463" i="2"/>
  <c r="AE465" i="2"/>
  <c r="Y467" i="2"/>
  <c r="F265" i="6" s="1"/>
  <c r="AE469" i="2"/>
  <c r="AE475" i="2"/>
  <c r="H483" i="2"/>
  <c r="D485" i="2"/>
  <c r="F487" i="2"/>
  <c r="H497" i="2"/>
  <c r="O504" i="2"/>
  <c r="AA506" i="2"/>
  <c r="P509" i="2"/>
  <c r="D468" i="6" s="1"/>
  <c r="AE513" i="2"/>
  <c r="Y518" i="2"/>
  <c r="F169" i="6" s="1"/>
  <c r="H336" i="2"/>
  <c r="Z348" i="2"/>
  <c r="Z358" i="2"/>
  <c r="Z359" i="2"/>
  <c r="E261" i="6"/>
  <c r="G364" i="2"/>
  <c r="U368" i="2"/>
  <c r="Y369" i="2"/>
  <c r="F299" i="6" s="1"/>
  <c r="Y374" i="2"/>
  <c r="F54" i="6" s="1"/>
  <c r="E54" i="6"/>
  <c r="Y386" i="2"/>
  <c r="F51" i="6" s="1"/>
  <c r="Y390" i="2"/>
  <c r="F103" i="6" s="1"/>
  <c r="E103" i="6"/>
  <c r="Y391" i="2"/>
  <c r="F251" i="6" s="1"/>
  <c r="Y392" i="2"/>
  <c r="F99" i="6" s="1"/>
  <c r="Z393" i="2"/>
  <c r="AS393" i="2" s="1"/>
  <c r="W393" i="6" s="1"/>
  <c r="E233" i="6"/>
  <c r="Q397" i="2"/>
  <c r="R397" i="2" s="1"/>
  <c r="C302" i="6"/>
  <c r="AF400" i="2"/>
  <c r="F411" i="2"/>
  <c r="Z438" i="2"/>
  <c r="T439" i="2"/>
  <c r="Y441" i="2"/>
  <c r="F288" i="6" s="1"/>
  <c r="Y451" i="2"/>
  <c r="F285" i="6" s="1"/>
  <c r="Z452" i="2"/>
  <c r="AA452" i="2" s="1"/>
  <c r="AN471" i="2"/>
  <c r="D475" i="2"/>
  <c r="Q485" i="2"/>
  <c r="R485" i="2" s="1"/>
  <c r="C463" i="6"/>
  <c r="D493" i="2"/>
  <c r="L502" i="2"/>
  <c r="M502" i="2" s="1"/>
  <c r="Y507" i="2"/>
  <c r="F228" i="6" s="1"/>
  <c r="J510" i="2"/>
  <c r="Z511" i="2"/>
  <c r="E470" i="6"/>
  <c r="AE515" i="2"/>
  <c r="Z518" i="2"/>
  <c r="T519" i="2"/>
  <c r="Z355" i="2"/>
  <c r="E290" i="6"/>
  <c r="Z367" i="2"/>
  <c r="E246" i="6"/>
  <c r="Z439" i="2"/>
  <c r="E454" i="6"/>
  <c r="P449" i="2"/>
  <c r="D306" i="6" s="1"/>
  <c r="C306" i="6"/>
  <c r="Q475" i="2"/>
  <c r="R475" i="2" s="1"/>
  <c r="C266" i="6"/>
  <c r="K498" i="2"/>
  <c r="Z519" i="2"/>
  <c r="E475" i="6"/>
  <c r="J335" i="2"/>
  <c r="L335" i="2" s="1"/>
  <c r="M335" i="2" s="1"/>
  <c r="G337" i="2"/>
  <c r="O337" i="2" s="1"/>
  <c r="C440" i="6" s="1"/>
  <c r="F340" i="2"/>
  <c r="Y342" i="2"/>
  <c r="F97" i="6" s="1"/>
  <c r="E97" i="6"/>
  <c r="T343" i="2"/>
  <c r="J344" i="2"/>
  <c r="AE348" i="2"/>
  <c r="D353" i="2"/>
  <c r="AE353" i="2"/>
  <c r="Y354" i="2"/>
  <c r="F124" i="6" s="1"/>
  <c r="AH355" i="2"/>
  <c r="I290" i="6" s="1"/>
  <c r="AE358" i="2"/>
  <c r="G363" i="2"/>
  <c r="H363" i="2" s="1"/>
  <c r="T365" i="2"/>
  <c r="J366" i="2"/>
  <c r="D373" i="2"/>
  <c r="AF374" i="2"/>
  <c r="D384" i="2"/>
  <c r="Z385" i="2"/>
  <c r="E202" i="6"/>
  <c r="Y387" i="2"/>
  <c r="F203" i="6" s="1"/>
  <c r="AF390" i="2"/>
  <c r="G396" i="2"/>
  <c r="H396" i="2" s="1"/>
  <c r="Z399" i="2"/>
  <c r="E238" i="6"/>
  <c r="U404" i="2"/>
  <c r="U408" i="2"/>
  <c r="AJ408" i="2" s="1"/>
  <c r="K79" i="6" s="1"/>
  <c r="K411" i="2"/>
  <c r="H424" i="2"/>
  <c r="J426" i="2"/>
  <c r="Z427" i="2"/>
  <c r="E208" i="6"/>
  <c r="D435" i="2"/>
  <c r="AE437" i="2"/>
  <c r="AF438" i="2"/>
  <c r="Y439" i="2"/>
  <c r="F454" i="6" s="1"/>
  <c r="Y442" i="2"/>
  <c r="F162" i="6" s="1"/>
  <c r="E162" i="6"/>
  <c r="T443" i="2"/>
  <c r="D447" i="2"/>
  <c r="H449" i="2"/>
  <c r="G454" i="2"/>
  <c r="Y473" i="2"/>
  <c r="F257" i="6" s="1"/>
  <c r="G474" i="2"/>
  <c r="H474" i="2" s="1"/>
  <c r="F475" i="2"/>
  <c r="Y482" i="2"/>
  <c r="F48" i="6" s="1"/>
  <c r="E48" i="6"/>
  <c r="P483" i="2"/>
  <c r="D462" i="6" s="1"/>
  <c r="G493" i="2"/>
  <c r="U497" i="2"/>
  <c r="AE518" i="2"/>
  <c r="Y519" i="2"/>
  <c r="F475" i="6" s="1"/>
  <c r="T339" i="2"/>
  <c r="J340" i="2"/>
  <c r="Z342" i="2"/>
  <c r="AA342" i="2" s="1"/>
  <c r="Z354" i="2"/>
  <c r="Y364" i="2"/>
  <c r="F111" i="6" s="1"/>
  <c r="E111" i="6"/>
  <c r="AE369" i="2"/>
  <c r="F376" i="2"/>
  <c r="Y379" i="2"/>
  <c r="F225" i="6" s="1"/>
  <c r="T380" i="2"/>
  <c r="AE386" i="2"/>
  <c r="Z387" i="2"/>
  <c r="T389" i="2"/>
  <c r="AE391" i="2"/>
  <c r="AE393" i="2"/>
  <c r="Y395" i="2"/>
  <c r="F244" i="6" s="1"/>
  <c r="Y403" i="2"/>
  <c r="F451" i="6" s="1"/>
  <c r="Y404" i="2"/>
  <c r="F198" i="6" s="1"/>
  <c r="E198" i="6"/>
  <c r="T405" i="2"/>
  <c r="Y409" i="2"/>
  <c r="F250" i="6" s="1"/>
  <c r="U410" i="2"/>
  <c r="V410" i="2" s="1"/>
  <c r="AK410" i="2" s="1"/>
  <c r="L77" i="6" s="1"/>
  <c r="U412" i="2"/>
  <c r="Y412" i="2"/>
  <c r="F106" i="6" s="1"/>
  <c r="E106" i="6"/>
  <c r="T413" i="2"/>
  <c r="D415" i="2"/>
  <c r="D419" i="2"/>
  <c r="Z442" i="2"/>
  <c r="Z443" i="2"/>
  <c r="E289" i="6"/>
  <c r="V445" i="2"/>
  <c r="AK445" i="2" s="1"/>
  <c r="L455" i="6" s="1"/>
  <c r="F446" i="2"/>
  <c r="G448" i="2"/>
  <c r="K449" i="2"/>
  <c r="AE451" i="2"/>
  <c r="Y453" i="2"/>
  <c r="F236" i="6" s="1"/>
  <c r="K455" i="2"/>
  <c r="F459" i="2"/>
  <c r="F461" i="2"/>
  <c r="F465" i="2"/>
  <c r="Z473" i="2"/>
  <c r="H475" i="2"/>
  <c r="Z482" i="2"/>
  <c r="Q483" i="2"/>
  <c r="R483" i="2" s="1"/>
  <c r="J486" i="2"/>
  <c r="T487" i="2"/>
  <c r="F489" i="2"/>
  <c r="F490" i="2"/>
  <c r="D491" i="2"/>
  <c r="Y497" i="2"/>
  <c r="F298" i="6" s="1"/>
  <c r="E298" i="6"/>
  <c r="Y504" i="2"/>
  <c r="F116" i="6" s="1"/>
  <c r="Z335" i="2"/>
  <c r="E439" i="6"/>
  <c r="Y336" i="2"/>
  <c r="F53" i="6" s="1"/>
  <c r="Y338" i="2"/>
  <c r="F74" i="6" s="1"/>
  <c r="E74" i="6"/>
  <c r="U363" i="2"/>
  <c r="V363" i="2" s="1"/>
  <c r="AK363" i="2" s="1"/>
  <c r="L237" i="6" s="1"/>
  <c r="Z364" i="2"/>
  <c r="AA364" i="2" s="1"/>
  <c r="Y375" i="2"/>
  <c r="F231" i="6" s="1"/>
  <c r="Z379" i="2"/>
  <c r="AA379" i="2" s="1"/>
  <c r="Z389" i="2"/>
  <c r="E249" i="6"/>
  <c r="Z395" i="2"/>
  <c r="U396" i="2"/>
  <c r="J398" i="2"/>
  <c r="L398" i="2" s="1"/>
  <c r="M398" i="2" s="1"/>
  <c r="Z403" i="2"/>
  <c r="AA403" i="2" s="1"/>
  <c r="Z404" i="2"/>
  <c r="Z405" i="2"/>
  <c r="E305" i="6"/>
  <c r="Z407" i="2"/>
  <c r="AA407" i="2" s="1"/>
  <c r="Z409" i="2"/>
  <c r="AA409" i="2" s="1"/>
  <c r="T411" i="2"/>
  <c r="Z412" i="2"/>
  <c r="J433" i="2"/>
  <c r="D437" i="2"/>
  <c r="Q449" i="2"/>
  <c r="R449" i="2" s="1"/>
  <c r="Q451" i="2"/>
  <c r="R451" i="2" s="1"/>
  <c r="C285" i="6"/>
  <c r="Z453" i="2"/>
  <c r="P455" i="2"/>
  <c r="D284" i="6" s="1"/>
  <c r="U474" i="2"/>
  <c r="D492" i="2"/>
  <c r="J495" i="2"/>
  <c r="Z497" i="2"/>
  <c r="AA497" i="2" s="1"/>
  <c r="F499" i="2"/>
  <c r="Y500" i="2"/>
  <c r="F131" i="6" s="1"/>
  <c r="E131" i="6"/>
  <c r="AE503" i="2"/>
  <c r="Z504" i="2"/>
  <c r="Y509" i="2"/>
  <c r="F468" i="6" s="1"/>
  <c r="AE519" i="2"/>
  <c r="Y337" i="2"/>
  <c r="F440" i="6" s="1"/>
  <c r="E440" i="6"/>
  <c r="P353" i="2"/>
  <c r="D256" i="6" s="1"/>
  <c r="C256" i="6"/>
  <c r="Y363" i="2"/>
  <c r="F237" i="6" s="1"/>
  <c r="E237" i="6"/>
  <c r="U384" i="2"/>
  <c r="Y396" i="2"/>
  <c r="F39" i="6" s="1"/>
  <c r="E39" i="6"/>
  <c r="U398" i="2"/>
  <c r="Z411" i="2"/>
  <c r="AA411" i="2" s="1"/>
  <c r="E213" i="6"/>
  <c r="Y454" i="2"/>
  <c r="F181" i="6" s="1"/>
  <c r="E181" i="6"/>
  <c r="P469" i="2"/>
  <c r="D252" i="6" s="1"/>
  <c r="C252" i="6"/>
  <c r="Y474" i="2"/>
  <c r="F66" i="6" s="1"/>
  <c r="E66" i="6"/>
  <c r="Z509" i="2"/>
  <c r="Z337" i="2"/>
  <c r="AH337" i="2" s="1"/>
  <c r="Y339" i="2"/>
  <c r="F441" i="6" s="1"/>
  <c r="AF342" i="2"/>
  <c r="AG342" i="2" s="1"/>
  <c r="Z343" i="2"/>
  <c r="Z344" i="2"/>
  <c r="E110" i="6"/>
  <c r="G352" i="2"/>
  <c r="O352" i="2" s="1"/>
  <c r="C112" i="6" s="1"/>
  <c r="H353" i="2"/>
  <c r="Z363" i="2"/>
  <c r="AA363" i="2" s="1"/>
  <c r="Z373" i="2"/>
  <c r="E449" i="6"/>
  <c r="Y380" i="2"/>
  <c r="F56" i="6" s="1"/>
  <c r="T381" i="2"/>
  <c r="Z384" i="2"/>
  <c r="E16" i="6"/>
  <c r="D395" i="2"/>
  <c r="Z396" i="2"/>
  <c r="AA396" i="2" s="1"/>
  <c r="T397" i="2"/>
  <c r="Z398" i="2"/>
  <c r="E73" i="6"/>
  <c r="AF404" i="2"/>
  <c r="Z410" i="2"/>
  <c r="Y411" i="2"/>
  <c r="F213" i="6" s="1"/>
  <c r="AF412" i="2"/>
  <c r="AG412" i="2" s="1"/>
  <c r="G414" i="2"/>
  <c r="U416" i="2"/>
  <c r="K422" i="2"/>
  <c r="Y424" i="2"/>
  <c r="F82" i="6" s="1"/>
  <c r="U425" i="2"/>
  <c r="AJ425" i="2" s="1"/>
  <c r="K279" i="6" s="1"/>
  <c r="H435" i="2"/>
  <c r="D441" i="2"/>
  <c r="AE443" i="2"/>
  <c r="Z445" i="2"/>
  <c r="AA445" i="2" s="1"/>
  <c r="F450" i="2"/>
  <c r="Z454" i="2"/>
  <c r="K469" i="2"/>
  <c r="F471" i="2"/>
  <c r="Z474" i="2"/>
  <c r="F477" i="2"/>
  <c r="G479" i="2"/>
  <c r="H479" i="2" s="1"/>
  <c r="T485" i="2"/>
  <c r="U488" i="2"/>
  <c r="Z499" i="2"/>
  <c r="E291" i="6"/>
  <c r="AE501" i="2"/>
  <c r="H517" i="2"/>
  <c r="O236" i="6"/>
  <c r="M459" i="6"/>
  <c r="O462" i="6"/>
  <c r="M235" i="6"/>
  <c r="M299" i="6"/>
  <c r="M236" i="6"/>
  <c r="O235" i="6"/>
  <c r="M462" i="6"/>
  <c r="H516" i="2"/>
  <c r="O516" i="2"/>
  <c r="C473" i="6" s="1"/>
  <c r="AG516" i="2"/>
  <c r="K518" i="2"/>
  <c r="L518" i="2"/>
  <c r="M518" i="2" s="1"/>
  <c r="AS518" i="2"/>
  <c r="W518" i="6" s="1"/>
  <c r="AA515" i="2"/>
  <c r="Q517" i="2"/>
  <c r="P517" i="2"/>
  <c r="D474" i="6" s="1"/>
  <c r="AN517" i="2"/>
  <c r="AA519" i="2"/>
  <c r="V516" i="2"/>
  <c r="AJ516" i="2"/>
  <c r="K473" i="6" s="1"/>
  <c r="AA516" i="6" s="1"/>
  <c r="L517" i="2"/>
  <c r="M517" i="2" s="1"/>
  <c r="K517" i="2"/>
  <c r="O515" i="2"/>
  <c r="C472" i="6" s="1"/>
  <c r="H515" i="2"/>
  <c r="V515" i="2"/>
  <c r="AJ515" i="2"/>
  <c r="K472" i="6" s="1"/>
  <c r="AA515" i="6" s="1"/>
  <c r="AH515" i="2"/>
  <c r="I472" i="6" s="1"/>
  <c r="AG515" i="2"/>
  <c r="P518" i="2"/>
  <c r="D169" i="6" s="1"/>
  <c r="Q518" i="2"/>
  <c r="R518" i="2" s="1"/>
  <c r="AL518" i="2"/>
  <c r="O519" i="2"/>
  <c r="C475" i="6" s="1"/>
  <c r="H519" i="2"/>
  <c r="V519" i="2"/>
  <c r="U518" i="2"/>
  <c r="AJ519" i="2"/>
  <c r="K475" i="6" s="1"/>
  <c r="AA519" i="6" s="1"/>
  <c r="AH519" i="2"/>
  <c r="AG519" i="2"/>
  <c r="F516" i="2"/>
  <c r="K516" i="2"/>
  <c r="T516" i="2"/>
  <c r="Y516" i="2"/>
  <c r="F473" i="6" s="1"/>
  <c r="AE516" i="2"/>
  <c r="AL517" i="2"/>
  <c r="D518" i="2"/>
  <c r="H518" i="2"/>
  <c r="AA518" i="2"/>
  <c r="AG518" i="2"/>
  <c r="AH518" i="2"/>
  <c r="I169" i="6" s="1"/>
  <c r="T510" i="2"/>
  <c r="U510" i="2"/>
  <c r="H512" i="2"/>
  <c r="O512" i="2"/>
  <c r="C170" i="6" s="1"/>
  <c r="L513" i="2"/>
  <c r="M513" i="2" s="1"/>
  <c r="K513" i="2"/>
  <c r="AL509" i="2"/>
  <c r="AM509" i="2" s="1"/>
  <c r="G510" i="2"/>
  <c r="F510" i="2"/>
  <c r="Z510" i="2"/>
  <c r="Y510" i="2"/>
  <c r="F469" i="6" s="1"/>
  <c r="Q511" i="2"/>
  <c r="P511" i="2"/>
  <c r="D470" i="6" s="1"/>
  <c r="AA511" i="2"/>
  <c r="L510" i="2"/>
  <c r="M510" i="2" s="1"/>
  <c r="K510" i="2"/>
  <c r="AE510" i="2"/>
  <c r="AF510" i="2"/>
  <c r="AJ511" i="2"/>
  <c r="K470" i="6" s="1"/>
  <c r="AA511" i="6" s="1"/>
  <c r="U512" i="2"/>
  <c r="AH511" i="2"/>
  <c r="I470" i="6" s="1"/>
  <c r="J512" i="2"/>
  <c r="D512" i="2"/>
  <c r="K509" i="2"/>
  <c r="V511" i="2"/>
  <c r="AG511" i="2"/>
  <c r="P513" i="2"/>
  <c r="D471" i="6" s="1"/>
  <c r="Q513" i="2"/>
  <c r="R513" i="2" s="1"/>
  <c r="AN509" i="2"/>
  <c r="AA512" i="2"/>
  <c r="D509" i="2"/>
  <c r="H509" i="2"/>
  <c r="V509" i="2"/>
  <c r="AG509" i="2"/>
  <c r="F511" i="2"/>
  <c r="K511" i="2"/>
  <c r="T511" i="2"/>
  <c r="Y511" i="2"/>
  <c r="F470" i="6" s="1"/>
  <c r="AE511" i="2"/>
  <c r="AH512" i="2"/>
  <c r="I170" i="6" s="1"/>
  <c r="D513" i="2"/>
  <c r="H513" i="2"/>
  <c r="V513" i="2"/>
  <c r="AA513" i="2"/>
  <c r="AG513" i="2"/>
  <c r="AJ509" i="2"/>
  <c r="K468" i="6" s="1"/>
  <c r="AA509" i="6" s="1"/>
  <c r="AJ513" i="2"/>
  <c r="K471" i="6" s="1"/>
  <c r="AA513" i="6" s="1"/>
  <c r="AN513" i="2"/>
  <c r="AH513" i="2"/>
  <c r="I471" i="6" s="1"/>
  <c r="F496" i="2"/>
  <c r="G496" i="2"/>
  <c r="AA499" i="2"/>
  <c r="AG499" i="2"/>
  <c r="AH499" i="2"/>
  <c r="O495" i="2"/>
  <c r="C300" i="6" s="1"/>
  <c r="AA495" i="2"/>
  <c r="AI495" i="2" s="1"/>
  <c r="J300" i="6" s="1"/>
  <c r="AB495" i="6" s="1"/>
  <c r="AG496" i="2"/>
  <c r="P497" i="2"/>
  <c r="D298" i="6" s="1"/>
  <c r="Q497" i="2"/>
  <c r="R497" i="2" s="1"/>
  <c r="AS497" i="2"/>
  <c r="W497" i="6" s="1"/>
  <c r="AH498" i="2"/>
  <c r="I158" i="6" s="1"/>
  <c r="AG498" i="2"/>
  <c r="Y499" i="2"/>
  <c r="F291" i="6" s="1"/>
  <c r="Z501" i="2"/>
  <c r="Y501" i="2"/>
  <c r="F270" i="6" s="1"/>
  <c r="O503" i="2"/>
  <c r="C234" i="6" s="1"/>
  <c r="H503" i="2"/>
  <c r="AJ503" i="2"/>
  <c r="K234" i="6" s="1"/>
  <c r="AA503" i="6" s="1"/>
  <c r="U502" i="2"/>
  <c r="V503" i="2"/>
  <c r="Z496" i="2"/>
  <c r="AH496" i="2" s="1"/>
  <c r="I70" i="6" s="1"/>
  <c r="Y496" i="2"/>
  <c r="F70" i="6" s="1"/>
  <c r="J497" i="2"/>
  <c r="D497" i="2"/>
  <c r="F495" i="2"/>
  <c r="Y495" i="2"/>
  <c r="F300" i="6" s="1"/>
  <c r="K496" i="2"/>
  <c r="L496" i="2"/>
  <c r="M496" i="2" s="1"/>
  <c r="T496" i="2"/>
  <c r="U496" i="2"/>
  <c r="AE496" i="2"/>
  <c r="AA498" i="2"/>
  <c r="H499" i="2"/>
  <c r="O499" i="2"/>
  <c r="C291" i="6" s="1"/>
  <c r="G500" i="2"/>
  <c r="AF500" i="2"/>
  <c r="AE500" i="2"/>
  <c r="AJ495" i="2"/>
  <c r="K300" i="6" s="1"/>
  <c r="AA495" i="6" s="1"/>
  <c r="V495" i="2"/>
  <c r="AG495" i="2"/>
  <c r="AJ497" i="2"/>
  <c r="K298" i="6" s="1"/>
  <c r="AA497" i="6" s="1"/>
  <c r="V497" i="2"/>
  <c r="U498" i="2"/>
  <c r="T499" i="2"/>
  <c r="U499" i="2"/>
  <c r="Q501" i="2"/>
  <c r="P501" i="2"/>
  <c r="D270" i="6" s="1"/>
  <c r="AH503" i="2"/>
  <c r="AG503" i="2"/>
  <c r="AA504" i="2"/>
  <c r="AF504" i="2"/>
  <c r="AE504" i="2"/>
  <c r="J506" i="2"/>
  <c r="D506" i="2"/>
  <c r="AF497" i="2"/>
  <c r="J499" i="2"/>
  <c r="K500" i="2"/>
  <c r="Z500" i="2"/>
  <c r="F501" i="2"/>
  <c r="T501" i="2"/>
  <c r="Y502" i="2"/>
  <c r="F57" i="6" s="1"/>
  <c r="Z502" i="2"/>
  <c r="J504" i="2"/>
  <c r="G505" i="2"/>
  <c r="F505" i="2"/>
  <c r="F502" i="2"/>
  <c r="G502" i="2"/>
  <c r="J503" i="2"/>
  <c r="D503" i="2"/>
  <c r="Z505" i="2"/>
  <c r="Y505" i="2"/>
  <c r="F227" i="6" s="1"/>
  <c r="AH506" i="2"/>
  <c r="I49" i="6" s="1"/>
  <c r="AG506" i="2"/>
  <c r="O507" i="2"/>
  <c r="C228" i="6" s="1"/>
  <c r="H507" i="2"/>
  <c r="AJ501" i="2"/>
  <c r="K270" i="6" s="1"/>
  <c r="AA501" i="6" s="1"/>
  <c r="V501" i="2"/>
  <c r="AF502" i="2"/>
  <c r="P504" i="2"/>
  <c r="D116" i="6" s="1"/>
  <c r="V507" i="2"/>
  <c r="AN501" i="2"/>
  <c r="L505" i="2"/>
  <c r="M505" i="2" s="1"/>
  <c r="K505" i="2"/>
  <c r="U505" i="2"/>
  <c r="T505" i="2"/>
  <c r="AF505" i="2"/>
  <c r="AE505" i="2"/>
  <c r="J507" i="2"/>
  <c r="D507" i="2"/>
  <c r="AH507" i="2"/>
  <c r="I228" i="6" s="1"/>
  <c r="AG507" i="2"/>
  <c r="AA507" i="2"/>
  <c r="L493" i="2"/>
  <c r="M493" i="2" s="1"/>
  <c r="K493" i="2"/>
  <c r="G492" i="2"/>
  <c r="L492" i="2"/>
  <c r="M492" i="2" s="1"/>
  <c r="U492" i="2"/>
  <c r="Z492" i="2"/>
  <c r="AF492" i="2"/>
  <c r="AJ493" i="2"/>
  <c r="K467" i="6" s="1"/>
  <c r="AA493" i="6" s="1"/>
  <c r="AH493" i="2"/>
  <c r="K490" i="2"/>
  <c r="L490" i="2"/>
  <c r="M490" i="2" s="1"/>
  <c r="AA491" i="2"/>
  <c r="P490" i="2"/>
  <c r="D113" i="6" s="1"/>
  <c r="Q490" i="2"/>
  <c r="R490" i="2" s="1"/>
  <c r="O491" i="2"/>
  <c r="C466" i="6" s="1"/>
  <c r="H491" i="2"/>
  <c r="U490" i="2"/>
  <c r="V491" i="2"/>
  <c r="AJ491" i="2"/>
  <c r="K466" i="6" s="1"/>
  <c r="AA491" i="6" s="1"/>
  <c r="AH491" i="2"/>
  <c r="AG491" i="2"/>
  <c r="D490" i="2"/>
  <c r="H490" i="2"/>
  <c r="AA490" i="2"/>
  <c r="AG490" i="2"/>
  <c r="AH490" i="2"/>
  <c r="I113" i="6" s="1"/>
  <c r="BE483" i="2"/>
  <c r="L480" i="2"/>
  <c r="M480" i="2" s="1"/>
  <c r="K480" i="2"/>
  <c r="AS480" i="2"/>
  <c r="W480" i="6" s="1"/>
  <c r="V488" i="2"/>
  <c r="AJ488" i="2"/>
  <c r="K76" i="6" s="1"/>
  <c r="AA488" i="6" s="1"/>
  <c r="AS482" i="2"/>
  <c r="W482" i="6" s="1"/>
  <c r="K482" i="2"/>
  <c r="L482" i="2"/>
  <c r="M482" i="2" s="1"/>
  <c r="P482" i="2"/>
  <c r="D48" i="6" s="1"/>
  <c r="Q482" i="2"/>
  <c r="R482" i="2" s="1"/>
  <c r="Q480" i="2"/>
  <c r="R480" i="2" s="1"/>
  <c r="P480" i="2"/>
  <c r="D3" i="6" s="1"/>
  <c r="AL480" i="2"/>
  <c r="J479" i="2"/>
  <c r="O479" i="2"/>
  <c r="C460" i="6" s="1"/>
  <c r="D480" i="2"/>
  <c r="H480" i="2"/>
  <c r="AA480" i="2"/>
  <c r="AG480" i="2"/>
  <c r="G481" i="2"/>
  <c r="L481" i="2"/>
  <c r="M481" i="2" s="1"/>
  <c r="U481" i="2"/>
  <c r="Z481" i="2"/>
  <c r="AF481" i="2"/>
  <c r="D482" i="2"/>
  <c r="AA483" i="2"/>
  <c r="AG483" i="2"/>
  <c r="AA485" i="2"/>
  <c r="L487" i="2"/>
  <c r="M487" i="2" s="1"/>
  <c r="K487" i="2"/>
  <c r="Q487" i="2"/>
  <c r="P487" i="2"/>
  <c r="D464" i="6" s="1"/>
  <c r="O488" i="2"/>
  <c r="C76" i="6" s="1"/>
  <c r="H488" i="2"/>
  <c r="AH488" i="2"/>
  <c r="I76" i="6" s="1"/>
  <c r="AG488" i="2"/>
  <c r="AA489" i="2"/>
  <c r="AH480" i="2"/>
  <c r="I3" i="6" s="1"/>
  <c r="AF482" i="2"/>
  <c r="G484" i="2"/>
  <c r="Z484" i="2"/>
  <c r="H485" i="2"/>
  <c r="P485" i="2"/>
  <c r="AL485" i="2"/>
  <c r="AM485" i="2" s="1"/>
  <c r="AH485" i="2"/>
  <c r="AN485" i="2"/>
  <c r="U486" i="2"/>
  <c r="T486" i="2"/>
  <c r="O489" i="2"/>
  <c r="C465" i="6" s="1"/>
  <c r="H489" i="2"/>
  <c r="G486" i="2"/>
  <c r="F486" i="2"/>
  <c r="Z486" i="2"/>
  <c r="Y486" i="2"/>
  <c r="F72" i="6" s="1"/>
  <c r="AN487" i="2"/>
  <c r="J488" i="2"/>
  <c r="D488" i="2"/>
  <c r="AA488" i="2"/>
  <c r="V489" i="2"/>
  <c r="AJ489" i="2"/>
  <c r="K465" i="6" s="1"/>
  <c r="AA489" i="6" s="1"/>
  <c r="AH489" i="2"/>
  <c r="I465" i="6" s="1"/>
  <c r="AG489" i="2"/>
  <c r="AA479" i="2"/>
  <c r="H482" i="2"/>
  <c r="AA482" i="2"/>
  <c r="BC483" i="2"/>
  <c r="Q462" i="6" s="1"/>
  <c r="AL483" i="2"/>
  <c r="AM483" i="2" s="1"/>
  <c r="AH483" i="2"/>
  <c r="L484" i="2"/>
  <c r="M484" i="2" s="1"/>
  <c r="U484" i="2"/>
  <c r="AF484" i="2"/>
  <c r="AJ485" i="2"/>
  <c r="K463" i="6" s="1"/>
  <c r="AA485" i="6" s="1"/>
  <c r="L486" i="2"/>
  <c r="M486" i="2" s="1"/>
  <c r="K486" i="2"/>
  <c r="AF486" i="2"/>
  <c r="AE486" i="2"/>
  <c r="AH487" i="2"/>
  <c r="AL487" i="2"/>
  <c r="K476" i="2"/>
  <c r="L476" i="2"/>
  <c r="M476" i="2" s="1"/>
  <c r="AA477" i="2"/>
  <c r="P476" i="2"/>
  <c r="D62" i="6" s="1"/>
  <c r="Q476" i="2"/>
  <c r="R476" i="2" s="1"/>
  <c r="O477" i="2"/>
  <c r="C267" i="6" s="1"/>
  <c r="H477" i="2"/>
  <c r="V477" i="2"/>
  <c r="U476" i="2"/>
  <c r="AJ477" i="2"/>
  <c r="K267" i="6" s="1"/>
  <c r="AA477" i="6" s="1"/>
  <c r="AH477" i="2"/>
  <c r="AG477" i="2"/>
  <c r="D476" i="2"/>
  <c r="H476" i="2"/>
  <c r="AA476" i="2"/>
  <c r="AG476" i="2"/>
  <c r="AH476" i="2"/>
  <c r="I62" i="6" s="1"/>
  <c r="BE471" i="2"/>
  <c r="O467" i="2"/>
  <c r="C265" i="6" s="1"/>
  <c r="H467" i="2"/>
  <c r="V467" i="2"/>
  <c r="AJ467" i="2"/>
  <c r="K265" i="6" s="1"/>
  <c r="AA467" i="6" s="1"/>
  <c r="U468" i="2"/>
  <c r="AH467" i="2"/>
  <c r="I265" i="6" s="1"/>
  <c r="AG467" i="2"/>
  <c r="AT469" i="2"/>
  <c r="X469" i="6" s="1"/>
  <c r="V470" i="2"/>
  <c r="AJ470" i="2"/>
  <c r="K67" i="6" s="1"/>
  <c r="AA470" i="6" s="1"/>
  <c r="P472" i="2"/>
  <c r="D64" i="6" s="1"/>
  <c r="Q472" i="2"/>
  <c r="R472" i="2" s="1"/>
  <c r="AS472" i="2"/>
  <c r="W472" i="6" s="1"/>
  <c r="AA467" i="2"/>
  <c r="AA470" i="2"/>
  <c r="K468" i="2"/>
  <c r="L468" i="2"/>
  <c r="M468" i="2" s="1"/>
  <c r="H470" i="2"/>
  <c r="O470" i="2"/>
  <c r="C67" i="6" s="1"/>
  <c r="AL469" i="2"/>
  <c r="AH469" i="2"/>
  <c r="I252" i="6" s="1"/>
  <c r="AA474" i="2"/>
  <c r="AL475" i="2"/>
  <c r="AH475" i="2"/>
  <c r="I266" i="6" s="1"/>
  <c r="AN475" i="2"/>
  <c r="D468" i="2"/>
  <c r="AA469" i="2"/>
  <c r="AG469" i="2"/>
  <c r="T470" i="2"/>
  <c r="AH470" i="2"/>
  <c r="I67" i="6" s="1"/>
  <c r="K471" i="2"/>
  <c r="R471" i="2"/>
  <c r="AE471" i="2"/>
  <c r="H472" i="2"/>
  <c r="U472" i="2"/>
  <c r="AA472" i="2"/>
  <c r="P473" i="2"/>
  <c r="J474" i="2"/>
  <c r="AN469" i="2"/>
  <c r="J470" i="2"/>
  <c r="AG471" i="2"/>
  <c r="AL471" i="2"/>
  <c r="AM471" i="2" s="1"/>
  <c r="AJ475" i="2"/>
  <c r="K266" i="6" s="1"/>
  <c r="AG475" i="2"/>
  <c r="G468" i="2"/>
  <c r="Z468" i="2"/>
  <c r="AG468" i="2"/>
  <c r="D469" i="2"/>
  <c r="H469" i="2"/>
  <c r="AJ469" i="2"/>
  <c r="K252" i="6" s="1"/>
  <c r="T471" i="2"/>
  <c r="AH471" i="2"/>
  <c r="I235" i="6" s="1"/>
  <c r="BC471" i="2"/>
  <c r="Q235" i="6" s="1"/>
  <c r="L472" i="2"/>
  <c r="M472" i="2" s="1"/>
  <c r="AF472" i="2"/>
  <c r="O474" i="2"/>
  <c r="C66" i="6" s="1"/>
  <c r="AH474" i="2"/>
  <c r="AH473" i="2"/>
  <c r="AS457" i="2"/>
  <c r="W457" i="6" s="1"/>
  <c r="R461" i="2"/>
  <c r="AG462" i="2"/>
  <c r="AH462" i="2"/>
  <c r="I63" i="6" s="1"/>
  <c r="Q463" i="2"/>
  <c r="P463" i="2"/>
  <c r="D458" i="6" s="1"/>
  <c r="Q457" i="2"/>
  <c r="R457" i="2" s="1"/>
  <c r="P457" i="2"/>
  <c r="D456" i="6" s="1"/>
  <c r="AA458" i="2"/>
  <c r="K457" i="2"/>
  <c r="H458" i="2"/>
  <c r="O458" i="2"/>
  <c r="C71" i="6" s="1"/>
  <c r="K464" i="2"/>
  <c r="L464" i="2"/>
  <c r="M464" i="2" s="1"/>
  <c r="AL457" i="2"/>
  <c r="D457" i="2"/>
  <c r="H457" i="2"/>
  <c r="AA457" i="2"/>
  <c r="AG457" i="2"/>
  <c r="F458" i="2"/>
  <c r="Y458" i="2"/>
  <c r="F71" i="6" s="1"/>
  <c r="AF458" i="2"/>
  <c r="P459" i="2"/>
  <c r="D457" i="6" s="1"/>
  <c r="V459" i="2"/>
  <c r="AN459" i="2"/>
  <c r="G460" i="2"/>
  <c r="Z460" i="2"/>
  <c r="D461" i="2"/>
  <c r="H461" i="2"/>
  <c r="P461" i="2"/>
  <c r="D304" i="6" s="1"/>
  <c r="AE462" i="2"/>
  <c r="AJ462" i="2"/>
  <c r="K63" i="6" s="1"/>
  <c r="AA462" i="6" s="1"/>
  <c r="H463" i="2"/>
  <c r="T463" i="2"/>
  <c r="AA463" i="2"/>
  <c r="AH463" i="2"/>
  <c r="I458" i="6" s="1"/>
  <c r="AF464" i="2"/>
  <c r="J458" i="2"/>
  <c r="O462" i="2"/>
  <c r="C63" i="6" s="1"/>
  <c r="AA462" i="2"/>
  <c r="AL465" i="2"/>
  <c r="AJ457" i="2"/>
  <c r="K456" i="6" s="1"/>
  <c r="AA457" i="6" s="1"/>
  <c r="AN457" i="2"/>
  <c r="AJ458" i="2"/>
  <c r="K71" i="6" s="1"/>
  <c r="AA458" i="6" s="1"/>
  <c r="T459" i="2"/>
  <c r="AS459" i="2"/>
  <c r="W459" i="6" s="1"/>
  <c r="L460" i="2"/>
  <c r="M460" i="2" s="1"/>
  <c r="AF460" i="2"/>
  <c r="J462" i="2"/>
  <c r="F463" i="2"/>
  <c r="Y463" i="2"/>
  <c r="F458" i="6" s="1"/>
  <c r="D464" i="2"/>
  <c r="V464" i="2"/>
  <c r="V465" i="2"/>
  <c r="AG465" i="2"/>
  <c r="AO465" i="2" s="1"/>
  <c r="AH457" i="2"/>
  <c r="I456" i="6" s="1"/>
  <c r="K459" i="2"/>
  <c r="AE459" i="2"/>
  <c r="U460" i="2"/>
  <c r="AH461" i="2"/>
  <c r="V463" i="2"/>
  <c r="AN463" i="2"/>
  <c r="G464" i="2"/>
  <c r="Z464" i="2"/>
  <c r="D465" i="2"/>
  <c r="H465" i="2"/>
  <c r="AJ465" i="2"/>
  <c r="K459" i="6" s="1"/>
  <c r="AA465" i="6" s="1"/>
  <c r="BE453" i="2"/>
  <c r="AG446" i="2"/>
  <c r="Z450" i="2"/>
  <c r="AH450" i="2" s="1"/>
  <c r="I197" i="6" s="1"/>
  <c r="Y450" i="2"/>
  <c r="F197" i="6" s="1"/>
  <c r="H454" i="2"/>
  <c r="O454" i="2"/>
  <c r="C181" i="6" s="1"/>
  <c r="O445" i="2"/>
  <c r="C455" i="6" s="1"/>
  <c r="H445" i="2"/>
  <c r="O446" i="2"/>
  <c r="C157" i="6" s="1"/>
  <c r="AH446" i="2"/>
  <c r="I157" i="6" s="1"/>
  <c r="G447" i="2"/>
  <c r="F447" i="2"/>
  <c r="AG448" i="2"/>
  <c r="AE454" i="2"/>
  <c r="AF454" i="2"/>
  <c r="J445" i="2"/>
  <c r="D445" i="2"/>
  <c r="T454" i="2"/>
  <c r="U454" i="2"/>
  <c r="AL455" i="2"/>
  <c r="AN455" i="2"/>
  <c r="AG455" i="2"/>
  <c r="AA446" i="2"/>
  <c r="Z447" i="2"/>
  <c r="AH447" i="2" s="1"/>
  <c r="I301" i="6" s="1"/>
  <c r="Y447" i="2"/>
  <c r="F301" i="6" s="1"/>
  <c r="Y448" i="2"/>
  <c r="F149" i="6" s="1"/>
  <c r="Z448" i="2"/>
  <c r="AG450" i="2"/>
  <c r="J446" i="2"/>
  <c r="AL449" i="2"/>
  <c r="AH449" i="2"/>
  <c r="I306" i="6" s="1"/>
  <c r="AG449" i="2"/>
  <c r="AN449" i="2"/>
  <c r="AE452" i="2"/>
  <c r="AF452" i="2"/>
  <c r="AE446" i="2"/>
  <c r="T447" i="2"/>
  <c r="J448" i="2"/>
  <c r="D448" i="2"/>
  <c r="K450" i="2"/>
  <c r="AL451" i="2"/>
  <c r="AN451" i="2"/>
  <c r="AG451" i="2"/>
  <c r="G452" i="2"/>
  <c r="T452" i="2"/>
  <c r="U452" i="2"/>
  <c r="L453" i="2"/>
  <c r="M453" i="2" s="1"/>
  <c r="K453" i="2"/>
  <c r="L454" i="2"/>
  <c r="M454" i="2" s="1"/>
  <c r="V447" i="2"/>
  <c r="U448" i="2"/>
  <c r="V449" i="2"/>
  <c r="AJ449" i="2"/>
  <c r="K306" i="6" s="1"/>
  <c r="AA449" i="6" s="1"/>
  <c r="H450" i="2"/>
  <c r="O450" i="2"/>
  <c r="C197" i="6" s="1"/>
  <c r="U450" i="2"/>
  <c r="K452" i="2"/>
  <c r="L452" i="2"/>
  <c r="M452" i="2" s="1"/>
  <c r="AA454" i="2"/>
  <c r="AJ455" i="2"/>
  <c r="K284" i="6" s="1"/>
  <c r="AA455" i="6" s="1"/>
  <c r="AJ451" i="2"/>
  <c r="K285" i="6" s="1"/>
  <c r="AA451" i="6" s="1"/>
  <c r="BC453" i="2"/>
  <c r="Q236" i="6" s="1"/>
  <c r="L435" i="2"/>
  <c r="M435" i="2" s="1"/>
  <c r="K435" i="2"/>
  <c r="Q435" i="2"/>
  <c r="R435" i="2" s="1"/>
  <c r="P435" i="2"/>
  <c r="D206" i="6" s="1"/>
  <c r="O439" i="2"/>
  <c r="C454" i="6" s="1"/>
  <c r="H439" i="2"/>
  <c r="L441" i="2"/>
  <c r="M441" i="2" s="1"/>
  <c r="K441" i="2"/>
  <c r="Q441" i="2"/>
  <c r="P441" i="2"/>
  <c r="D288" i="6" s="1"/>
  <c r="AH442" i="2"/>
  <c r="I162" i="6" s="1"/>
  <c r="AG442" i="2"/>
  <c r="AA443" i="2"/>
  <c r="AH435" i="2"/>
  <c r="L436" i="2"/>
  <c r="M436" i="2" s="1"/>
  <c r="U436" i="2"/>
  <c r="AF436" i="2"/>
  <c r="J438" i="2"/>
  <c r="D438" i="2"/>
  <c r="AA438" i="2"/>
  <c r="V439" i="2"/>
  <c r="AJ439" i="2"/>
  <c r="K454" i="6" s="1"/>
  <c r="AH439" i="2"/>
  <c r="I454" i="6" s="1"/>
  <c r="AG439" i="2"/>
  <c r="U440" i="2"/>
  <c r="T440" i="2"/>
  <c r="O443" i="2"/>
  <c r="C289" i="6" s="1"/>
  <c r="H443" i="2"/>
  <c r="G440" i="2"/>
  <c r="F440" i="2"/>
  <c r="Z440" i="2"/>
  <c r="Y440" i="2"/>
  <c r="F109" i="6" s="1"/>
  <c r="AN441" i="2"/>
  <c r="J442" i="2"/>
  <c r="D442" i="2"/>
  <c r="AA442" i="2"/>
  <c r="V443" i="2"/>
  <c r="AJ443" i="2"/>
  <c r="K289" i="6" s="1"/>
  <c r="AH443" i="2"/>
  <c r="I289" i="6" s="1"/>
  <c r="AG443" i="2"/>
  <c r="AJ435" i="2"/>
  <c r="K206" i="6" s="1"/>
  <c r="AA435" i="6" s="1"/>
  <c r="G436" i="2"/>
  <c r="Z436" i="2"/>
  <c r="L437" i="2"/>
  <c r="M437" i="2" s="1"/>
  <c r="K437" i="2"/>
  <c r="Q437" i="2"/>
  <c r="P437" i="2"/>
  <c r="D303" i="6" s="1"/>
  <c r="AH438" i="2"/>
  <c r="I86" i="6" s="1"/>
  <c r="AG438" i="2"/>
  <c r="AA439" i="2"/>
  <c r="AF440" i="2"/>
  <c r="AE440" i="2"/>
  <c r="AH437" i="2"/>
  <c r="AH441" i="2"/>
  <c r="AL441" i="2"/>
  <c r="Z423" i="2"/>
  <c r="Y423" i="2"/>
  <c r="F245" i="6" s="1"/>
  <c r="O422" i="2"/>
  <c r="C92" i="6" s="1"/>
  <c r="H422" i="2"/>
  <c r="L424" i="2"/>
  <c r="M424" i="2" s="1"/>
  <c r="K424" i="2"/>
  <c r="Q424" i="2"/>
  <c r="P424" i="2"/>
  <c r="D82" i="6" s="1"/>
  <c r="J421" i="2"/>
  <c r="D421" i="2"/>
  <c r="AA421" i="2"/>
  <c r="AH422" i="2"/>
  <c r="AG422" i="2"/>
  <c r="U423" i="2"/>
  <c r="T423" i="2"/>
  <c r="AL424" i="2"/>
  <c r="J425" i="2"/>
  <c r="D425" i="2"/>
  <c r="AA425" i="2"/>
  <c r="G423" i="2"/>
  <c r="F423" i="2"/>
  <c r="U426" i="2"/>
  <c r="T426" i="2"/>
  <c r="O421" i="2"/>
  <c r="C248" i="6" s="1"/>
  <c r="H421" i="2"/>
  <c r="V421" i="2"/>
  <c r="AH421" i="2"/>
  <c r="I248" i="6" s="1"/>
  <c r="AG421" i="2"/>
  <c r="AA422" i="2"/>
  <c r="L423" i="2"/>
  <c r="M423" i="2" s="1"/>
  <c r="K423" i="2"/>
  <c r="AF423" i="2"/>
  <c r="AE423" i="2"/>
  <c r="O425" i="2"/>
  <c r="C279" i="6" s="1"/>
  <c r="H425" i="2"/>
  <c r="V425" i="2"/>
  <c r="AH425" i="2"/>
  <c r="I279" i="6" s="1"/>
  <c r="AG425" i="2"/>
  <c r="O428" i="2"/>
  <c r="C129" i="6" s="1"/>
  <c r="H428" i="2"/>
  <c r="V428" i="2"/>
  <c r="AH428" i="2"/>
  <c r="AG428" i="2"/>
  <c r="J432" i="2"/>
  <c r="D432" i="2"/>
  <c r="AA433" i="2"/>
  <c r="AH424" i="2"/>
  <c r="G426" i="2"/>
  <c r="F426" i="2"/>
  <c r="Z426" i="2"/>
  <c r="Y426" i="2"/>
  <c r="F130" i="6" s="1"/>
  <c r="Q427" i="2"/>
  <c r="R427" i="2" s="1"/>
  <c r="P427" i="2"/>
  <c r="D208" i="6" s="1"/>
  <c r="AA427" i="2"/>
  <c r="AJ428" i="2"/>
  <c r="K129" i="6" s="1"/>
  <c r="V429" i="2"/>
  <c r="AJ429" i="2"/>
  <c r="K240" i="6" s="1"/>
  <c r="AH429" i="2"/>
  <c r="I240" i="6" s="1"/>
  <c r="AG429" i="2"/>
  <c r="U430" i="2"/>
  <c r="T430" i="2"/>
  <c r="AH432" i="2"/>
  <c r="I144" i="6" s="1"/>
  <c r="AG432" i="2"/>
  <c r="O433" i="2"/>
  <c r="C217" i="6" s="1"/>
  <c r="H433" i="2"/>
  <c r="L426" i="2"/>
  <c r="M426" i="2" s="1"/>
  <c r="K426" i="2"/>
  <c r="AF426" i="2"/>
  <c r="AE426" i="2"/>
  <c r="AJ427" i="2"/>
  <c r="K208" i="6" s="1"/>
  <c r="AN427" i="2"/>
  <c r="AH427" i="2"/>
  <c r="J428" i="2"/>
  <c r="D428" i="2"/>
  <c r="AA428" i="2"/>
  <c r="G430" i="2"/>
  <c r="F430" i="2"/>
  <c r="Z430" i="2"/>
  <c r="Y430" i="2"/>
  <c r="F135" i="6" s="1"/>
  <c r="Q431" i="2"/>
  <c r="AN431" i="2" s="1"/>
  <c r="P431" i="2"/>
  <c r="D247" i="6" s="1"/>
  <c r="O432" i="2"/>
  <c r="C144" i="6" s="1"/>
  <c r="H432" i="2"/>
  <c r="AA432" i="2"/>
  <c r="V433" i="2"/>
  <c r="AJ433" i="2"/>
  <c r="K217" i="6" s="1"/>
  <c r="AH433" i="2"/>
  <c r="I217" i="6" s="1"/>
  <c r="AG433" i="2"/>
  <c r="V427" i="2"/>
  <c r="AG427" i="2"/>
  <c r="AA429" i="2"/>
  <c r="L430" i="2"/>
  <c r="M430" i="2" s="1"/>
  <c r="K430" i="2"/>
  <c r="AF430" i="2"/>
  <c r="AE430" i="2"/>
  <c r="H431" i="2"/>
  <c r="AJ431" i="2"/>
  <c r="K247" i="6" s="1"/>
  <c r="AH431" i="2"/>
  <c r="U432" i="2"/>
  <c r="F427" i="2"/>
  <c r="K427" i="2"/>
  <c r="T427" i="2"/>
  <c r="Y427" i="2"/>
  <c r="F208" i="6" s="1"/>
  <c r="AE427" i="2"/>
  <c r="F431" i="2"/>
  <c r="K431" i="2"/>
  <c r="T431" i="2"/>
  <c r="Y431" i="2"/>
  <c r="F247" i="6" s="1"/>
  <c r="K418" i="2"/>
  <c r="L418" i="2"/>
  <c r="M418" i="2" s="1"/>
  <c r="V416" i="2"/>
  <c r="AJ416" i="2"/>
  <c r="K90" i="6" s="1"/>
  <c r="L417" i="2"/>
  <c r="M417" i="2" s="1"/>
  <c r="K417" i="2"/>
  <c r="Q417" i="2"/>
  <c r="AN417" i="2" s="1"/>
  <c r="P417" i="2"/>
  <c r="D215" i="6" s="1"/>
  <c r="AA416" i="2"/>
  <c r="P418" i="2"/>
  <c r="D107" i="6" s="1"/>
  <c r="Q418" i="2"/>
  <c r="R418" i="2" s="1"/>
  <c r="H416" i="2"/>
  <c r="O416" i="2"/>
  <c r="C90" i="6" s="1"/>
  <c r="AG416" i="2"/>
  <c r="AH416" i="2"/>
  <c r="I90" i="6" s="1"/>
  <c r="O419" i="2"/>
  <c r="C216" i="6" s="1"/>
  <c r="H419" i="2"/>
  <c r="V419" i="2"/>
  <c r="U418" i="2"/>
  <c r="AJ419" i="2"/>
  <c r="K216" i="6" s="1"/>
  <c r="AG419" i="2"/>
  <c r="F416" i="2"/>
  <c r="K416" i="2"/>
  <c r="T416" i="2"/>
  <c r="Y416" i="2"/>
  <c r="F90" i="6" s="1"/>
  <c r="AE416" i="2"/>
  <c r="AH417" i="2"/>
  <c r="D418" i="2"/>
  <c r="H418" i="2"/>
  <c r="AA418" i="2"/>
  <c r="AG418" i="2"/>
  <c r="AH418" i="2"/>
  <c r="I107" i="6" s="1"/>
  <c r="V404" i="2"/>
  <c r="AJ404" i="2"/>
  <c r="K198" i="6" s="1"/>
  <c r="AH405" i="2"/>
  <c r="AG405" i="2"/>
  <c r="Q403" i="2"/>
  <c r="AN403" i="2" s="1"/>
  <c r="P403" i="2"/>
  <c r="D451" i="6" s="1"/>
  <c r="O404" i="2"/>
  <c r="C198" i="6" s="1"/>
  <c r="H404" i="2"/>
  <c r="AH404" i="2"/>
  <c r="AG404" i="2"/>
  <c r="AA405" i="2"/>
  <c r="L406" i="2"/>
  <c r="M406" i="2" s="1"/>
  <c r="K406" i="2"/>
  <c r="AF406" i="2"/>
  <c r="AE406" i="2"/>
  <c r="F408" i="2"/>
  <c r="G408" i="2"/>
  <c r="J409" i="2"/>
  <c r="D409" i="2"/>
  <c r="O405" i="2"/>
  <c r="C305" i="6" s="1"/>
  <c r="H405" i="2"/>
  <c r="Q407" i="2"/>
  <c r="AL407" i="2" s="1"/>
  <c r="P407" i="2"/>
  <c r="D226" i="6" s="1"/>
  <c r="L408" i="2"/>
  <c r="M408" i="2" s="1"/>
  <c r="Y408" i="2"/>
  <c r="F79" i="6" s="1"/>
  <c r="Z408" i="2"/>
  <c r="AA404" i="2"/>
  <c r="V405" i="2"/>
  <c r="AJ405" i="2"/>
  <c r="K305" i="6" s="1"/>
  <c r="U406" i="2"/>
  <c r="T406" i="2"/>
  <c r="AG410" i="2"/>
  <c r="AH410" i="2"/>
  <c r="I77" i="6" s="1"/>
  <c r="V412" i="2"/>
  <c r="AJ412" i="2"/>
  <c r="K106" i="6" s="1"/>
  <c r="J404" i="2"/>
  <c r="D404" i="2"/>
  <c r="G406" i="2"/>
  <c r="F406" i="2"/>
  <c r="Z406" i="2"/>
  <c r="Y406" i="2"/>
  <c r="F88" i="6" s="1"/>
  <c r="AN407" i="2"/>
  <c r="AG408" i="2"/>
  <c r="O409" i="2"/>
  <c r="C250" i="6" s="1"/>
  <c r="H409" i="2"/>
  <c r="L413" i="2"/>
  <c r="M413" i="2" s="1"/>
  <c r="K413" i="2"/>
  <c r="AH403" i="2"/>
  <c r="AH407" i="2"/>
  <c r="K410" i="2"/>
  <c r="AE410" i="2"/>
  <c r="AJ410" i="2"/>
  <c r="K77" i="6" s="1"/>
  <c r="O412" i="2"/>
  <c r="C106" i="6" s="1"/>
  <c r="AH412" i="2"/>
  <c r="O415" i="2"/>
  <c r="C452" i="6" s="1"/>
  <c r="H415" i="2"/>
  <c r="AJ411" i="2"/>
  <c r="K213" i="6" s="1"/>
  <c r="AH414" i="2"/>
  <c r="I102" i="6" s="1"/>
  <c r="AG414" i="2"/>
  <c r="AH409" i="2"/>
  <c r="H411" i="2"/>
  <c r="P411" i="2"/>
  <c r="D213" i="6" s="1"/>
  <c r="V411" i="2"/>
  <c r="AL411" i="2"/>
  <c r="AM411" i="2" s="1"/>
  <c r="AH411" i="2"/>
  <c r="AN411" i="2"/>
  <c r="AS411" i="2"/>
  <c r="W411" i="6" s="1"/>
  <c r="AA412" i="2"/>
  <c r="J414" i="2"/>
  <c r="D414" i="2"/>
  <c r="AA414" i="2"/>
  <c r="V415" i="2"/>
  <c r="AJ415" i="2"/>
  <c r="K452" i="6" s="1"/>
  <c r="AH415" i="2"/>
  <c r="I452" i="6" s="1"/>
  <c r="AG415" i="2"/>
  <c r="O414" i="2"/>
  <c r="C102" i="6" s="1"/>
  <c r="H414" i="2"/>
  <c r="AA415" i="2"/>
  <c r="D408" i="2"/>
  <c r="V408" i="2"/>
  <c r="V409" i="2"/>
  <c r="AG409" i="2"/>
  <c r="O410" i="2"/>
  <c r="C77" i="6" s="1"/>
  <c r="AA410" i="2"/>
  <c r="J412" i="2"/>
  <c r="AH413" i="2"/>
  <c r="AA398" i="2"/>
  <c r="AA399" i="2"/>
  <c r="K401" i="2"/>
  <c r="L401" i="2"/>
  <c r="M401" i="2" s="1"/>
  <c r="H398" i="2"/>
  <c r="O398" i="2"/>
  <c r="C73" i="6" s="1"/>
  <c r="AG398" i="2"/>
  <c r="AH398" i="2"/>
  <c r="I73" i="6" s="1"/>
  <c r="H399" i="2"/>
  <c r="O399" i="2"/>
  <c r="C238" i="6" s="1"/>
  <c r="AH399" i="2"/>
  <c r="AG399" i="2"/>
  <c r="P400" i="2"/>
  <c r="D165" i="6" s="1"/>
  <c r="Q400" i="2"/>
  <c r="R400" i="2" s="1"/>
  <c r="V398" i="2"/>
  <c r="AJ398" i="2"/>
  <c r="K73" i="6" s="1"/>
  <c r="AJ399" i="2"/>
  <c r="K238" i="6" s="1"/>
  <c r="U400" i="2"/>
  <c r="V399" i="2"/>
  <c r="K400" i="2"/>
  <c r="L400" i="2"/>
  <c r="M400" i="2" s="1"/>
  <c r="P401" i="2"/>
  <c r="D239" i="6" s="1"/>
  <c r="Q401" i="2"/>
  <c r="R401" i="2" s="1"/>
  <c r="F398" i="2"/>
  <c r="K398" i="2"/>
  <c r="T398" i="2"/>
  <c r="Y398" i="2"/>
  <c r="F73" i="6" s="1"/>
  <c r="AE398" i="2"/>
  <c r="D400" i="2"/>
  <c r="H400" i="2"/>
  <c r="AA400" i="2"/>
  <c r="AG400" i="2"/>
  <c r="AJ401" i="2"/>
  <c r="K239" i="6" s="1"/>
  <c r="F399" i="2"/>
  <c r="K399" i="2"/>
  <c r="T399" i="2"/>
  <c r="Y399" i="2"/>
  <c r="F238" i="6" s="1"/>
  <c r="AE399" i="2"/>
  <c r="AH400" i="2"/>
  <c r="D401" i="2"/>
  <c r="H401" i="2"/>
  <c r="V401" i="2"/>
  <c r="AA401" i="2"/>
  <c r="AG401" i="2"/>
  <c r="AH401" i="2"/>
  <c r="I239" i="6" s="1"/>
  <c r="AA392" i="2"/>
  <c r="K390" i="2"/>
  <c r="L390" i="2"/>
  <c r="M390" i="2" s="1"/>
  <c r="H392" i="2"/>
  <c r="O392" i="2"/>
  <c r="C99" i="6" s="1"/>
  <c r="AA389" i="2"/>
  <c r="O389" i="2"/>
  <c r="C249" i="6" s="1"/>
  <c r="H389" i="2"/>
  <c r="V389" i="2"/>
  <c r="AJ389" i="2"/>
  <c r="K249" i="6" s="1"/>
  <c r="U390" i="2"/>
  <c r="AH389" i="2"/>
  <c r="I249" i="6" s="1"/>
  <c r="AG389" i="2"/>
  <c r="K391" i="2"/>
  <c r="Q391" i="2"/>
  <c r="AH391" i="2"/>
  <c r="I251" i="6" s="1"/>
  <c r="AA393" i="2"/>
  <c r="H397" i="2"/>
  <c r="P397" i="2"/>
  <c r="D302" i="6" s="1"/>
  <c r="AL397" i="2"/>
  <c r="AM397" i="2" s="1"/>
  <c r="AH397" i="2"/>
  <c r="AN397" i="2"/>
  <c r="AS397" i="2"/>
  <c r="W397" i="6" s="1"/>
  <c r="D390" i="2"/>
  <c r="V391" i="2"/>
  <c r="AG391" i="2"/>
  <c r="AJ392" i="2"/>
  <c r="K99" i="6" s="1"/>
  <c r="H393" i="2"/>
  <c r="P393" i="2"/>
  <c r="AL393" i="2"/>
  <c r="AM393" i="2" s="1"/>
  <c r="AH393" i="2"/>
  <c r="I233" i="6" s="1"/>
  <c r="AN393" i="2"/>
  <c r="G394" i="2"/>
  <c r="Z394" i="2"/>
  <c r="J396" i="2"/>
  <c r="J392" i="2"/>
  <c r="AJ397" i="2"/>
  <c r="K302" i="6" s="1"/>
  <c r="G390" i="2"/>
  <c r="Z390" i="2"/>
  <c r="AG390" i="2"/>
  <c r="D391" i="2"/>
  <c r="H391" i="2"/>
  <c r="AJ391" i="2"/>
  <c r="K251" i="6" s="1"/>
  <c r="AF392" i="2"/>
  <c r="AJ393" i="2"/>
  <c r="K233" i="6" s="1"/>
  <c r="L394" i="2"/>
  <c r="M394" i="2" s="1"/>
  <c r="U394" i="2"/>
  <c r="AF394" i="2"/>
  <c r="O396" i="2"/>
  <c r="C39" i="6" s="1"/>
  <c r="P386" i="2"/>
  <c r="D51" i="6" s="1"/>
  <c r="Q386" i="2"/>
  <c r="AL386" i="2" s="1"/>
  <c r="V384" i="2"/>
  <c r="AJ384" i="2"/>
  <c r="K16" i="6" s="1"/>
  <c r="AJ385" i="2"/>
  <c r="K202" i="6" s="1"/>
  <c r="U386" i="2"/>
  <c r="V385" i="2"/>
  <c r="K386" i="2"/>
  <c r="L386" i="2"/>
  <c r="M386" i="2" s="1"/>
  <c r="P387" i="2"/>
  <c r="D203" i="6" s="1"/>
  <c r="Q387" i="2"/>
  <c r="R387" i="2" s="1"/>
  <c r="Q383" i="2"/>
  <c r="R383" i="2" s="1"/>
  <c r="P383" i="2"/>
  <c r="D450" i="6" s="1"/>
  <c r="AA384" i="2"/>
  <c r="AA385" i="2"/>
  <c r="K387" i="2"/>
  <c r="L387" i="2"/>
  <c r="M387" i="2" s="1"/>
  <c r="K383" i="2"/>
  <c r="L383" i="2"/>
  <c r="M383" i="2" s="1"/>
  <c r="H384" i="2"/>
  <c r="O384" i="2"/>
  <c r="C16" i="6" s="1"/>
  <c r="AG384" i="2"/>
  <c r="AH384" i="2"/>
  <c r="I16" i="6" s="1"/>
  <c r="H385" i="2"/>
  <c r="O385" i="2"/>
  <c r="C202" i="6" s="1"/>
  <c r="AH385" i="2"/>
  <c r="AG385" i="2"/>
  <c r="AJ383" i="2"/>
  <c r="K450" i="6" s="1"/>
  <c r="Y384" i="2"/>
  <c r="F16" i="6" s="1"/>
  <c r="D386" i="2"/>
  <c r="AA386" i="2"/>
  <c r="AG386" i="2"/>
  <c r="AJ387" i="2"/>
  <c r="K203" i="6" s="1"/>
  <c r="AA387" i="6" s="1"/>
  <c r="F384" i="2"/>
  <c r="K384" i="2"/>
  <c r="T384" i="2"/>
  <c r="AE384" i="2"/>
  <c r="H386" i="2"/>
  <c r="D383" i="2"/>
  <c r="H383" i="2"/>
  <c r="V383" i="2"/>
  <c r="AA383" i="2"/>
  <c r="AG383" i="2"/>
  <c r="F385" i="2"/>
  <c r="K385" i="2"/>
  <c r="T385" i="2"/>
  <c r="Y385" i="2"/>
  <c r="F202" i="6" s="1"/>
  <c r="AE385" i="2"/>
  <c r="AH386" i="2"/>
  <c r="D387" i="2"/>
  <c r="H387" i="2"/>
  <c r="V387" i="2"/>
  <c r="AA387" i="2"/>
  <c r="AG387" i="2"/>
  <c r="AH383" i="2"/>
  <c r="AH387" i="2"/>
  <c r="I203" i="6" s="1"/>
  <c r="O373" i="2"/>
  <c r="C449" i="6" s="1"/>
  <c r="H373" i="2"/>
  <c r="AH373" i="2"/>
  <c r="I449" i="6" s="1"/>
  <c r="AG373" i="2"/>
  <c r="AJ373" i="2"/>
  <c r="K449" i="6" s="1"/>
  <c r="V373" i="2"/>
  <c r="K374" i="2"/>
  <c r="L374" i="2"/>
  <c r="M374" i="2" s="1"/>
  <c r="AA373" i="2"/>
  <c r="V377" i="2"/>
  <c r="AJ377" i="2"/>
  <c r="K224" i="6" s="1"/>
  <c r="AA380" i="2"/>
  <c r="AG374" i="2"/>
  <c r="K377" i="2"/>
  <c r="T377" i="2"/>
  <c r="AE377" i="2"/>
  <c r="Z378" i="2"/>
  <c r="Y378" i="2"/>
  <c r="F47" i="6" s="1"/>
  <c r="V380" i="2"/>
  <c r="AJ380" i="2"/>
  <c r="K56" i="6" s="1"/>
  <c r="O381" i="2"/>
  <c r="C241" i="6" s="1"/>
  <c r="AA381" i="2"/>
  <c r="AH381" i="2"/>
  <c r="I241" i="6" s="1"/>
  <c r="AG377" i="2"/>
  <c r="G378" i="2"/>
  <c r="F378" i="2"/>
  <c r="F373" i="2"/>
  <c r="K373" i="2"/>
  <c r="T373" i="2"/>
  <c r="Y373" i="2"/>
  <c r="F449" i="6" s="1"/>
  <c r="AE373" i="2"/>
  <c r="U374" i="2"/>
  <c r="AH374" i="2"/>
  <c r="I54" i="6" s="1"/>
  <c r="U376" i="2"/>
  <c r="O377" i="2"/>
  <c r="C224" i="6" s="1"/>
  <c r="Q379" i="2"/>
  <c r="AH379" i="2"/>
  <c r="O380" i="2"/>
  <c r="C56" i="6" s="1"/>
  <c r="H380" i="2"/>
  <c r="F381" i="2"/>
  <c r="Y381" i="2"/>
  <c r="F241" i="6" s="1"/>
  <c r="J376" i="2"/>
  <c r="D376" i="2"/>
  <c r="AG376" i="2"/>
  <c r="G374" i="2"/>
  <c r="Z374" i="2"/>
  <c r="D374" i="2"/>
  <c r="Q375" i="2"/>
  <c r="AL375" i="2" s="1"/>
  <c r="AH375" i="2"/>
  <c r="AN375" i="2"/>
  <c r="O376" i="2"/>
  <c r="C45" i="6" s="1"/>
  <c r="H376" i="2"/>
  <c r="F377" i="2"/>
  <c r="Y377" i="2"/>
  <c r="F224" i="6" s="1"/>
  <c r="L378" i="2"/>
  <c r="M378" i="2" s="1"/>
  <c r="K378" i="2"/>
  <c r="U378" i="2"/>
  <c r="T378" i="2"/>
  <c r="AF378" i="2"/>
  <c r="AE378" i="2"/>
  <c r="D379" i="2"/>
  <c r="H379" i="2"/>
  <c r="V379" i="2"/>
  <c r="AG379" i="2"/>
  <c r="J380" i="2"/>
  <c r="D380" i="2"/>
  <c r="AH380" i="2"/>
  <c r="I56" i="6" s="1"/>
  <c r="AG380" i="2"/>
  <c r="V381" i="2"/>
  <c r="AJ381" i="2"/>
  <c r="K241" i="6" s="1"/>
  <c r="AG381" i="2"/>
  <c r="AA362" i="2"/>
  <c r="AG362" i="2"/>
  <c r="AH362" i="2"/>
  <c r="I93" i="6" s="1"/>
  <c r="H362" i="2"/>
  <c r="O362" i="2"/>
  <c r="C93" i="6" s="1"/>
  <c r="V361" i="2"/>
  <c r="AJ361" i="2"/>
  <c r="K447" i="6" s="1"/>
  <c r="U362" i="2"/>
  <c r="V368" i="2"/>
  <c r="AJ368" i="2"/>
  <c r="K104" i="6" s="1"/>
  <c r="T361" i="2"/>
  <c r="G361" i="2"/>
  <c r="L361" i="2"/>
  <c r="M361" i="2" s="1"/>
  <c r="Z361" i="2"/>
  <c r="AF361" i="2"/>
  <c r="F362" i="2"/>
  <c r="K362" i="2"/>
  <c r="T362" i="2"/>
  <c r="Y362" i="2"/>
  <c r="F93" i="6" s="1"/>
  <c r="AE362" i="2"/>
  <c r="J363" i="2"/>
  <c r="O363" i="2"/>
  <c r="C237" i="6" s="1"/>
  <c r="AH363" i="2"/>
  <c r="U364" i="2"/>
  <c r="J365" i="2"/>
  <c r="D365" i="2"/>
  <c r="AH365" i="2"/>
  <c r="I271" i="6" s="1"/>
  <c r="AG365" i="2"/>
  <c r="P366" i="2"/>
  <c r="D101" i="6" s="1"/>
  <c r="Q366" i="2"/>
  <c r="R366" i="2" s="1"/>
  <c r="V367" i="2"/>
  <c r="O371" i="2"/>
  <c r="C448" i="6" s="1"/>
  <c r="H371" i="2"/>
  <c r="AH371" i="2"/>
  <c r="I448" i="6" s="1"/>
  <c r="AG371" i="2"/>
  <c r="AA365" i="2"/>
  <c r="T366" i="2"/>
  <c r="U366" i="2"/>
  <c r="H368" i="2"/>
  <c r="O368" i="2"/>
  <c r="C104" i="6" s="1"/>
  <c r="K369" i="2"/>
  <c r="AJ363" i="2"/>
  <c r="K237" i="6" s="1"/>
  <c r="V365" i="2"/>
  <c r="AJ365" i="2"/>
  <c r="K271" i="6" s="1"/>
  <c r="Y366" i="2"/>
  <c r="F101" i="6" s="1"/>
  <c r="Z366" i="2"/>
  <c r="Q367" i="2"/>
  <c r="P367" i="2"/>
  <c r="D246" i="6" s="1"/>
  <c r="AG368" i="2"/>
  <c r="AH368" i="2"/>
  <c r="I104" i="6" s="1"/>
  <c r="V371" i="2"/>
  <c r="AJ371" i="2"/>
  <c r="K448" i="6" s="1"/>
  <c r="D364" i="2"/>
  <c r="L364" i="2"/>
  <c r="M364" i="2" s="1"/>
  <c r="AH364" i="2"/>
  <c r="O365" i="2"/>
  <c r="C271" i="6" s="1"/>
  <c r="H365" i="2"/>
  <c r="K366" i="2"/>
  <c r="L366" i="2"/>
  <c r="M366" i="2" s="1"/>
  <c r="AE366" i="2"/>
  <c r="AF366" i="2"/>
  <c r="H367" i="2"/>
  <c r="AJ367" i="2"/>
  <c r="K246" i="6" s="1"/>
  <c r="AL367" i="2"/>
  <c r="AN367" i="2"/>
  <c r="D368" i="2"/>
  <c r="J368" i="2"/>
  <c r="AA368" i="2"/>
  <c r="AA371" i="2"/>
  <c r="F367" i="2"/>
  <c r="K367" i="2"/>
  <c r="T367" i="2"/>
  <c r="Y367" i="2"/>
  <c r="F246" i="6" s="1"/>
  <c r="AE367" i="2"/>
  <c r="D369" i="2"/>
  <c r="H369" i="2"/>
  <c r="V369" i="2"/>
  <c r="AA369" i="2"/>
  <c r="AG369" i="2"/>
  <c r="G370" i="2"/>
  <c r="L370" i="2"/>
  <c r="M370" i="2" s="1"/>
  <c r="U370" i="2"/>
  <c r="Z370" i="2"/>
  <c r="AF370" i="2"/>
  <c r="F371" i="2"/>
  <c r="K371" i="2"/>
  <c r="T371" i="2"/>
  <c r="Y371" i="2"/>
  <c r="F448" i="6" s="1"/>
  <c r="AE371" i="2"/>
  <c r="AH369" i="2"/>
  <c r="P352" i="2"/>
  <c r="D112" i="6" s="1"/>
  <c r="Q352" i="2"/>
  <c r="R352" i="2" s="1"/>
  <c r="AF352" i="2"/>
  <c r="AE352" i="2"/>
  <c r="AH354" i="2"/>
  <c r="I124" i="6" s="1"/>
  <c r="AG354" i="2"/>
  <c r="V355" i="2"/>
  <c r="AJ355" i="2"/>
  <c r="K290" i="6" s="1"/>
  <c r="AA355" i="6" s="1"/>
  <c r="AA358" i="2"/>
  <c r="J351" i="2"/>
  <c r="O351" i="2"/>
  <c r="C287" i="6" s="1"/>
  <c r="AH351" i="2"/>
  <c r="I287" i="6" s="1"/>
  <c r="U354" i="2"/>
  <c r="O355" i="2"/>
  <c r="C290" i="6" s="1"/>
  <c r="AA355" i="2"/>
  <c r="AI355" i="2" s="1"/>
  <c r="J290" i="6" s="1"/>
  <c r="Q357" i="2"/>
  <c r="R357" i="2" s="1"/>
  <c r="AH357" i="2"/>
  <c r="I268" i="6" s="1"/>
  <c r="AN357" i="2"/>
  <c r="O358" i="2"/>
  <c r="C123" i="6" s="1"/>
  <c r="H358" i="2"/>
  <c r="AA359" i="2"/>
  <c r="H352" i="2"/>
  <c r="AA352" i="2"/>
  <c r="Q353" i="2"/>
  <c r="AL353" i="2" s="1"/>
  <c r="AH353" i="2"/>
  <c r="AN353" i="2"/>
  <c r="O354" i="2"/>
  <c r="C124" i="6" s="1"/>
  <c r="H354" i="2"/>
  <c r="F355" i="2"/>
  <c r="Y355" i="2"/>
  <c r="F290" i="6" s="1"/>
  <c r="L356" i="2"/>
  <c r="M356" i="2" s="1"/>
  <c r="K356" i="2"/>
  <c r="U356" i="2"/>
  <c r="T356" i="2"/>
  <c r="AF356" i="2"/>
  <c r="AE356" i="2"/>
  <c r="D357" i="2"/>
  <c r="H357" i="2"/>
  <c r="V357" i="2"/>
  <c r="AA357" i="2"/>
  <c r="AG357" i="2"/>
  <c r="J358" i="2"/>
  <c r="D358" i="2"/>
  <c r="AH358" i="2"/>
  <c r="AG358" i="2"/>
  <c r="O359" i="2"/>
  <c r="C261" i="6" s="1"/>
  <c r="H359" i="2"/>
  <c r="J354" i="2"/>
  <c r="D354" i="2"/>
  <c r="AG355" i="2"/>
  <c r="V359" i="2"/>
  <c r="AJ359" i="2"/>
  <c r="K261" i="6" s="1"/>
  <c r="AH359" i="2"/>
  <c r="AG359" i="2"/>
  <c r="AA351" i="2"/>
  <c r="L352" i="2"/>
  <c r="M352" i="2" s="1"/>
  <c r="AA354" i="2"/>
  <c r="K355" i="2"/>
  <c r="T355" i="2"/>
  <c r="AE355" i="2"/>
  <c r="G356" i="2"/>
  <c r="F356" i="2"/>
  <c r="Z356" i="2"/>
  <c r="Y356" i="2"/>
  <c r="F125" i="6" s="1"/>
  <c r="U358" i="2"/>
  <c r="AA346" i="2"/>
  <c r="Q348" i="2"/>
  <c r="R348" i="2" s="1"/>
  <c r="P348" i="2"/>
  <c r="D119" i="6" s="1"/>
  <c r="H349" i="2"/>
  <c r="O349" i="2"/>
  <c r="C446" i="6" s="1"/>
  <c r="AG349" i="2"/>
  <c r="AH349" i="2"/>
  <c r="O346" i="2"/>
  <c r="C115" i="6" s="1"/>
  <c r="H346" i="2"/>
  <c r="AH346" i="2"/>
  <c r="AG346" i="2"/>
  <c r="L348" i="2"/>
  <c r="M348" i="2" s="1"/>
  <c r="K348" i="2"/>
  <c r="P347" i="2"/>
  <c r="D445" i="6" s="1"/>
  <c r="Q347" i="2"/>
  <c r="R347" i="2" s="1"/>
  <c r="AN347" i="2"/>
  <c r="AJ347" i="2"/>
  <c r="K445" i="6" s="1"/>
  <c r="H347" i="2"/>
  <c r="V347" i="2"/>
  <c r="AG347" i="2"/>
  <c r="F349" i="2"/>
  <c r="K349" i="2"/>
  <c r="Y349" i="2"/>
  <c r="F446" i="6" s="1"/>
  <c r="AE349" i="2"/>
  <c r="F346" i="2"/>
  <c r="K346" i="2"/>
  <c r="T346" i="2"/>
  <c r="Y346" i="2"/>
  <c r="F115" i="6" s="1"/>
  <c r="AE346" i="2"/>
  <c r="J347" i="2"/>
  <c r="AH347" i="2"/>
  <c r="I445" i="6" s="1"/>
  <c r="AL347" i="2"/>
  <c r="D348" i="2"/>
  <c r="H348" i="2"/>
  <c r="AA348" i="2"/>
  <c r="AG348" i="2"/>
  <c r="U349" i="2"/>
  <c r="U348" i="2" s="1"/>
  <c r="AA347" i="2"/>
  <c r="AH348" i="2"/>
  <c r="I119" i="6" s="1"/>
  <c r="P337" i="2"/>
  <c r="D440" i="6" s="1"/>
  <c r="Q337" i="2"/>
  <c r="R337" i="2" s="1"/>
  <c r="U336" i="2"/>
  <c r="V335" i="2"/>
  <c r="AJ335" i="2"/>
  <c r="K439" i="6" s="1"/>
  <c r="L336" i="2"/>
  <c r="M336" i="2" s="1"/>
  <c r="K336" i="2"/>
  <c r="Q336" i="2"/>
  <c r="P336" i="2"/>
  <c r="D53" i="6" s="1"/>
  <c r="AA335" i="2"/>
  <c r="K337" i="2"/>
  <c r="L337" i="2"/>
  <c r="M337" i="2" s="1"/>
  <c r="H335" i="2"/>
  <c r="O335" i="2"/>
  <c r="C439" i="6" s="1"/>
  <c r="AG335" i="2"/>
  <c r="AH335" i="2"/>
  <c r="I439" i="6" s="1"/>
  <c r="AL336" i="2"/>
  <c r="P338" i="2"/>
  <c r="D74" i="6" s="1"/>
  <c r="Q338" i="2"/>
  <c r="AJ337" i="2"/>
  <c r="K440" i="6" s="1"/>
  <c r="J339" i="2"/>
  <c r="D339" i="2"/>
  <c r="V339" i="2"/>
  <c r="U341" i="2"/>
  <c r="U340" i="2" s="1"/>
  <c r="T341" i="2"/>
  <c r="J343" i="2"/>
  <c r="D343" i="2"/>
  <c r="V343" i="2"/>
  <c r="G345" i="2"/>
  <c r="F345" i="2"/>
  <c r="Z345" i="2"/>
  <c r="Y345" i="2"/>
  <c r="F444" i="6" s="1"/>
  <c r="F335" i="2"/>
  <c r="K335" i="2"/>
  <c r="T335" i="2"/>
  <c r="Y335" i="2"/>
  <c r="F439" i="6" s="1"/>
  <c r="AE335" i="2"/>
  <c r="AH336" i="2"/>
  <c r="D337" i="2"/>
  <c r="H337" i="2"/>
  <c r="V337" i="2"/>
  <c r="AA337" i="2"/>
  <c r="AG337" i="2"/>
  <c r="L338" i="2"/>
  <c r="M338" i="2" s="1"/>
  <c r="AL338" i="2"/>
  <c r="AH338" i="2"/>
  <c r="AA340" i="2"/>
  <c r="G341" i="2"/>
  <c r="F341" i="2"/>
  <c r="Z341" i="2"/>
  <c r="Y341" i="2"/>
  <c r="F442" i="6" s="1"/>
  <c r="AA344" i="2"/>
  <c r="L345" i="2"/>
  <c r="M345" i="2" s="1"/>
  <c r="K345" i="2"/>
  <c r="AF345" i="2"/>
  <c r="AE345" i="2"/>
  <c r="AH339" i="2"/>
  <c r="I441" i="6" s="1"/>
  <c r="AG339" i="2"/>
  <c r="O340" i="2"/>
  <c r="C81" i="6" s="1"/>
  <c r="H340" i="2"/>
  <c r="L341" i="2"/>
  <c r="M341" i="2" s="1"/>
  <c r="K341" i="2"/>
  <c r="AF341" i="2"/>
  <c r="AE341" i="2"/>
  <c r="AH343" i="2"/>
  <c r="I443" i="6" s="1"/>
  <c r="AG343" i="2"/>
  <c r="O344" i="2"/>
  <c r="C110" i="6" s="1"/>
  <c r="H344" i="2"/>
  <c r="H338" i="2"/>
  <c r="U338" i="2"/>
  <c r="O339" i="2"/>
  <c r="C441" i="6" s="1"/>
  <c r="H339" i="2"/>
  <c r="AA339" i="2"/>
  <c r="AJ339" i="2"/>
  <c r="K441" i="6" s="1"/>
  <c r="AH340" i="2"/>
  <c r="AG340" i="2"/>
  <c r="L342" i="2"/>
  <c r="M342" i="2" s="1"/>
  <c r="K342" i="2"/>
  <c r="O343" i="2"/>
  <c r="C443" i="6" s="1"/>
  <c r="H343" i="2"/>
  <c r="AA343" i="2"/>
  <c r="AJ343" i="2"/>
  <c r="K443" i="6" s="1"/>
  <c r="AH344" i="2"/>
  <c r="I110" i="6" s="1"/>
  <c r="AG344" i="2"/>
  <c r="U345" i="2"/>
  <c r="T345" i="2"/>
  <c r="AH342" i="2"/>
  <c r="BB333" i="2"/>
  <c r="BA333" i="2"/>
  <c r="AV333" i="2"/>
  <c r="AD333" i="2"/>
  <c r="AF333" i="2" s="1"/>
  <c r="X333" i="2"/>
  <c r="T333" i="2"/>
  <c r="S333" i="2"/>
  <c r="U333" i="2" s="1"/>
  <c r="E333" i="2"/>
  <c r="G333" i="2" s="1"/>
  <c r="H333" i="2" s="1"/>
  <c r="C333" i="2"/>
  <c r="B333" i="2"/>
  <c r="A333" i="2"/>
  <c r="BB332" i="2"/>
  <c r="BA332" i="2"/>
  <c r="AV332" i="2"/>
  <c r="AD332" i="2"/>
  <c r="AF332" i="2" s="1"/>
  <c r="Z332" i="2"/>
  <c r="X332" i="2"/>
  <c r="E43" i="6" s="1"/>
  <c r="T332" i="2"/>
  <c r="S332" i="2"/>
  <c r="E332" i="2"/>
  <c r="C332" i="2"/>
  <c r="B332" i="2"/>
  <c r="A332" i="2"/>
  <c r="BB331" i="2"/>
  <c r="BA331" i="2"/>
  <c r="AV331" i="2"/>
  <c r="AF331" i="2"/>
  <c r="AE331" i="2"/>
  <c r="AD331" i="2"/>
  <c r="Z331" i="2"/>
  <c r="AA331" i="2" s="1"/>
  <c r="Y331" i="2"/>
  <c r="F437" i="6" s="1"/>
  <c r="X331" i="2"/>
  <c r="E437" i="6" s="1"/>
  <c r="S331" i="2"/>
  <c r="L331" i="2"/>
  <c r="M331" i="2" s="1"/>
  <c r="G331" i="2"/>
  <c r="O331" i="2" s="1"/>
  <c r="F331" i="2"/>
  <c r="E331" i="2"/>
  <c r="C331" i="2"/>
  <c r="J331" i="2" s="1"/>
  <c r="K331" i="2" s="1"/>
  <c r="B331" i="2"/>
  <c r="A331" i="2"/>
  <c r="BB330" i="2"/>
  <c r="BA330" i="2"/>
  <c r="AV330" i="2"/>
  <c r="AD330" i="2"/>
  <c r="AE330" i="2" s="1"/>
  <c r="X330" i="2"/>
  <c r="S330" i="2"/>
  <c r="T330" i="2" s="1"/>
  <c r="E330" i="2"/>
  <c r="F330" i="2" s="1"/>
  <c r="C330" i="2"/>
  <c r="J330" i="2" s="1"/>
  <c r="B330" i="2"/>
  <c r="A330" i="2"/>
  <c r="BB329" i="2"/>
  <c r="BA329" i="2"/>
  <c r="AV329" i="2"/>
  <c r="AD329" i="2"/>
  <c r="AF329" i="2" s="1"/>
  <c r="X329" i="2"/>
  <c r="E436" i="6" s="1"/>
  <c r="V329" i="2"/>
  <c r="AK329" i="2" s="1"/>
  <c r="L436" i="6" s="1"/>
  <c r="T329" i="2"/>
  <c r="S329" i="2"/>
  <c r="U329" i="2" s="1"/>
  <c r="AJ329" i="2" s="1"/>
  <c r="K436" i="6" s="1"/>
  <c r="AA329" i="6" s="1"/>
  <c r="E329" i="2"/>
  <c r="D329" i="2"/>
  <c r="C329" i="2"/>
  <c r="J329" i="2" s="1"/>
  <c r="B329" i="2"/>
  <c r="A329" i="2"/>
  <c r="BB328" i="2"/>
  <c r="BA328" i="2"/>
  <c r="AV328" i="2"/>
  <c r="AF328" i="2"/>
  <c r="AG328" i="2" s="1"/>
  <c r="AE328" i="2"/>
  <c r="AD328" i="2"/>
  <c r="X328" i="2"/>
  <c r="S328" i="2"/>
  <c r="G328" i="2"/>
  <c r="E328" i="2"/>
  <c r="F328" i="2" s="1"/>
  <c r="C328" i="2"/>
  <c r="D328" i="2" s="1"/>
  <c r="B328" i="2"/>
  <c r="A328" i="2"/>
  <c r="BB327" i="2"/>
  <c r="BA327" i="2"/>
  <c r="AV327" i="2"/>
  <c r="AD327" i="2"/>
  <c r="AF327" i="2" s="1"/>
  <c r="X327" i="2"/>
  <c r="V327" i="2"/>
  <c r="AK327" i="2" s="1"/>
  <c r="L435" i="6" s="1"/>
  <c r="U327" i="2"/>
  <c r="AJ327" i="2" s="1"/>
  <c r="K435" i="6" s="1"/>
  <c r="T327" i="2"/>
  <c r="S327" i="2"/>
  <c r="L327" i="2"/>
  <c r="M327" i="2" s="1"/>
  <c r="K327" i="2"/>
  <c r="G327" i="2"/>
  <c r="O327" i="2" s="1"/>
  <c r="C435" i="6" s="1"/>
  <c r="F327" i="2"/>
  <c r="E327" i="2"/>
  <c r="D327" i="2"/>
  <c r="C327" i="2"/>
  <c r="J327" i="2" s="1"/>
  <c r="B327" i="2"/>
  <c r="A327" i="2"/>
  <c r="BB326" i="2"/>
  <c r="BA326" i="2"/>
  <c r="AV326" i="2"/>
  <c r="AD326" i="2"/>
  <c r="Z326" i="2"/>
  <c r="X326" i="2"/>
  <c r="S326" i="2"/>
  <c r="T326" i="2" s="1"/>
  <c r="E326" i="2"/>
  <c r="F326" i="2" s="1"/>
  <c r="C326" i="2"/>
  <c r="J326" i="2" s="1"/>
  <c r="B326" i="2"/>
  <c r="A326" i="2"/>
  <c r="BB325" i="2"/>
  <c r="BA325" i="2"/>
  <c r="AV325" i="2"/>
  <c r="AD325" i="2"/>
  <c r="AE325" i="2" s="1"/>
  <c r="Z325" i="2"/>
  <c r="X325" i="2"/>
  <c r="S325" i="2"/>
  <c r="T325" i="2" s="1"/>
  <c r="E325" i="2"/>
  <c r="F325" i="2" s="1"/>
  <c r="C325" i="2"/>
  <c r="B325" i="2"/>
  <c r="A325" i="2"/>
  <c r="BB324" i="2"/>
  <c r="BA324" i="2"/>
  <c r="AV324" i="2"/>
  <c r="AG324" i="2"/>
  <c r="AF324" i="2"/>
  <c r="AD324" i="2"/>
  <c r="AE324" i="2" s="1"/>
  <c r="X324" i="2"/>
  <c r="E2" i="6" s="1"/>
  <c r="S324" i="2"/>
  <c r="T324" i="2" s="1"/>
  <c r="F324" i="2"/>
  <c r="E324" i="2"/>
  <c r="G324" i="2" s="1"/>
  <c r="D324" i="2"/>
  <c r="C324" i="2"/>
  <c r="J324" i="2" s="1"/>
  <c r="B324" i="2"/>
  <c r="A324" i="2"/>
  <c r="BB323" i="2"/>
  <c r="BA323" i="2"/>
  <c r="AV323" i="2"/>
  <c r="AD323" i="2"/>
  <c r="X323" i="2"/>
  <c r="E433" i="6" s="1"/>
  <c r="S323" i="2"/>
  <c r="E323" i="2"/>
  <c r="C323" i="2"/>
  <c r="D323" i="2" s="1"/>
  <c r="B323" i="2"/>
  <c r="A323" i="2"/>
  <c r="BB321" i="2"/>
  <c r="BA321" i="2"/>
  <c r="AV321" i="2"/>
  <c r="AF321" i="2"/>
  <c r="AE321" i="2"/>
  <c r="AD321" i="2"/>
  <c r="Y321" i="2"/>
  <c r="F295" i="6" s="1"/>
  <c r="X321" i="2"/>
  <c r="E295" i="6" s="1"/>
  <c r="U321" i="2"/>
  <c r="T321" i="2"/>
  <c r="S321" i="2"/>
  <c r="G321" i="2"/>
  <c r="F321" i="2"/>
  <c r="E321" i="2"/>
  <c r="C321" i="2"/>
  <c r="B321" i="2"/>
  <c r="A321" i="2"/>
  <c r="BB320" i="2"/>
  <c r="BA320" i="2"/>
  <c r="AV320" i="2"/>
  <c r="AE320" i="2"/>
  <c r="AD320" i="2"/>
  <c r="AF320" i="2" s="1"/>
  <c r="AG320" i="2" s="1"/>
  <c r="Z320" i="2"/>
  <c r="AA320" i="2" s="1"/>
  <c r="X320" i="2"/>
  <c r="E122" i="6" s="1"/>
  <c r="T320" i="2"/>
  <c r="S320" i="2"/>
  <c r="E320" i="2"/>
  <c r="G320" i="2" s="1"/>
  <c r="D320" i="2"/>
  <c r="C320" i="2"/>
  <c r="J320" i="2" s="1"/>
  <c r="K320" i="2" s="1"/>
  <c r="B320" i="2"/>
  <c r="A320" i="2"/>
  <c r="BB319" i="2"/>
  <c r="BA319" i="2"/>
  <c r="AV319" i="2"/>
  <c r="AD319" i="2"/>
  <c r="AE319" i="2" s="1"/>
  <c r="X319" i="2"/>
  <c r="S319" i="2"/>
  <c r="T319" i="2" s="1"/>
  <c r="E319" i="2"/>
  <c r="F319" i="2" s="1"/>
  <c r="C319" i="2"/>
  <c r="J319" i="2" s="1"/>
  <c r="B319" i="2"/>
  <c r="A319" i="2"/>
  <c r="BB318" i="2"/>
  <c r="BA318" i="2"/>
  <c r="AV318" i="2"/>
  <c r="AE318" i="2"/>
  <c r="AD318" i="2"/>
  <c r="AF318" i="2" s="1"/>
  <c r="X318" i="2"/>
  <c r="S318" i="2"/>
  <c r="E318" i="2"/>
  <c r="G318" i="2" s="1"/>
  <c r="O318" i="2" s="1"/>
  <c r="C431" i="6" s="1"/>
  <c r="C318" i="2"/>
  <c r="J318" i="2" s="1"/>
  <c r="B318" i="2"/>
  <c r="A318" i="2"/>
  <c r="BB317" i="2"/>
  <c r="BA317" i="2"/>
  <c r="AV317" i="2"/>
  <c r="AD317" i="2"/>
  <c r="AE317" i="2" s="1"/>
  <c r="Z317" i="2"/>
  <c r="X317" i="2"/>
  <c r="E430" i="6" s="1"/>
  <c r="T317" i="2"/>
  <c r="S317" i="2"/>
  <c r="U317" i="2" s="1"/>
  <c r="E317" i="2"/>
  <c r="C317" i="2"/>
  <c r="D317" i="2" s="1"/>
  <c r="B317" i="2"/>
  <c r="A317" i="2"/>
  <c r="BB316" i="2"/>
  <c r="BA316" i="2"/>
  <c r="AV316" i="2"/>
  <c r="AF316" i="2"/>
  <c r="AG316" i="2" s="1"/>
  <c r="AE316" i="2"/>
  <c r="AD316" i="2"/>
  <c r="Z316" i="2"/>
  <c r="X316" i="2"/>
  <c r="E69" i="6" s="1"/>
  <c r="S316" i="2"/>
  <c r="T316" i="2" s="1"/>
  <c r="F316" i="2"/>
  <c r="E316" i="2"/>
  <c r="G316" i="2" s="1"/>
  <c r="O316" i="2" s="1"/>
  <c r="C316" i="2"/>
  <c r="J316" i="2" s="1"/>
  <c r="L316" i="2" s="1"/>
  <c r="M316" i="2" s="1"/>
  <c r="B316" i="2"/>
  <c r="A316" i="2"/>
  <c r="BB315" i="2"/>
  <c r="BA315" i="2"/>
  <c r="AV315" i="2"/>
  <c r="AD315" i="2"/>
  <c r="AE315" i="2" s="1"/>
  <c r="X315" i="2"/>
  <c r="V315" i="2"/>
  <c r="AK315" i="2" s="1"/>
  <c r="L429" i="6" s="1"/>
  <c r="U315" i="2"/>
  <c r="S315" i="2"/>
  <c r="T315" i="2" s="1"/>
  <c r="E315" i="2"/>
  <c r="F315" i="2" s="1"/>
  <c r="D315" i="2"/>
  <c r="C315" i="2"/>
  <c r="J315" i="2" s="1"/>
  <c r="K315" i="2" s="1"/>
  <c r="B315" i="2"/>
  <c r="A315" i="2"/>
  <c r="BB314" i="2"/>
  <c r="BA314" i="2"/>
  <c r="AV314" i="2"/>
  <c r="AE314" i="2"/>
  <c r="AD314" i="2"/>
  <c r="AF314" i="2" s="1"/>
  <c r="AG314" i="2" s="1"/>
  <c r="X314" i="2"/>
  <c r="S314" i="2"/>
  <c r="T314" i="2" s="1"/>
  <c r="F314" i="2"/>
  <c r="E314" i="2"/>
  <c r="G314" i="2" s="1"/>
  <c r="O314" i="2" s="1"/>
  <c r="C145" i="6" s="1"/>
  <c r="C314" i="2"/>
  <c r="J314" i="2" s="1"/>
  <c r="B314" i="2"/>
  <c r="A314" i="2"/>
  <c r="BB313" i="2"/>
  <c r="BA313" i="2"/>
  <c r="AV313" i="2"/>
  <c r="AD313" i="2"/>
  <c r="AF313" i="2" s="1"/>
  <c r="X313" i="2"/>
  <c r="E428" i="6" s="1"/>
  <c r="S313" i="2"/>
  <c r="J313" i="2"/>
  <c r="E313" i="2"/>
  <c r="C313" i="2"/>
  <c r="D313" i="2" s="1"/>
  <c r="B313" i="2"/>
  <c r="A313" i="2"/>
  <c r="BB311" i="2"/>
  <c r="BA311" i="2"/>
  <c r="AV311" i="2"/>
  <c r="AF311" i="2"/>
  <c r="AE311" i="2"/>
  <c r="AD311" i="2"/>
  <c r="X311" i="2"/>
  <c r="U311" i="2"/>
  <c r="T311" i="2"/>
  <c r="S311" i="2"/>
  <c r="L311" i="2"/>
  <c r="M311" i="2" s="1"/>
  <c r="G311" i="2"/>
  <c r="O311" i="2" s="1"/>
  <c r="C292" i="6" s="1"/>
  <c r="E311" i="2"/>
  <c r="F311" i="2" s="1"/>
  <c r="D311" i="2"/>
  <c r="C311" i="2"/>
  <c r="J311" i="2" s="1"/>
  <c r="K311" i="2" s="1"/>
  <c r="B311" i="2"/>
  <c r="A311" i="2"/>
  <c r="BB310" i="2"/>
  <c r="BA310" i="2"/>
  <c r="AV310" i="2"/>
  <c r="AD310" i="2"/>
  <c r="X310" i="2"/>
  <c r="S310" i="2"/>
  <c r="T310" i="2" s="1"/>
  <c r="E310" i="2"/>
  <c r="F310" i="2" s="1"/>
  <c r="C310" i="2"/>
  <c r="J310" i="2" s="1"/>
  <c r="B310" i="2"/>
  <c r="A310" i="2"/>
  <c r="BB309" i="2"/>
  <c r="BA309" i="2"/>
  <c r="AV309" i="2"/>
  <c r="AG309" i="2"/>
  <c r="AD309" i="2"/>
  <c r="AF309" i="2" s="1"/>
  <c r="X309" i="2"/>
  <c r="S309" i="2"/>
  <c r="E309" i="2"/>
  <c r="G309" i="2" s="1"/>
  <c r="D309" i="2"/>
  <c r="C309" i="2"/>
  <c r="J309" i="2" s="1"/>
  <c r="B309" i="2"/>
  <c r="A309" i="2"/>
  <c r="BB308" i="2"/>
  <c r="BA308" i="2"/>
  <c r="AV308" i="2"/>
  <c r="AD308" i="2"/>
  <c r="X308" i="2"/>
  <c r="E59" i="6" s="1"/>
  <c r="S308" i="2"/>
  <c r="T308" i="2" s="1"/>
  <c r="G308" i="2"/>
  <c r="H308" i="2" s="1"/>
  <c r="E308" i="2"/>
  <c r="F308" i="2" s="1"/>
  <c r="C308" i="2"/>
  <c r="D308" i="2" s="1"/>
  <c r="B308" i="2"/>
  <c r="A308" i="2"/>
  <c r="BB307" i="2"/>
  <c r="BA307" i="2"/>
  <c r="AV307" i="2"/>
  <c r="AG307" i="2"/>
  <c r="AF307" i="2"/>
  <c r="AD307" i="2"/>
  <c r="AE307" i="2" s="1"/>
  <c r="X307" i="2"/>
  <c r="E426" i="6" s="1"/>
  <c r="U307" i="2"/>
  <c r="AJ307" i="2" s="1"/>
  <c r="K426" i="6" s="1"/>
  <c r="T307" i="2"/>
  <c r="S307" i="2"/>
  <c r="E307" i="2"/>
  <c r="C307" i="2"/>
  <c r="B307" i="2"/>
  <c r="A307" i="2"/>
  <c r="BB306" i="2"/>
  <c r="BA306" i="2"/>
  <c r="AV306" i="2"/>
  <c r="AD306" i="2"/>
  <c r="AE306" i="2" s="1"/>
  <c r="X306" i="2"/>
  <c r="E58" i="6" s="1"/>
  <c r="S306" i="2"/>
  <c r="T306" i="2" s="1"/>
  <c r="J306" i="2"/>
  <c r="K306" i="2" s="1"/>
  <c r="E306" i="2"/>
  <c r="D306" i="2"/>
  <c r="C306" i="2"/>
  <c r="B306" i="2"/>
  <c r="A306" i="2"/>
  <c r="BB305" i="2"/>
  <c r="BA305" i="2"/>
  <c r="AV305" i="2"/>
  <c r="AD305" i="2"/>
  <c r="AF305" i="2" s="1"/>
  <c r="X305" i="2"/>
  <c r="T305" i="2"/>
  <c r="S305" i="2"/>
  <c r="U305" i="2" s="1"/>
  <c r="O305" i="2"/>
  <c r="C311" i="6" s="1"/>
  <c r="K305" i="2"/>
  <c r="J305" i="2"/>
  <c r="L305" i="2" s="1"/>
  <c r="M305" i="2" s="1"/>
  <c r="H305" i="2"/>
  <c r="F305" i="2"/>
  <c r="E305" i="2"/>
  <c r="G305" i="2" s="1"/>
  <c r="C305" i="2"/>
  <c r="D305" i="2" s="1"/>
  <c r="B305" i="2"/>
  <c r="A305" i="2"/>
  <c r="BB304" i="2"/>
  <c r="BA304" i="2"/>
  <c r="AV304" i="2"/>
  <c r="AE304" i="2"/>
  <c r="AD304" i="2"/>
  <c r="AF304" i="2" s="1"/>
  <c r="X304" i="2"/>
  <c r="E52" i="6" s="1"/>
  <c r="T304" i="2"/>
  <c r="S304" i="2"/>
  <c r="E304" i="2"/>
  <c r="C304" i="2"/>
  <c r="D304" i="2" s="1"/>
  <c r="B304" i="2"/>
  <c r="A304" i="2"/>
  <c r="BB303" i="2"/>
  <c r="BA303" i="2"/>
  <c r="AV303" i="2"/>
  <c r="AF303" i="2"/>
  <c r="AD303" i="2"/>
  <c r="AE303" i="2" s="1"/>
  <c r="Z303" i="2"/>
  <c r="X303" i="2"/>
  <c r="E425" i="6" s="1"/>
  <c r="S303" i="2"/>
  <c r="U303" i="2" s="1"/>
  <c r="G303" i="2"/>
  <c r="F303" i="2"/>
  <c r="E303" i="2"/>
  <c r="C303" i="2"/>
  <c r="B303" i="2"/>
  <c r="A303" i="2"/>
  <c r="BB302" i="2"/>
  <c r="BA302" i="2"/>
  <c r="AV302" i="2"/>
  <c r="AF302" i="2"/>
  <c r="AG302" i="2" s="1"/>
  <c r="AD302" i="2"/>
  <c r="AE302" i="2" s="1"/>
  <c r="X302" i="2"/>
  <c r="E108" i="6" s="1"/>
  <c r="T302" i="2"/>
  <c r="S302" i="2"/>
  <c r="E302" i="2"/>
  <c r="G302" i="2" s="1"/>
  <c r="C302" i="2"/>
  <c r="J302" i="2" s="1"/>
  <c r="K302" i="2" s="1"/>
  <c r="B302" i="2"/>
  <c r="A302" i="2"/>
  <c r="BB301" i="2"/>
  <c r="BA301" i="2"/>
  <c r="AV301" i="2"/>
  <c r="AF301" i="2"/>
  <c r="AD301" i="2"/>
  <c r="AE301" i="2" s="1"/>
  <c r="X301" i="2"/>
  <c r="S301" i="2"/>
  <c r="T301" i="2" s="1"/>
  <c r="E301" i="2"/>
  <c r="F301" i="2" s="1"/>
  <c r="C301" i="2"/>
  <c r="J301" i="2" s="1"/>
  <c r="B301" i="2"/>
  <c r="A301" i="2"/>
  <c r="BB300" i="2"/>
  <c r="BA300" i="2"/>
  <c r="AV300" i="2"/>
  <c r="AD300" i="2"/>
  <c r="AF300" i="2" s="1"/>
  <c r="Z300" i="2"/>
  <c r="Y300" i="2"/>
  <c r="F120" i="6" s="1"/>
  <c r="X300" i="2"/>
  <c r="E120" i="6" s="1"/>
  <c r="S300" i="2"/>
  <c r="T300" i="2" s="1"/>
  <c r="E300" i="2"/>
  <c r="G300" i="2" s="1"/>
  <c r="O300" i="2" s="1"/>
  <c r="C120" i="6" s="1"/>
  <c r="C300" i="2"/>
  <c r="J300" i="2" s="1"/>
  <c r="B300" i="2"/>
  <c r="A300" i="2"/>
  <c r="BB299" i="2"/>
  <c r="BA299" i="2"/>
  <c r="AV299" i="2"/>
  <c r="AD299" i="2"/>
  <c r="AF299" i="2" s="1"/>
  <c r="Z299" i="2"/>
  <c r="Y299" i="2"/>
  <c r="F423" i="6" s="1"/>
  <c r="X299" i="2"/>
  <c r="E423" i="6" s="1"/>
  <c r="S299" i="2"/>
  <c r="U299" i="2" s="1"/>
  <c r="G299" i="2"/>
  <c r="O299" i="2" s="1"/>
  <c r="C423" i="6" s="1"/>
  <c r="E299" i="2"/>
  <c r="F299" i="2" s="1"/>
  <c r="C299" i="2"/>
  <c r="J299" i="2" s="1"/>
  <c r="B299" i="2"/>
  <c r="A299" i="2"/>
  <c r="BB297" i="2"/>
  <c r="BA297" i="2"/>
  <c r="AV297" i="2"/>
  <c r="AF297" i="2"/>
  <c r="AE297" i="2"/>
  <c r="AD297" i="2"/>
  <c r="Z297" i="2"/>
  <c r="Y297" i="2"/>
  <c r="F422" i="6" s="1"/>
  <c r="X297" i="2"/>
  <c r="E422" i="6" s="1"/>
  <c r="U297" i="2"/>
  <c r="AJ297" i="2" s="1"/>
  <c r="K422" i="6" s="1"/>
  <c r="T297" i="2"/>
  <c r="S297" i="2"/>
  <c r="G297" i="2"/>
  <c r="F297" i="2"/>
  <c r="E297" i="2"/>
  <c r="C297" i="2"/>
  <c r="B297" i="2"/>
  <c r="A297" i="2"/>
  <c r="BB296" i="2"/>
  <c r="BA296" i="2"/>
  <c r="AV296" i="2"/>
  <c r="AD296" i="2"/>
  <c r="AF296" i="2" s="1"/>
  <c r="X296" i="2"/>
  <c r="S296" i="2"/>
  <c r="T296" i="2" s="1"/>
  <c r="G296" i="2"/>
  <c r="O296" i="2" s="1"/>
  <c r="E296" i="2"/>
  <c r="F296" i="2" s="1"/>
  <c r="D296" i="2"/>
  <c r="C296" i="2"/>
  <c r="J296" i="2" s="1"/>
  <c r="K296" i="2" s="1"/>
  <c r="B296" i="2"/>
  <c r="A296" i="2"/>
  <c r="BB295" i="2"/>
  <c r="BA295" i="2"/>
  <c r="AV295" i="2"/>
  <c r="AD295" i="2"/>
  <c r="X295" i="2"/>
  <c r="E421" i="6" s="1"/>
  <c r="S295" i="2"/>
  <c r="E295" i="2"/>
  <c r="C295" i="2"/>
  <c r="J295" i="2" s="1"/>
  <c r="B295" i="2"/>
  <c r="A295" i="2"/>
  <c r="BB294" i="2"/>
  <c r="BA294" i="2"/>
  <c r="AV294" i="2"/>
  <c r="AD294" i="2"/>
  <c r="AF294" i="2" s="1"/>
  <c r="AG294" i="2" s="1"/>
  <c r="X294" i="2"/>
  <c r="S294" i="2"/>
  <c r="O294" i="2"/>
  <c r="F294" i="2"/>
  <c r="E294" i="2"/>
  <c r="G294" i="2" s="1"/>
  <c r="H294" i="2" s="1"/>
  <c r="C294" i="2"/>
  <c r="D294" i="2" s="1"/>
  <c r="B294" i="2"/>
  <c r="A294" i="2"/>
  <c r="BB293" i="2"/>
  <c r="BA293" i="2"/>
  <c r="AV293" i="2"/>
  <c r="AD293" i="2"/>
  <c r="Z293" i="2"/>
  <c r="Y293" i="2"/>
  <c r="F420" i="6" s="1"/>
  <c r="X293" i="2"/>
  <c r="E420" i="6" s="1"/>
  <c r="S293" i="2"/>
  <c r="U293" i="2" s="1"/>
  <c r="E293" i="2"/>
  <c r="G293" i="2" s="1"/>
  <c r="C293" i="2"/>
  <c r="B293" i="2"/>
  <c r="A293" i="2"/>
  <c r="BB292" i="2"/>
  <c r="BA292" i="2"/>
  <c r="AV292" i="2"/>
  <c r="AE292" i="2"/>
  <c r="AD292" i="2"/>
  <c r="AF292" i="2" s="1"/>
  <c r="Z292" i="2"/>
  <c r="AA292" i="2" s="1"/>
  <c r="X292" i="2"/>
  <c r="S292" i="2"/>
  <c r="T292" i="2" s="1"/>
  <c r="G292" i="2"/>
  <c r="O292" i="2" s="1"/>
  <c r="E292" i="2"/>
  <c r="F292" i="2" s="1"/>
  <c r="C292" i="2"/>
  <c r="B292" i="2"/>
  <c r="A292" i="2"/>
  <c r="BB291" i="2"/>
  <c r="BA291" i="2"/>
  <c r="AV291" i="2"/>
  <c r="AD291" i="2"/>
  <c r="X291" i="2"/>
  <c r="E419" i="6" s="1"/>
  <c r="S291" i="2"/>
  <c r="J291" i="2"/>
  <c r="E291" i="2"/>
  <c r="D291" i="2"/>
  <c r="C291" i="2"/>
  <c r="B291" i="2"/>
  <c r="A291" i="2"/>
  <c r="BB290" i="2"/>
  <c r="BA290" i="2"/>
  <c r="AV290" i="2"/>
  <c r="AD290" i="2"/>
  <c r="AF290" i="2" s="1"/>
  <c r="AG290" i="2" s="1"/>
  <c r="X290" i="2"/>
  <c r="E20" i="6" s="1"/>
  <c r="S290" i="2"/>
  <c r="T290" i="2" s="1"/>
  <c r="E290" i="2"/>
  <c r="C290" i="2"/>
  <c r="D290" i="2" s="1"/>
  <c r="B290" i="2"/>
  <c r="A290" i="2"/>
  <c r="BB289" i="2"/>
  <c r="BA289" i="2"/>
  <c r="AV289" i="2"/>
  <c r="AF289" i="2"/>
  <c r="AE289" i="2"/>
  <c r="AD289" i="2"/>
  <c r="Z289" i="2"/>
  <c r="Y289" i="2"/>
  <c r="F418" i="6" s="1"/>
  <c r="X289" i="2"/>
  <c r="E418" i="6" s="1"/>
  <c r="S289" i="2"/>
  <c r="G289" i="2"/>
  <c r="F289" i="2"/>
  <c r="E289" i="2"/>
  <c r="C289" i="2"/>
  <c r="B289" i="2"/>
  <c r="A289" i="2"/>
  <c r="BB288" i="2"/>
  <c r="BA288" i="2"/>
  <c r="AV288" i="2"/>
  <c r="AD288" i="2"/>
  <c r="AE288" i="2" s="1"/>
  <c r="X288" i="2"/>
  <c r="S288" i="2"/>
  <c r="T288" i="2" s="1"/>
  <c r="E288" i="2"/>
  <c r="F288" i="2" s="1"/>
  <c r="D288" i="2"/>
  <c r="C288" i="2"/>
  <c r="J288" i="2" s="1"/>
  <c r="B288" i="2"/>
  <c r="A288" i="2"/>
  <c r="BB287" i="2"/>
  <c r="BA287" i="2"/>
  <c r="AV287" i="2"/>
  <c r="AD287" i="2"/>
  <c r="AF287" i="2" s="1"/>
  <c r="X287" i="2"/>
  <c r="V287" i="2"/>
  <c r="AK287" i="2" s="1"/>
  <c r="L417" i="6" s="1"/>
  <c r="T287" i="2"/>
  <c r="S287" i="2"/>
  <c r="U287" i="2" s="1"/>
  <c r="AJ287" i="2" s="1"/>
  <c r="K417" i="6" s="1"/>
  <c r="O287" i="2"/>
  <c r="J287" i="2"/>
  <c r="L287" i="2" s="1"/>
  <c r="M287" i="2" s="1"/>
  <c r="H287" i="2"/>
  <c r="F287" i="2"/>
  <c r="E287" i="2"/>
  <c r="G287" i="2" s="1"/>
  <c r="C287" i="2"/>
  <c r="D287" i="2" s="1"/>
  <c r="B287" i="2"/>
  <c r="A287" i="2"/>
  <c r="BB286" i="2"/>
  <c r="BA286" i="2"/>
  <c r="AV286" i="2"/>
  <c r="AF286" i="2"/>
  <c r="AG286" i="2" s="1"/>
  <c r="AD286" i="2"/>
  <c r="AE286" i="2" s="1"/>
  <c r="X286" i="2"/>
  <c r="S286" i="2"/>
  <c r="U286" i="2" s="1"/>
  <c r="E286" i="2"/>
  <c r="F286" i="2" s="1"/>
  <c r="C286" i="2"/>
  <c r="D286" i="2" s="1"/>
  <c r="B286" i="2"/>
  <c r="A286" i="2"/>
  <c r="BB285" i="2"/>
  <c r="BA285" i="2"/>
  <c r="AV285" i="2"/>
  <c r="AF285" i="2"/>
  <c r="AG285" i="2" s="1"/>
  <c r="AD285" i="2"/>
  <c r="AE285" i="2" s="1"/>
  <c r="Z285" i="2"/>
  <c r="X285" i="2"/>
  <c r="E416" i="6" s="1"/>
  <c r="S285" i="2"/>
  <c r="U285" i="2" s="1"/>
  <c r="K285" i="2"/>
  <c r="E285" i="2"/>
  <c r="G285" i="2" s="1"/>
  <c r="D285" i="2"/>
  <c r="C285" i="2"/>
  <c r="J285" i="2" s="1"/>
  <c r="L285" i="2" s="1"/>
  <c r="M285" i="2" s="1"/>
  <c r="B285" i="2"/>
  <c r="A285" i="2"/>
  <c r="BB283" i="2"/>
  <c r="BA283" i="2"/>
  <c r="AV283" i="2"/>
  <c r="AF283" i="2"/>
  <c r="AE283" i="2"/>
  <c r="AD283" i="2"/>
  <c r="X283" i="2"/>
  <c r="U283" i="2"/>
  <c r="T283" i="2"/>
  <c r="S283" i="2"/>
  <c r="E283" i="2"/>
  <c r="G283" i="2" s="1"/>
  <c r="C283" i="2"/>
  <c r="B283" i="2"/>
  <c r="A283" i="2"/>
  <c r="BB282" i="2"/>
  <c r="BA282" i="2"/>
  <c r="AV282" i="2"/>
  <c r="AE282" i="2"/>
  <c r="AD282" i="2"/>
  <c r="AF282" i="2" s="1"/>
  <c r="Z282" i="2"/>
  <c r="AA282" i="2" s="1"/>
  <c r="X282" i="2"/>
  <c r="E27" i="6" s="1"/>
  <c r="T282" i="2"/>
  <c r="S282" i="2"/>
  <c r="G282" i="2"/>
  <c r="F282" i="2"/>
  <c r="E282" i="2"/>
  <c r="C282" i="2"/>
  <c r="B282" i="2"/>
  <c r="A282" i="2"/>
  <c r="BB281" i="2"/>
  <c r="BA281" i="2"/>
  <c r="AV281" i="2"/>
  <c r="AD281" i="2"/>
  <c r="X281" i="2"/>
  <c r="E414" i="6" s="1"/>
  <c r="S281" i="2"/>
  <c r="J281" i="2"/>
  <c r="E281" i="2"/>
  <c r="D281" i="2"/>
  <c r="C281" i="2"/>
  <c r="B281" i="2"/>
  <c r="A281" i="2"/>
  <c r="BB280" i="2"/>
  <c r="BA280" i="2"/>
  <c r="AV280" i="2"/>
  <c r="AD280" i="2"/>
  <c r="AF280" i="2" s="1"/>
  <c r="AG280" i="2" s="1"/>
  <c r="X280" i="2"/>
  <c r="E26" i="6" s="1"/>
  <c r="S280" i="2"/>
  <c r="T280" i="2" s="1"/>
  <c r="J280" i="2"/>
  <c r="E280" i="2"/>
  <c r="D280" i="2"/>
  <c r="C280" i="2"/>
  <c r="B280" i="2"/>
  <c r="A280" i="2"/>
  <c r="BB279" i="2"/>
  <c r="BA279" i="2"/>
  <c r="AV279" i="2"/>
  <c r="AF279" i="2"/>
  <c r="AD279" i="2"/>
  <c r="AE279" i="2" s="1"/>
  <c r="Z279" i="2"/>
  <c r="X279" i="2"/>
  <c r="E413" i="6" s="1"/>
  <c r="S279" i="2"/>
  <c r="U279" i="2" s="1"/>
  <c r="AJ279" i="2" s="1"/>
  <c r="K413" i="6" s="1"/>
  <c r="G279" i="2"/>
  <c r="F279" i="2"/>
  <c r="E279" i="2"/>
  <c r="C279" i="2"/>
  <c r="B279" i="2"/>
  <c r="A279" i="2"/>
  <c r="BB278" i="2"/>
  <c r="BA278" i="2"/>
  <c r="AV278" i="2"/>
  <c r="AF278" i="2"/>
  <c r="AG278" i="2" s="1"/>
  <c r="AD278" i="2"/>
  <c r="AE278" i="2" s="1"/>
  <c r="X278" i="2"/>
  <c r="E42" i="6" s="1"/>
  <c r="T278" i="2"/>
  <c r="S278" i="2"/>
  <c r="E278" i="2"/>
  <c r="G278" i="2" s="1"/>
  <c r="C278" i="2"/>
  <c r="J278" i="2" s="1"/>
  <c r="K278" i="2" s="1"/>
  <c r="B278" i="2"/>
  <c r="A278" i="2"/>
  <c r="BB277" i="2"/>
  <c r="BA277" i="2"/>
  <c r="AV277" i="2"/>
  <c r="AD277" i="2"/>
  <c r="X277" i="2"/>
  <c r="E412" i="6" s="1"/>
  <c r="S277" i="2"/>
  <c r="J277" i="2"/>
  <c r="E277" i="2"/>
  <c r="D277" i="2"/>
  <c r="C277" i="2"/>
  <c r="B277" i="2"/>
  <c r="A277" i="2"/>
  <c r="BB276" i="2"/>
  <c r="BA276" i="2"/>
  <c r="AV276" i="2"/>
  <c r="AD276" i="2"/>
  <c r="AF276" i="2" s="1"/>
  <c r="X276" i="2"/>
  <c r="S276" i="2"/>
  <c r="T276" i="2" s="1"/>
  <c r="J276" i="2"/>
  <c r="L276" i="2" s="1"/>
  <c r="M276" i="2" s="1"/>
  <c r="F276" i="2"/>
  <c r="E276" i="2"/>
  <c r="G276" i="2" s="1"/>
  <c r="H276" i="2" s="1"/>
  <c r="D276" i="2"/>
  <c r="C276" i="2"/>
  <c r="B276" i="2"/>
  <c r="A276" i="2"/>
  <c r="BB275" i="2"/>
  <c r="BA275" i="2"/>
  <c r="AV275" i="2"/>
  <c r="AD275" i="2"/>
  <c r="X275" i="2"/>
  <c r="E411" i="6" s="1"/>
  <c r="S275" i="2"/>
  <c r="J275" i="2"/>
  <c r="E275" i="2"/>
  <c r="D275" i="2"/>
  <c r="C275" i="2"/>
  <c r="B275" i="2"/>
  <c r="A275" i="2"/>
  <c r="BB274" i="2"/>
  <c r="BA274" i="2"/>
  <c r="AV274" i="2"/>
  <c r="AD274" i="2"/>
  <c r="AF274" i="2" s="1"/>
  <c r="AG274" i="2" s="1"/>
  <c r="X274" i="2"/>
  <c r="S274" i="2"/>
  <c r="J274" i="2"/>
  <c r="L274" i="2" s="1"/>
  <c r="M274" i="2" s="1"/>
  <c r="E274" i="2"/>
  <c r="G274" i="2" s="1"/>
  <c r="H274" i="2" s="1"/>
  <c r="D274" i="2"/>
  <c r="C274" i="2"/>
  <c r="B274" i="2"/>
  <c r="A274" i="2"/>
  <c r="BB273" i="2"/>
  <c r="BA273" i="2"/>
  <c r="AV273" i="2"/>
  <c r="AD273" i="2"/>
  <c r="AF273" i="2" s="1"/>
  <c r="Y273" i="2"/>
  <c r="F410" i="6" s="1"/>
  <c r="X273" i="2"/>
  <c r="E410" i="6" s="1"/>
  <c r="U273" i="2"/>
  <c r="T273" i="2"/>
  <c r="S273" i="2"/>
  <c r="E273" i="2"/>
  <c r="C273" i="2"/>
  <c r="B273" i="2"/>
  <c r="A273" i="2"/>
  <c r="BB272" i="2"/>
  <c r="BA272" i="2"/>
  <c r="AV272" i="2"/>
  <c r="AE272" i="2"/>
  <c r="AD272" i="2"/>
  <c r="AF272" i="2" s="1"/>
  <c r="AG272" i="2" s="1"/>
  <c r="Z272" i="2"/>
  <c r="AA272" i="2" s="1"/>
  <c r="X272" i="2"/>
  <c r="E25" i="6" s="1"/>
  <c r="S272" i="2"/>
  <c r="T272" i="2" s="1"/>
  <c r="L272" i="2"/>
  <c r="M272" i="2" s="1"/>
  <c r="H272" i="2"/>
  <c r="G272" i="2"/>
  <c r="O272" i="2" s="1"/>
  <c r="E272" i="2"/>
  <c r="F272" i="2" s="1"/>
  <c r="C272" i="2"/>
  <c r="J272" i="2" s="1"/>
  <c r="K272" i="2" s="1"/>
  <c r="B272" i="2"/>
  <c r="A272" i="2"/>
  <c r="BB271" i="2"/>
  <c r="BA271" i="2"/>
  <c r="AV271" i="2"/>
  <c r="AD271" i="2"/>
  <c r="X271" i="2"/>
  <c r="E409" i="6" s="1"/>
  <c r="S271" i="2"/>
  <c r="J271" i="2"/>
  <c r="E271" i="2"/>
  <c r="D271" i="2"/>
  <c r="C271" i="2"/>
  <c r="B271" i="2"/>
  <c r="A271" i="2"/>
  <c r="BB269" i="2"/>
  <c r="BA269" i="2"/>
  <c r="AV269" i="2"/>
  <c r="AE269" i="2"/>
  <c r="AD269" i="2"/>
  <c r="AF269" i="2" s="1"/>
  <c r="X269" i="2"/>
  <c r="S269" i="2"/>
  <c r="U269" i="2" s="1"/>
  <c r="J269" i="2"/>
  <c r="F269" i="2"/>
  <c r="E269" i="2"/>
  <c r="G269" i="2" s="1"/>
  <c r="D269" i="2"/>
  <c r="C269" i="2"/>
  <c r="B269" i="2"/>
  <c r="A269" i="2"/>
  <c r="BB268" i="2"/>
  <c r="BA268" i="2"/>
  <c r="AV268" i="2"/>
  <c r="AD268" i="2"/>
  <c r="AE268" i="2" s="1"/>
  <c r="Z268" i="2"/>
  <c r="X268" i="2"/>
  <c r="S268" i="2"/>
  <c r="T268" i="2" s="1"/>
  <c r="G268" i="2"/>
  <c r="E268" i="2"/>
  <c r="F268" i="2" s="1"/>
  <c r="C268" i="2"/>
  <c r="B268" i="2"/>
  <c r="A268" i="2"/>
  <c r="BB267" i="2"/>
  <c r="BA267" i="2"/>
  <c r="AV267" i="2"/>
  <c r="AD267" i="2"/>
  <c r="AF267" i="2" s="1"/>
  <c r="AG267" i="2" s="1"/>
  <c r="X267" i="2"/>
  <c r="V267" i="2"/>
  <c r="AK267" i="2" s="1"/>
  <c r="L277" i="6" s="1"/>
  <c r="U267" i="2"/>
  <c r="T267" i="2"/>
  <c r="S267" i="2"/>
  <c r="F267" i="2"/>
  <c r="E267" i="2"/>
  <c r="G267" i="2" s="1"/>
  <c r="D267" i="2"/>
  <c r="C267" i="2"/>
  <c r="J267" i="2" s="1"/>
  <c r="B267" i="2"/>
  <c r="A267" i="2"/>
  <c r="BB266" i="2"/>
  <c r="BA266" i="2"/>
  <c r="AV266" i="2"/>
  <c r="AD266" i="2"/>
  <c r="X266" i="2"/>
  <c r="E168" i="6" s="1"/>
  <c r="S266" i="2"/>
  <c r="J266" i="2"/>
  <c r="E266" i="2"/>
  <c r="C266" i="2"/>
  <c r="D266" i="2" s="1"/>
  <c r="B266" i="2"/>
  <c r="A266" i="2"/>
  <c r="BB265" i="2"/>
  <c r="BA265" i="2"/>
  <c r="AV265" i="2"/>
  <c r="AD265" i="2"/>
  <c r="AF265" i="2" s="1"/>
  <c r="AG265" i="2" s="1"/>
  <c r="X265" i="2"/>
  <c r="T265" i="2"/>
  <c r="S265" i="2"/>
  <c r="U265" i="2" s="1"/>
  <c r="V265" i="2" s="1"/>
  <c r="AK265" i="2" s="1"/>
  <c r="L281" i="6" s="1"/>
  <c r="P265" i="2"/>
  <c r="D281" i="6" s="1"/>
  <c r="E265" i="2"/>
  <c r="G265" i="2" s="1"/>
  <c r="O265" i="2" s="1"/>
  <c r="D265" i="2"/>
  <c r="C265" i="2"/>
  <c r="J265" i="2" s="1"/>
  <c r="B265" i="2"/>
  <c r="A265" i="2"/>
  <c r="BB264" i="2"/>
  <c r="BA264" i="2"/>
  <c r="AV264" i="2"/>
  <c r="AD264" i="2"/>
  <c r="X264" i="2"/>
  <c r="S264" i="2"/>
  <c r="J264" i="2"/>
  <c r="E264" i="2"/>
  <c r="F264" i="2" s="1"/>
  <c r="C264" i="2"/>
  <c r="D264" i="2" s="1"/>
  <c r="B264" i="2"/>
  <c r="A264" i="2"/>
  <c r="BB263" i="2"/>
  <c r="BA263" i="2"/>
  <c r="AV263" i="2"/>
  <c r="AF263" i="2"/>
  <c r="AG263" i="2" s="1"/>
  <c r="AD263" i="2"/>
  <c r="AE263" i="2" s="1"/>
  <c r="X263" i="2"/>
  <c r="U263" i="2"/>
  <c r="T263" i="2"/>
  <c r="S263" i="2"/>
  <c r="E263" i="2"/>
  <c r="G263" i="2" s="1"/>
  <c r="O263" i="2" s="1"/>
  <c r="C263" i="2"/>
  <c r="J263" i="2" s="1"/>
  <c r="L263" i="2" s="1"/>
  <c r="M263" i="2" s="1"/>
  <c r="B263" i="2"/>
  <c r="A263" i="2"/>
  <c r="BB262" i="2"/>
  <c r="BA262" i="2"/>
  <c r="AV262" i="2"/>
  <c r="AD262" i="2"/>
  <c r="AE262" i="2" s="1"/>
  <c r="X262" i="2"/>
  <c r="S262" i="2"/>
  <c r="T262" i="2" s="1"/>
  <c r="E262" i="2"/>
  <c r="F262" i="2" s="1"/>
  <c r="C262" i="2"/>
  <c r="B262" i="2"/>
  <c r="A262" i="2"/>
  <c r="BB261" i="2"/>
  <c r="BA261" i="2"/>
  <c r="AV261" i="2"/>
  <c r="AD261" i="2"/>
  <c r="AF261" i="2" s="1"/>
  <c r="X261" i="2"/>
  <c r="S261" i="2"/>
  <c r="J261" i="2"/>
  <c r="L261" i="2" s="1"/>
  <c r="M261" i="2" s="1"/>
  <c r="F261" i="2"/>
  <c r="E261" i="2"/>
  <c r="G261" i="2" s="1"/>
  <c r="C261" i="2"/>
  <c r="D261" i="2" s="1"/>
  <c r="B261" i="2"/>
  <c r="A261" i="2"/>
  <c r="BB260" i="2"/>
  <c r="BA260" i="2"/>
  <c r="AV260" i="2"/>
  <c r="AF260" i="2"/>
  <c r="AD260" i="2"/>
  <c r="AE260" i="2" s="1"/>
  <c r="Z260" i="2"/>
  <c r="X260" i="2"/>
  <c r="S260" i="2"/>
  <c r="T260" i="2" s="1"/>
  <c r="E260" i="2"/>
  <c r="F260" i="2" s="1"/>
  <c r="C260" i="2"/>
  <c r="B260" i="2"/>
  <c r="A260" i="2"/>
  <c r="BB259" i="2"/>
  <c r="BA259" i="2"/>
  <c r="AV259" i="2"/>
  <c r="AF259" i="2"/>
  <c r="AG259" i="2" s="1"/>
  <c r="AE259" i="2"/>
  <c r="AD259" i="2"/>
  <c r="Y259" i="2"/>
  <c r="F283" i="6" s="1"/>
  <c r="X259" i="2"/>
  <c r="V259" i="2"/>
  <c r="AK259" i="2" s="1"/>
  <c r="L283" i="6" s="1"/>
  <c r="U259" i="2"/>
  <c r="AJ259" i="2" s="1"/>
  <c r="K283" i="6" s="1"/>
  <c r="S259" i="2"/>
  <c r="T259" i="2" s="1"/>
  <c r="F259" i="2"/>
  <c r="E259" i="2"/>
  <c r="G259" i="2" s="1"/>
  <c r="C259" i="2"/>
  <c r="J259" i="2" s="1"/>
  <c r="L259" i="2" s="1"/>
  <c r="M259" i="2" s="1"/>
  <c r="B259" i="2"/>
  <c r="A259" i="2"/>
  <c r="BB258" i="2"/>
  <c r="BA258" i="2"/>
  <c r="AV258" i="2"/>
  <c r="AF258" i="2"/>
  <c r="AG258" i="2" s="1"/>
  <c r="AD258" i="2"/>
  <c r="AE258" i="2" s="1"/>
  <c r="X258" i="2"/>
  <c r="S258" i="2"/>
  <c r="T258" i="2" s="1"/>
  <c r="E258" i="2"/>
  <c r="F258" i="2" s="1"/>
  <c r="C258" i="2"/>
  <c r="D258" i="2" s="1"/>
  <c r="B258" i="2"/>
  <c r="A258" i="2"/>
  <c r="BB257" i="2"/>
  <c r="BA257" i="2"/>
  <c r="AV257" i="2"/>
  <c r="AD257" i="2"/>
  <c r="AF257" i="2" s="1"/>
  <c r="AG257" i="2" s="1"/>
  <c r="Y257" i="2"/>
  <c r="F408" i="6" s="1"/>
  <c r="X257" i="2"/>
  <c r="S257" i="2"/>
  <c r="U257" i="2" s="1"/>
  <c r="V257" i="2" s="1"/>
  <c r="AK257" i="2" s="1"/>
  <c r="L408" i="6" s="1"/>
  <c r="E257" i="2"/>
  <c r="G257" i="2" s="1"/>
  <c r="O257" i="2" s="1"/>
  <c r="C257" i="2"/>
  <c r="J257" i="2" s="1"/>
  <c r="B257" i="2"/>
  <c r="A257" i="2"/>
  <c r="BB256" i="2"/>
  <c r="BA256" i="2"/>
  <c r="AV256" i="2"/>
  <c r="AD256" i="2"/>
  <c r="AE256" i="2" s="1"/>
  <c r="Z256" i="2"/>
  <c r="X256" i="2"/>
  <c r="S256" i="2"/>
  <c r="T256" i="2" s="1"/>
  <c r="E256" i="2"/>
  <c r="F256" i="2" s="1"/>
  <c r="C256" i="2"/>
  <c r="D256" i="2" s="1"/>
  <c r="B256" i="2"/>
  <c r="A256" i="2"/>
  <c r="BB255" i="2"/>
  <c r="BA255" i="2"/>
  <c r="AV255" i="2"/>
  <c r="AE255" i="2"/>
  <c r="AD255" i="2"/>
  <c r="AF255" i="2" s="1"/>
  <c r="Z255" i="2"/>
  <c r="AA255" i="2" s="1"/>
  <c r="Y255" i="2"/>
  <c r="F407" i="6" s="1"/>
  <c r="X255" i="2"/>
  <c r="E407" i="6" s="1"/>
  <c r="U255" i="2"/>
  <c r="AJ255" i="2" s="1"/>
  <c r="K407" i="6" s="1"/>
  <c r="T255" i="2"/>
  <c r="S255" i="2"/>
  <c r="F255" i="2"/>
  <c r="E255" i="2"/>
  <c r="G255" i="2" s="1"/>
  <c r="O255" i="2" s="1"/>
  <c r="C255" i="2"/>
  <c r="J255" i="2" s="1"/>
  <c r="L255" i="2" s="1"/>
  <c r="M255" i="2" s="1"/>
  <c r="B255" i="2"/>
  <c r="A255" i="2"/>
  <c r="BB254" i="2"/>
  <c r="BA254" i="2"/>
  <c r="AV254" i="2"/>
  <c r="AF254" i="2"/>
  <c r="AD254" i="2"/>
  <c r="AE254" i="2" s="1"/>
  <c r="X254" i="2"/>
  <c r="S254" i="2"/>
  <c r="T254" i="2" s="1"/>
  <c r="E254" i="2"/>
  <c r="F254" i="2" s="1"/>
  <c r="C254" i="2"/>
  <c r="J254" i="2" s="1"/>
  <c r="B254" i="2"/>
  <c r="A254" i="2"/>
  <c r="BB253" i="2"/>
  <c r="BA253" i="2"/>
  <c r="AV253" i="2"/>
  <c r="AD253" i="2"/>
  <c r="X253" i="2"/>
  <c r="T253" i="2"/>
  <c r="S253" i="2"/>
  <c r="U253" i="2" s="1"/>
  <c r="AJ253" i="2" s="1"/>
  <c r="K297" i="6" s="1"/>
  <c r="O253" i="2"/>
  <c r="H253" i="2"/>
  <c r="E253" i="2"/>
  <c r="G253" i="2" s="1"/>
  <c r="C253" i="2"/>
  <c r="J253" i="2" s="1"/>
  <c r="B253" i="2"/>
  <c r="A253" i="2"/>
  <c r="BB251" i="2"/>
  <c r="BA251" i="2"/>
  <c r="AV251" i="2"/>
  <c r="AE251" i="2"/>
  <c r="AD251" i="2"/>
  <c r="AF251" i="2" s="1"/>
  <c r="X251" i="2"/>
  <c r="S251" i="2"/>
  <c r="U251" i="2" s="1"/>
  <c r="J251" i="2"/>
  <c r="L251" i="2" s="1"/>
  <c r="M251" i="2" s="1"/>
  <c r="E251" i="2"/>
  <c r="G251" i="2" s="1"/>
  <c r="D251" i="2"/>
  <c r="C251" i="2"/>
  <c r="B251" i="2"/>
  <c r="A251" i="2"/>
  <c r="BB250" i="2"/>
  <c r="BA250" i="2"/>
  <c r="AV250" i="2"/>
  <c r="AF250" i="2"/>
  <c r="AD250" i="2"/>
  <c r="AE250" i="2" s="1"/>
  <c r="Z250" i="2"/>
  <c r="X250" i="2"/>
  <c r="S250" i="2"/>
  <c r="T250" i="2" s="1"/>
  <c r="G250" i="2"/>
  <c r="E250" i="2"/>
  <c r="F250" i="2" s="1"/>
  <c r="C250" i="2"/>
  <c r="B250" i="2"/>
  <c r="A250" i="2"/>
  <c r="BB249" i="2"/>
  <c r="BA249" i="2"/>
  <c r="AV249" i="2"/>
  <c r="AG249" i="2"/>
  <c r="AF249" i="2"/>
  <c r="AD249" i="2"/>
  <c r="AE249" i="2" s="1"/>
  <c r="X249" i="2"/>
  <c r="E275" i="6" s="1"/>
  <c r="U249" i="2"/>
  <c r="AJ249" i="2" s="1"/>
  <c r="K275" i="6" s="1"/>
  <c r="AA249" i="6" s="1"/>
  <c r="T249" i="2"/>
  <c r="S249" i="2"/>
  <c r="F249" i="2"/>
  <c r="E249" i="2"/>
  <c r="G249" i="2" s="1"/>
  <c r="D249" i="2"/>
  <c r="C249" i="2"/>
  <c r="J249" i="2" s="1"/>
  <c r="B249" i="2"/>
  <c r="A249" i="2"/>
  <c r="BB248" i="2"/>
  <c r="BA248" i="2"/>
  <c r="AV248" i="2"/>
  <c r="AD248" i="2"/>
  <c r="X248" i="2"/>
  <c r="E167" i="6" s="1"/>
  <c r="S248" i="2"/>
  <c r="J248" i="2"/>
  <c r="E248" i="2"/>
  <c r="C248" i="2"/>
  <c r="D248" i="2" s="1"/>
  <c r="B248" i="2"/>
  <c r="A248" i="2"/>
  <c r="BB247" i="2"/>
  <c r="BA247" i="2"/>
  <c r="AV247" i="2"/>
  <c r="AE247" i="2"/>
  <c r="AD247" i="2"/>
  <c r="AF247" i="2" s="1"/>
  <c r="X247" i="2"/>
  <c r="S247" i="2"/>
  <c r="U247" i="2" s="1"/>
  <c r="V247" i="2" s="1"/>
  <c r="AK247" i="2" s="1"/>
  <c r="L280" i="6" s="1"/>
  <c r="P247" i="2"/>
  <c r="D280" i="6" s="1"/>
  <c r="J247" i="2"/>
  <c r="L247" i="2" s="1"/>
  <c r="M247" i="2" s="1"/>
  <c r="H247" i="2"/>
  <c r="F247" i="2"/>
  <c r="E247" i="2"/>
  <c r="G247" i="2" s="1"/>
  <c r="O247" i="2" s="1"/>
  <c r="D247" i="2"/>
  <c r="C247" i="2"/>
  <c r="B247" i="2"/>
  <c r="A247" i="2"/>
  <c r="BB246" i="2"/>
  <c r="BA246" i="2"/>
  <c r="AV246" i="2"/>
  <c r="AD246" i="2"/>
  <c r="AE246" i="2" s="1"/>
  <c r="X246" i="2"/>
  <c r="E192" i="6" s="1"/>
  <c r="S246" i="2"/>
  <c r="T246" i="2" s="1"/>
  <c r="G246" i="2"/>
  <c r="E246" i="2"/>
  <c r="F246" i="2" s="1"/>
  <c r="C246" i="2"/>
  <c r="B246" i="2"/>
  <c r="A246" i="2"/>
  <c r="BB245" i="2"/>
  <c r="BA245" i="2"/>
  <c r="AV245" i="2"/>
  <c r="AF245" i="2"/>
  <c r="AG245" i="2" s="1"/>
  <c r="AD245" i="2"/>
  <c r="AE245" i="2" s="1"/>
  <c r="Z245" i="2"/>
  <c r="AA245" i="2" s="1"/>
  <c r="X245" i="2"/>
  <c r="E242" i="6" s="1"/>
  <c r="T245" i="2"/>
  <c r="S245" i="2"/>
  <c r="U245" i="2" s="1"/>
  <c r="G245" i="2"/>
  <c r="F245" i="2"/>
  <c r="E245" i="2"/>
  <c r="C245" i="2"/>
  <c r="B245" i="2"/>
  <c r="A245" i="2"/>
  <c r="BB244" i="2"/>
  <c r="BA244" i="2"/>
  <c r="AV244" i="2"/>
  <c r="AF244" i="2"/>
  <c r="AG244" i="2" s="1"/>
  <c r="AD244" i="2"/>
  <c r="AE244" i="2" s="1"/>
  <c r="X244" i="2"/>
  <c r="S244" i="2"/>
  <c r="E244" i="2"/>
  <c r="F244" i="2" s="1"/>
  <c r="C244" i="2"/>
  <c r="J244" i="2" s="1"/>
  <c r="K244" i="2" s="1"/>
  <c r="B244" i="2"/>
  <c r="A244" i="2"/>
  <c r="BB243" i="2"/>
  <c r="BA243" i="2"/>
  <c r="AV243" i="2"/>
  <c r="AD243" i="2"/>
  <c r="AF243" i="2" s="1"/>
  <c r="X243" i="2"/>
  <c r="E259" i="6" s="1"/>
  <c r="V243" i="2"/>
  <c r="AK243" i="2" s="1"/>
  <c r="L259" i="6" s="1"/>
  <c r="T243" i="2"/>
  <c r="S243" i="2"/>
  <c r="U243" i="2" s="1"/>
  <c r="AJ243" i="2" s="1"/>
  <c r="K259" i="6" s="1"/>
  <c r="E243" i="2"/>
  <c r="C243" i="2"/>
  <c r="B243" i="2"/>
  <c r="A243" i="2"/>
  <c r="BB242" i="2"/>
  <c r="BA242" i="2"/>
  <c r="AV242" i="2"/>
  <c r="AE242" i="2"/>
  <c r="AD242" i="2"/>
  <c r="AF242" i="2" s="1"/>
  <c r="AG242" i="2" s="1"/>
  <c r="Z242" i="2"/>
  <c r="Y242" i="2"/>
  <c r="F194" i="6" s="1"/>
  <c r="X242" i="2"/>
  <c r="E194" i="6" s="1"/>
  <c r="S242" i="2"/>
  <c r="G242" i="2"/>
  <c r="E242" i="2"/>
  <c r="F242" i="2" s="1"/>
  <c r="C242" i="2"/>
  <c r="D242" i="2" s="1"/>
  <c r="B242" i="2"/>
  <c r="A242" i="2"/>
  <c r="BB241" i="2"/>
  <c r="BA241" i="2"/>
  <c r="AV241" i="2"/>
  <c r="AF241" i="2"/>
  <c r="AD241" i="2"/>
  <c r="AE241" i="2" s="1"/>
  <c r="Z241" i="2"/>
  <c r="X241" i="2"/>
  <c r="E282" i="6" s="1"/>
  <c r="S241" i="2"/>
  <c r="U241" i="2" s="1"/>
  <c r="E241" i="2"/>
  <c r="G241" i="2" s="1"/>
  <c r="C241" i="2"/>
  <c r="J241" i="2" s="1"/>
  <c r="L241" i="2" s="1"/>
  <c r="M241" i="2" s="1"/>
  <c r="B241" i="2"/>
  <c r="A241" i="2"/>
  <c r="BB240" i="2"/>
  <c r="BA240" i="2"/>
  <c r="AV240" i="2"/>
  <c r="AD240" i="2"/>
  <c r="AA240" i="2"/>
  <c r="Z240" i="2"/>
  <c r="X240" i="2"/>
  <c r="S240" i="2"/>
  <c r="T240" i="2" s="1"/>
  <c r="G240" i="2"/>
  <c r="O240" i="2" s="1"/>
  <c r="E240" i="2"/>
  <c r="F240" i="2" s="1"/>
  <c r="C240" i="2"/>
  <c r="J240" i="2" s="1"/>
  <c r="B240" i="2"/>
  <c r="A240" i="2"/>
  <c r="BB239" i="2"/>
  <c r="BA239" i="2"/>
  <c r="AV239" i="2"/>
  <c r="AG239" i="2"/>
  <c r="AE239" i="2"/>
  <c r="AD239" i="2"/>
  <c r="AF239" i="2" s="1"/>
  <c r="X239" i="2"/>
  <c r="S239" i="2"/>
  <c r="J239" i="2"/>
  <c r="L239" i="2" s="1"/>
  <c r="M239" i="2" s="1"/>
  <c r="E239" i="2"/>
  <c r="G239" i="2" s="1"/>
  <c r="D239" i="2"/>
  <c r="C239" i="2"/>
  <c r="B239" i="2"/>
  <c r="A239" i="2"/>
  <c r="BB238" i="2"/>
  <c r="BA238" i="2"/>
  <c r="AV238" i="2"/>
  <c r="AF238" i="2"/>
  <c r="AE238" i="2"/>
  <c r="AD238" i="2"/>
  <c r="X238" i="2"/>
  <c r="E186" i="6" s="1"/>
  <c r="S238" i="2"/>
  <c r="E238" i="2"/>
  <c r="G238" i="2" s="1"/>
  <c r="H238" i="2" s="1"/>
  <c r="C238" i="2"/>
  <c r="D238" i="2" s="1"/>
  <c r="B238" i="2"/>
  <c r="A238" i="2"/>
  <c r="BB237" i="2"/>
  <c r="BA237" i="2"/>
  <c r="AV237" i="2"/>
  <c r="AF237" i="2"/>
  <c r="AD237" i="2"/>
  <c r="AE237" i="2" s="1"/>
  <c r="X237" i="2"/>
  <c r="E405" i="6" s="1"/>
  <c r="U237" i="2"/>
  <c r="S237" i="2"/>
  <c r="T237" i="2" s="1"/>
  <c r="L237" i="2"/>
  <c r="M237" i="2" s="1"/>
  <c r="H237" i="2"/>
  <c r="G237" i="2"/>
  <c r="O237" i="2" s="1"/>
  <c r="F237" i="2"/>
  <c r="E237" i="2"/>
  <c r="C237" i="2"/>
  <c r="J237" i="2" s="1"/>
  <c r="K237" i="2" s="1"/>
  <c r="B237" i="2"/>
  <c r="A237" i="2"/>
  <c r="BB236" i="2"/>
  <c r="BA236" i="2"/>
  <c r="AV236" i="2"/>
  <c r="AD236" i="2"/>
  <c r="AE236" i="2" s="1"/>
  <c r="X236" i="2"/>
  <c r="S236" i="2"/>
  <c r="T236" i="2" s="1"/>
  <c r="H236" i="2"/>
  <c r="G236" i="2"/>
  <c r="O236" i="2" s="1"/>
  <c r="E236" i="2"/>
  <c r="F236" i="2" s="1"/>
  <c r="C236" i="2"/>
  <c r="J236" i="2" s="1"/>
  <c r="B236" i="2"/>
  <c r="A236" i="2"/>
  <c r="BB235" i="2"/>
  <c r="BA235" i="2"/>
  <c r="AV235" i="2"/>
  <c r="AD235" i="2"/>
  <c r="AF235" i="2" s="1"/>
  <c r="Z235" i="2"/>
  <c r="Y235" i="2"/>
  <c r="F296" i="6" s="1"/>
  <c r="X235" i="2"/>
  <c r="E296" i="6" s="1"/>
  <c r="U235" i="2"/>
  <c r="T235" i="2"/>
  <c r="S235" i="2"/>
  <c r="G235" i="2"/>
  <c r="O235" i="2" s="1"/>
  <c r="C296" i="6" s="1"/>
  <c r="E235" i="2"/>
  <c r="F235" i="2" s="1"/>
  <c r="C235" i="2"/>
  <c r="J235" i="2" s="1"/>
  <c r="B235" i="2"/>
  <c r="A235" i="2"/>
  <c r="BB233" i="2"/>
  <c r="BA233" i="2"/>
  <c r="AV233" i="2"/>
  <c r="AE233" i="2"/>
  <c r="AD233" i="2"/>
  <c r="AF233" i="2" s="1"/>
  <c r="Y233" i="2"/>
  <c r="F404" i="6" s="1"/>
  <c r="X233" i="2"/>
  <c r="T233" i="2"/>
  <c r="S233" i="2"/>
  <c r="U233" i="2" s="1"/>
  <c r="K233" i="2"/>
  <c r="J233" i="2"/>
  <c r="L233" i="2" s="1"/>
  <c r="M233" i="2" s="1"/>
  <c r="E233" i="2"/>
  <c r="G233" i="2" s="1"/>
  <c r="D233" i="2"/>
  <c r="C233" i="2"/>
  <c r="B233" i="2"/>
  <c r="A233" i="2"/>
  <c r="BB232" i="2"/>
  <c r="BA232" i="2"/>
  <c r="AV232" i="2"/>
  <c r="AD232" i="2"/>
  <c r="AE232" i="2" s="1"/>
  <c r="X232" i="2"/>
  <c r="S232" i="2"/>
  <c r="T232" i="2" s="1"/>
  <c r="G232" i="2"/>
  <c r="E232" i="2"/>
  <c r="F232" i="2" s="1"/>
  <c r="C232" i="2"/>
  <c r="B232" i="2"/>
  <c r="A232" i="2"/>
  <c r="BB231" i="2"/>
  <c r="BA231" i="2"/>
  <c r="AV231" i="2"/>
  <c r="AG231" i="2"/>
  <c r="AF231" i="2"/>
  <c r="AE231" i="2"/>
  <c r="AD231" i="2"/>
  <c r="AA231" i="2"/>
  <c r="Z231" i="2"/>
  <c r="Y231" i="2"/>
  <c r="F403" i="6" s="1"/>
  <c r="X231" i="2"/>
  <c r="E403" i="6" s="1"/>
  <c r="U231" i="2"/>
  <c r="AJ231" i="2" s="1"/>
  <c r="K403" i="6" s="1"/>
  <c r="AA231" i="6" s="1"/>
  <c r="T231" i="2"/>
  <c r="S231" i="2"/>
  <c r="G231" i="2"/>
  <c r="O231" i="2" s="1"/>
  <c r="C403" i="6" s="1"/>
  <c r="E231" i="2"/>
  <c r="F231" i="2" s="1"/>
  <c r="D231" i="2"/>
  <c r="C231" i="2"/>
  <c r="J231" i="2" s="1"/>
  <c r="B231" i="2"/>
  <c r="A231" i="2"/>
  <c r="BB230" i="2"/>
  <c r="BA230" i="2"/>
  <c r="AV230" i="2"/>
  <c r="AD230" i="2"/>
  <c r="X230" i="2"/>
  <c r="E143" i="6" s="1"/>
  <c r="S230" i="2"/>
  <c r="E230" i="2"/>
  <c r="F230" i="2" s="1"/>
  <c r="C230" i="2"/>
  <c r="B230" i="2"/>
  <c r="A230" i="2"/>
  <c r="BB229" i="2"/>
  <c r="BA229" i="2"/>
  <c r="AV229" i="2"/>
  <c r="AD229" i="2"/>
  <c r="AF229" i="2" s="1"/>
  <c r="AG229" i="2" s="1"/>
  <c r="Y229" i="2"/>
  <c r="F230" i="6" s="1"/>
  <c r="X229" i="2"/>
  <c r="S229" i="2"/>
  <c r="U229" i="2" s="1"/>
  <c r="E229" i="2"/>
  <c r="G229" i="2" s="1"/>
  <c r="C229" i="2"/>
  <c r="J229" i="2" s="1"/>
  <c r="B229" i="2"/>
  <c r="A229" i="2"/>
  <c r="BB228" i="2"/>
  <c r="BA228" i="2"/>
  <c r="AV228" i="2"/>
  <c r="AF228" i="2"/>
  <c r="AG228" i="2" s="1"/>
  <c r="AE228" i="2"/>
  <c r="AD228" i="2"/>
  <c r="X228" i="2"/>
  <c r="S228" i="2"/>
  <c r="G228" i="2"/>
  <c r="H228" i="2" s="1"/>
  <c r="E228" i="2"/>
  <c r="F228" i="2" s="1"/>
  <c r="C228" i="2"/>
  <c r="D228" i="2" s="1"/>
  <c r="B228" i="2"/>
  <c r="A228" i="2"/>
  <c r="BB227" i="2"/>
  <c r="BA227" i="2"/>
  <c r="AV227" i="2"/>
  <c r="AJ227" i="2"/>
  <c r="K402" i="6" s="1"/>
  <c r="AG227" i="2"/>
  <c r="AF227" i="2"/>
  <c r="AD227" i="2"/>
  <c r="AE227" i="2" s="1"/>
  <c r="X227" i="2"/>
  <c r="E402" i="6" s="1"/>
  <c r="U227" i="2"/>
  <c r="V227" i="2" s="1"/>
  <c r="AK227" i="2" s="1"/>
  <c r="L402" i="6" s="1"/>
  <c r="T227" i="2"/>
  <c r="S227" i="2"/>
  <c r="P227" i="2"/>
  <c r="D402" i="6" s="1"/>
  <c r="L227" i="2"/>
  <c r="M227" i="2" s="1"/>
  <c r="K227" i="2"/>
  <c r="H227" i="2"/>
  <c r="G227" i="2"/>
  <c r="O227" i="2" s="1"/>
  <c r="C402" i="6" s="1"/>
  <c r="F227" i="2"/>
  <c r="E227" i="2"/>
  <c r="D227" i="2"/>
  <c r="C227" i="2"/>
  <c r="J227" i="2" s="1"/>
  <c r="B227" i="2"/>
  <c r="A227" i="2"/>
  <c r="BB226" i="2"/>
  <c r="BA226" i="2"/>
  <c r="AV226" i="2"/>
  <c r="AD226" i="2"/>
  <c r="X226" i="2"/>
  <c r="S226" i="2"/>
  <c r="T226" i="2" s="1"/>
  <c r="J226" i="2"/>
  <c r="G226" i="2"/>
  <c r="O226" i="2" s="1"/>
  <c r="E226" i="2"/>
  <c r="F226" i="2" s="1"/>
  <c r="D226" i="2"/>
  <c r="C226" i="2"/>
  <c r="B226" i="2"/>
  <c r="A226" i="2"/>
  <c r="BB225" i="2"/>
  <c r="BA225" i="2"/>
  <c r="AV225" i="2"/>
  <c r="AD225" i="2"/>
  <c r="AE225" i="2" s="1"/>
  <c r="X225" i="2"/>
  <c r="U225" i="2"/>
  <c r="AJ225" i="2" s="1"/>
  <c r="K223" i="6" s="1"/>
  <c r="AA225" i="6" s="1"/>
  <c r="S225" i="2"/>
  <c r="T225" i="2" s="1"/>
  <c r="G225" i="2"/>
  <c r="E225" i="2"/>
  <c r="F225" i="2" s="1"/>
  <c r="C225" i="2"/>
  <c r="B225" i="2"/>
  <c r="A225" i="2"/>
  <c r="BB224" i="2"/>
  <c r="BA224" i="2"/>
  <c r="AV224" i="2"/>
  <c r="AF224" i="2"/>
  <c r="AG224" i="2" s="1"/>
  <c r="AD224" i="2"/>
  <c r="AE224" i="2" s="1"/>
  <c r="X224" i="2"/>
  <c r="E160" i="6" s="1"/>
  <c r="T224" i="2"/>
  <c r="S224" i="2"/>
  <c r="E224" i="2"/>
  <c r="G224" i="2" s="1"/>
  <c r="D224" i="2"/>
  <c r="C224" i="2"/>
  <c r="J224" i="2" s="1"/>
  <c r="B224" i="2"/>
  <c r="A224" i="2"/>
  <c r="BB223" i="2"/>
  <c r="BA223" i="2"/>
  <c r="AV223" i="2"/>
  <c r="AD223" i="2"/>
  <c r="X223" i="2"/>
  <c r="E219" i="6" s="1"/>
  <c r="S223" i="2"/>
  <c r="J223" i="2"/>
  <c r="E223" i="2"/>
  <c r="C223" i="2"/>
  <c r="D223" i="2" s="1"/>
  <c r="B223" i="2"/>
  <c r="A223" i="2"/>
  <c r="BB222" i="2"/>
  <c r="BA222" i="2"/>
  <c r="AV222" i="2"/>
  <c r="AG222" i="2"/>
  <c r="AE222" i="2"/>
  <c r="AD222" i="2"/>
  <c r="AF222" i="2" s="1"/>
  <c r="X222" i="2"/>
  <c r="T222" i="2"/>
  <c r="S222" i="2"/>
  <c r="F222" i="2"/>
  <c r="E222" i="2"/>
  <c r="G222" i="2" s="1"/>
  <c r="O222" i="2" s="1"/>
  <c r="C222" i="2"/>
  <c r="J222" i="2" s="1"/>
  <c r="B222" i="2"/>
  <c r="A222" i="2"/>
  <c r="BB221" i="2"/>
  <c r="BA221" i="2"/>
  <c r="AV221" i="2"/>
  <c r="AD221" i="2"/>
  <c r="X221" i="2"/>
  <c r="S221" i="2"/>
  <c r="T221" i="2" s="1"/>
  <c r="E221" i="2"/>
  <c r="F221" i="2" s="1"/>
  <c r="C221" i="2"/>
  <c r="D221" i="2" s="1"/>
  <c r="B221" i="2"/>
  <c r="A221" i="2"/>
  <c r="BB220" i="2"/>
  <c r="BA220" i="2"/>
  <c r="AV220" i="2"/>
  <c r="AE220" i="2"/>
  <c r="AD220" i="2"/>
  <c r="AF220" i="2" s="1"/>
  <c r="AG220" i="2" s="1"/>
  <c r="Y220" i="2"/>
  <c r="F183" i="6" s="1"/>
  <c r="X220" i="2"/>
  <c r="T220" i="2"/>
  <c r="S220" i="2"/>
  <c r="E220" i="2"/>
  <c r="G220" i="2" s="1"/>
  <c r="D220" i="2"/>
  <c r="C220" i="2"/>
  <c r="J220" i="2" s="1"/>
  <c r="L220" i="2" s="1"/>
  <c r="M220" i="2" s="1"/>
  <c r="B220" i="2"/>
  <c r="A220" i="2"/>
  <c r="BB219" i="2"/>
  <c r="BA219" i="2"/>
  <c r="AV219" i="2"/>
  <c r="AF219" i="2"/>
  <c r="AH219" i="2" s="1"/>
  <c r="AD219" i="2"/>
  <c r="AE219" i="2" s="1"/>
  <c r="Z219" i="2"/>
  <c r="AA219" i="2" s="1"/>
  <c r="X219" i="2"/>
  <c r="S219" i="2"/>
  <c r="T219" i="2" s="1"/>
  <c r="E219" i="2"/>
  <c r="F219" i="2" s="1"/>
  <c r="C219" i="2"/>
  <c r="J219" i="2" s="1"/>
  <c r="B219" i="2"/>
  <c r="A219" i="2"/>
  <c r="BB218" i="2"/>
  <c r="BA218" i="2"/>
  <c r="AV218" i="2"/>
  <c r="AE218" i="2"/>
  <c r="AD218" i="2"/>
  <c r="AF218" i="2" s="1"/>
  <c r="X218" i="2"/>
  <c r="T218" i="2"/>
  <c r="S218" i="2"/>
  <c r="E218" i="2"/>
  <c r="G218" i="2" s="1"/>
  <c r="O218" i="2" s="1"/>
  <c r="C155" i="6" s="1"/>
  <c r="C218" i="2"/>
  <c r="J218" i="2" s="1"/>
  <c r="B218" i="2"/>
  <c r="A218" i="2"/>
  <c r="BB217" i="2"/>
  <c r="BA217" i="2"/>
  <c r="AV217" i="2"/>
  <c r="AF217" i="2"/>
  <c r="AG217" i="2" s="1"/>
  <c r="AE217" i="2"/>
  <c r="AD217" i="2"/>
  <c r="Z217" i="2"/>
  <c r="X217" i="2"/>
  <c r="E264" i="6" s="1"/>
  <c r="S217" i="2"/>
  <c r="U217" i="2" s="1"/>
  <c r="E217" i="2"/>
  <c r="G217" i="2" s="1"/>
  <c r="H217" i="2" s="1"/>
  <c r="C217" i="2"/>
  <c r="D217" i="2" s="1"/>
  <c r="B217" i="2"/>
  <c r="A217" i="2"/>
  <c r="BB215" i="2"/>
  <c r="BA215" i="2"/>
  <c r="AV215" i="2"/>
  <c r="AE215" i="2"/>
  <c r="AD215" i="2"/>
  <c r="AF215" i="2" s="1"/>
  <c r="Y215" i="2"/>
  <c r="F399" i="6" s="1"/>
  <c r="X215" i="2"/>
  <c r="T215" i="2"/>
  <c r="S215" i="2"/>
  <c r="U215" i="2" s="1"/>
  <c r="E215" i="2"/>
  <c r="G215" i="2" s="1"/>
  <c r="C215" i="2"/>
  <c r="J215" i="2" s="1"/>
  <c r="B215" i="2"/>
  <c r="A215" i="2"/>
  <c r="BB214" i="2"/>
  <c r="BA214" i="2"/>
  <c r="AV214" i="2"/>
  <c r="AF214" i="2"/>
  <c r="AE214" i="2"/>
  <c r="AD214" i="2"/>
  <c r="X214" i="2"/>
  <c r="E136" i="6" s="1"/>
  <c r="T214" i="2"/>
  <c r="S214" i="2"/>
  <c r="G214" i="2"/>
  <c r="O214" i="2" s="1"/>
  <c r="C136" i="6" s="1"/>
  <c r="E214" i="2"/>
  <c r="F214" i="2" s="1"/>
  <c r="C214" i="2"/>
  <c r="J214" i="2" s="1"/>
  <c r="B214" i="2"/>
  <c r="A214" i="2"/>
  <c r="BB213" i="2"/>
  <c r="BA213" i="2"/>
  <c r="AV213" i="2"/>
  <c r="AD213" i="2"/>
  <c r="AF213" i="2" s="1"/>
  <c r="AG213" i="2" s="1"/>
  <c r="X213" i="2"/>
  <c r="E398" i="6" s="1"/>
  <c r="S213" i="2"/>
  <c r="G213" i="2"/>
  <c r="O213" i="2" s="1"/>
  <c r="C398" i="6" s="1"/>
  <c r="F213" i="2"/>
  <c r="E213" i="2"/>
  <c r="D213" i="2"/>
  <c r="C213" i="2"/>
  <c r="J213" i="2" s="1"/>
  <c r="B213" i="2"/>
  <c r="A213" i="2"/>
  <c r="BB212" i="2"/>
  <c r="BA212" i="2"/>
  <c r="AV212" i="2"/>
  <c r="AD212" i="2"/>
  <c r="AF212" i="2" s="1"/>
  <c r="X212" i="2"/>
  <c r="S212" i="2"/>
  <c r="E212" i="2"/>
  <c r="G212" i="2" s="1"/>
  <c r="D212" i="2"/>
  <c r="C212" i="2"/>
  <c r="J212" i="2" s="1"/>
  <c r="L212" i="2" s="1"/>
  <c r="M212" i="2" s="1"/>
  <c r="B212" i="2"/>
  <c r="A212" i="2"/>
  <c r="BB211" i="2"/>
  <c r="BA211" i="2"/>
  <c r="AV211" i="2"/>
  <c r="AD211" i="2"/>
  <c r="AF211" i="2" s="1"/>
  <c r="Y211" i="2"/>
  <c r="F229" i="6" s="1"/>
  <c r="X211" i="2"/>
  <c r="T211" i="2"/>
  <c r="S211" i="2"/>
  <c r="U211" i="2" s="1"/>
  <c r="E211" i="2"/>
  <c r="G211" i="2" s="1"/>
  <c r="D211" i="2"/>
  <c r="C211" i="2"/>
  <c r="J211" i="2" s="1"/>
  <c r="B211" i="2"/>
  <c r="A211" i="2"/>
  <c r="BB210" i="2"/>
  <c r="BA210" i="2"/>
  <c r="AV210" i="2"/>
  <c r="AF210" i="2"/>
  <c r="AD210" i="2"/>
  <c r="AE210" i="2" s="1"/>
  <c r="Z210" i="2"/>
  <c r="X210" i="2"/>
  <c r="E163" i="6" s="1"/>
  <c r="S210" i="2"/>
  <c r="G210" i="2"/>
  <c r="E210" i="2"/>
  <c r="F210" i="2" s="1"/>
  <c r="C210" i="2"/>
  <c r="B210" i="2"/>
  <c r="A210" i="2"/>
  <c r="BB209" i="2"/>
  <c r="BA209" i="2"/>
  <c r="AV209" i="2"/>
  <c r="AE209" i="2"/>
  <c r="AD209" i="2"/>
  <c r="AF209" i="2" s="1"/>
  <c r="AG209" i="2" s="1"/>
  <c r="X209" i="2"/>
  <c r="V209" i="2"/>
  <c r="AK209" i="2" s="1"/>
  <c r="L397" i="6" s="1"/>
  <c r="U209" i="2"/>
  <c r="AJ209" i="2" s="1"/>
  <c r="K397" i="6" s="1"/>
  <c r="S209" i="2"/>
  <c r="T209" i="2" s="1"/>
  <c r="E209" i="2"/>
  <c r="G209" i="2" s="1"/>
  <c r="C209" i="2"/>
  <c r="J209" i="2" s="1"/>
  <c r="B209" i="2"/>
  <c r="A209" i="2"/>
  <c r="BB208" i="2"/>
  <c r="BA208" i="2"/>
  <c r="AV208" i="2"/>
  <c r="AD208" i="2"/>
  <c r="X208" i="2"/>
  <c r="E117" i="6" s="1"/>
  <c r="S208" i="2"/>
  <c r="J208" i="2"/>
  <c r="E208" i="2"/>
  <c r="C208" i="2"/>
  <c r="D208" i="2" s="1"/>
  <c r="B208" i="2"/>
  <c r="A208" i="2"/>
  <c r="BB207" i="2"/>
  <c r="BA207" i="2"/>
  <c r="AV207" i="2"/>
  <c r="AE207" i="2"/>
  <c r="AD207" i="2"/>
  <c r="AF207" i="2" s="1"/>
  <c r="Y207" i="2"/>
  <c r="F222" i="6" s="1"/>
  <c r="X207" i="2"/>
  <c r="S207" i="2"/>
  <c r="U207" i="2" s="1"/>
  <c r="K207" i="2"/>
  <c r="J207" i="2"/>
  <c r="L207" i="2" s="1"/>
  <c r="M207" i="2" s="1"/>
  <c r="F207" i="2"/>
  <c r="E207" i="2"/>
  <c r="G207" i="2" s="1"/>
  <c r="H207" i="2" s="1"/>
  <c r="C207" i="2"/>
  <c r="D207" i="2" s="1"/>
  <c r="B207" i="2"/>
  <c r="A207" i="2"/>
  <c r="BB206" i="2"/>
  <c r="BA206" i="2"/>
  <c r="AV206" i="2"/>
  <c r="AE206" i="2"/>
  <c r="AD206" i="2"/>
  <c r="AF206" i="2" s="1"/>
  <c r="X206" i="2"/>
  <c r="T206" i="2"/>
  <c r="S206" i="2"/>
  <c r="E206" i="2"/>
  <c r="G206" i="2" s="1"/>
  <c r="C206" i="2"/>
  <c r="D206" i="2" s="1"/>
  <c r="B206" i="2"/>
  <c r="A206" i="2"/>
  <c r="BB205" i="2"/>
  <c r="BA205" i="2"/>
  <c r="AV205" i="2"/>
  <c r="AE205" i="2"/>
  <c r="AD205" i="2"/>
  <c r="AF205" i="2" s="1"/>
  <c r="AG205" i="2" s="1"/>
  <c r="AA205" i="2"/>
  <c r="Z205" i="2"/>
  <c r="Y205" i="2"/>
  <c r="F218" i="6" s="1"/>
  <c r="X205" i="2"/>
  <c r="E218" i="6" s="1"/>
  <c r="S205" i="2"/>
  <c r="U205" i="2" s="1"/>
  <c r="L205" i="2"/>
  <c r="M205" i="2" s="1"/>
  <c r="F205" i="2"/>
  <c r="E205" i="2"/>
  <c r="G205" i="2" s="1"/>
  <c r="D205" i="2"/>
  <c r="C205" i="2"/>
  <c r="J205" i="2" s="1"/>
  <c r="K205" i="2" s="1"/>
  <c r="B205" i="2"/>
  <c r="A205" i="2"/>
  <c r="BB204" i="2"/>
  <c r="BA204" i="2"/>
  <c r="AV204" i="2"/>
  <c r="AD204" i="2"/>
  <c r="AE204" i="2" s="1"/>
  <c r="X204" i="2"/>
  <c r="S204" i="2"/>
  <c r="T204" i="2" s="1"/>
  <c r="J204" i="2"/>
  <c r="K204" i="2" s="1"/>
  <c r="E204" i="2"/>
  <c r="F204" i="2" s="1"/>
  <c r="D204" i="2"/>
  <c r="C204" i="2"/>
  <c r="B204" i="2"/>
  <c r="A204" i="2"/>
  <c r="BB203" i="2"/>
  <c r="BA203" i="2"/>
  <c r="AV203" i="2"/>
  <c r="AD203" i="2"/>
  <c r="AF203" i="2" s="1"/>
  <c r="X203" i="2"/>
  <c r="E396" i="6" s="1"/>
  <c r="S203" i="2"/>
  <c r="E203" i="2"/>
  <c r="C203" i="2"/>
  <c r="D203" i="2" s="1"/>
  <c r="B203" i="2"/>
  <c r="A203" i="2"/>
  <c r="BB202" i="2"/>
  <c r="BA202" i="2"/>
  <c r="AV202" i="2"/>
  <c r="AE202" i="2"/>
  <c r="AD202" i="2"/>
  <c r="AF202" i="2" s="1"/>
  <c r="X202" i="2"/>
  <c r="T202" i="2"/>
  <c r="S202" i="2"/>
  <c r="E202" i="2"/>
  <c r="G202" i="2" s="1"/>
  <c r="C202" i="2"/>
  <c r="J202" i="2" s="1"/>
  <c r="B202" i="2"/>
  <c r="A202" i="2"/>
  <c r="BB201" i="2"/>
  <c r="BA201" i="2"/>
  <c r="AV201" i="2"/>
  <c r="AD201" i="2"/>
  <c r="X201" i="2"/>
  <c r="U201" i="2"/>
  <c r="AJ201" i="2" s="1"/>
  <c r="K395" i="6" s="1"/>
  <c r="S201" i="2"/>
  <c r="T201" i="2" s="1"/>
  <c r="G201" i="2"/>
  <c r="E201" i="2"/>
  <c r="F201" i="2" s="1"/>
  <c r="C201" i="2"/>
  <c r="B201" i="2"/>
  <c r="A201" i="2"/>
  <c r="BB200" i="2"/>
  <c r="BA200" i="2"/>
  <c r="AV200" i="2"/>
  <c r="AD200" i="2"/>
  <c r="AA200" i="2"/>
  <c r="Z200" i="2"/>
  <c r="Y200" i="2"/>
  <c r="F154" i="6" s="1"/>
  <c r="X200" i="2"/>
  <c r="E154" i="6" s="1"/>
  <c r="T200" i="2"/>
  <c r="S200" i="2"/>
  <c r="F200" i="2"/>
  <c r="E200" i="2"/>
  <c r="G200" i="2" s="1"/>
  <c r="C200" i="2"/>
  <c r="J200" i="2" s="1"/>
  <c r="B200" i="2"/>
  <c r="A200" i="2"/>
  <c r="BB199" i="2"/>
  <c r="BA199" i="2"/>
  <c r="AV199" i="2"/>
  <c r="AD199" i="2"/>
  <c r="X199" i="2"/>
  <c r="E263" i="6" s="1"/>
  <c r="S199" i="2"/>
  <c r="E199" i="2"/>
  <c r="C199" i="2"/>
  <c r="D199" i="2" s="1"/>
  <c r="B199" i="2"/>
  <c r="A199" i="2"/>
  <c r="BB197" i="2"/>
  <c r="BA197" i="2"/>
  <c r="AV197" i="2"/>
  <c r="AE197" i="2"/>
  <c r="AD197" i="2"/>
  <c r="AF197" i="2" s="1"/>
  <c r="AG197" i="2" s="1"/>
  <c r="X197" i="2"/>
  <c r="T197" i="2"/>
  <c r="S197" i="2"/>
  <c r="U197" i="2" s="1"/>
  <c r="V197" i="2" s="1"/>
  <c r="AK197" i="2" s="1"/>
  <c r="L232" i="6" s="1"/>
  <c r="E197" i="2"/>
  <c r="G197" i="2" s="1"/>
  <c r="O197" i="2" s="1"/>
  <c r="C197" i="2"/>
  <c r="J197" i="2" s="1"/>
  <c r="B197" i="2"/>
  <c r="A197" i="2"/>
  <c r="BB196" i="2"/>
  <c r="BA196" i="2"/>
  <c r="AV196" i="2"/>
  <c r="AD196" i="2"/>
  <c r="AE196" i="2" s="1"/>
  <c r="X196" i="2"/>
  <c r="S196" i="2"/>
  <c r="T196" i="2" s="1"/>
  <c r="J196" i="2"/>
  <c r="K196" i="2" s="1"/>
  <c r="E196" i="2"/>
  <c r="F196" i="2" s="1"/>
  <c r="C196" i="2"/>
  <c r="D196" i="2" s="1"/>
  <c r="B196" i="2"/>
  <c r="A196" i="2"/>
  <c r="BB195" i="2"/>
  <c r="BA195" i="2"/>
  <c r="AV195" i="2"/>
  <c r="AE195" i="2"/>
  <c r="AD195" i="2"/>
  <c r="AF195" i="2" s="1"/>
  <c r="AG195" i="2" s="1"/>
  <c r="Z195" i="2"/>
  <c r="AA195" i="2" s="1"/>
  <c r="Y195" i="2"/>
  <c r="F258" i="6" s="1"/>
  <c r="X195" i="2"/>
  <c r="E258" i="6" s="1"/>
  <c r="S195" i="2"/>
  <c r="U195" i="2" s="1"/>
  <c r="E195" i="2"/>
  <c r="G195" i="2" s="1"/>
  <c r="C195" i="2"/>
  <c r="J195" i="2" s="1"/>
  <c r="L195" i="2" s="1"/>
  <c r="M195" i="2" s="1"/>
  <c r="B195" i="2"/>
  <c r="A195" i="2"/>
  <c r="BB194" i="2"/>
  <c r="BA194" i="2"/>
  <c r="AV194" i="2"/>
  <c r="AF194" i="2"/>
  <c r="AG194" i="2" s="1"/>
  <c r="AD194" i="2"/>
  <c r="AE194" i="2" s="1"/>
  <c r="X194" i="2"/>
  <c r="S194" i="2"/>
  <c r="T194" i="2" s="1"/>
  <c r="G194" i="2"/>
  <c r="H194" i="2" s="1"/>
  <c r="E194" i="2"/>
  <c r="F194" i="2" s="1"/>
  <c r="C194" i="2"/>
  <c r="D194" i="2" s="1"/>
  <c r="B194" i="2"/>
  <c r="A194" i="2"/>
  <c r="BB193" i="2"/>
  <c r="BA193" i="2"/>
  <c r="AV193" i="2"/>
  <c r="AG193" i="2"/>
  <c r="AE193" i="2"/>
  <c r="AD193" i="2"/>
  <c r="AF193" i="2" s="1"/>
  <c r="X193" i="2"/>
  <c r="S193" i="2"/>
  <c r="U193" i="2" s="1"/>
  <c r="V193" i="2" s="1"/>
  <c r="AK193" i="2" s="1"/>
  <c r="L394" i="6" s="1"/>
  <c r="H193" i="2"/>
  <c r="E193" i="2"/>
  <c r="G193" i="2" s="1"/>
  <c r="O193" i="2" s="1"/>
  <c r="C193" i="2"/>
  <c r="J193" i="2" s="1"/>
  <c r="B193" i="2"/>
  <c r="A193" i="2"/>
  <c r="BB192" i="2"/>
  <c r="BA192" i="2"/>
  <c r="AV192" i="2"/>
  <c r="AD192" i="2"/>
  <c r="AF192" i="2" s="1"/>
  <c r="X192" i="2"/>
  <c r="T192" i="2"/>
  <c r="S192" i="2"/>
  <c r="U192" i="2" s="1"/>
  <c r="E192" i="2"/>
  <c r="G192" i="2" s="1"/>
  <c r="C192" i="2"/>
  <c r="D192" i="2" s="1"/>
  <c r="B192" i="2"/>
  <c r="A192" i="2"/>
  <c r="BB191" i="2"/>
  <c r="BA191" i="2"/>
  <c r="AV191" i="2"/>
  <c r="AD191" i="2"/>
  <c r="AF191" i="2" s="1"/>
  <c r="AG191" i="2" s="1"/>
  <c r="Y191" i="2"/>
  <c r="F393" i="6" s="1"/>
  <c r="X191" i="2"/>
  <c r="E393" i="6" s="1"/>
  <c r="T191" i="2"/>
  <c r="S191" i="2"/>
  <c r="U191" i="2" s="1"/>
  <c r="P191" i="2"/>
  <c r="D393" i="6" s="1"/>
  <c r="H191" i="2"/>
  <c r="G191" i="2"/>
  <c r="O191" i="2" s="1"/>
  <c r="F191" i="2"/>
  <c r="E191" i="2"/>
  <c r="D191" i="2"/>
  <c r="C191" i="2"/>
  <c r="J191" i="2" s="1"/>
  <c r="L191" i="2" s="1"/>
  <c r="M191" i="2" s="1"/>
  <c r="B191" i="2"/>
  <c r="A191" i="2"/>
  <c r="BB190" i="2"/>
  <c r="BA190" i="2"/>
  <c r="AV190" i="2"/>
  <c r="AD190" i="2"/>
  <c r="AE190" i="2" s="1"/>
  <c r="X190" i="2"/>
  <c r="S190" i="2"/>
  <c r="T190" i="2" s="1"/>
  <c r="M190" i="2"/>
  <c r="L190" i="2"/>
  <c r="J190" i="2"/>
  <c r="K190" i="2" s="1"/>
  <c r="G190" i="2"/>
  <c r="O190" i="2" s="1"/>
  <c r="C6" i="6" s="1"/>
  <c r="E190" i="2"/>
  <c r="F190" i="2" s="1"/>
  <c r="D190" i="2"/>
  <c r="C190" i="2"/>
  <c r="B190" i="2"/>
  <c r="A190" i="2"/>
  <c r="BB189" i="2"/>
  <c r="BA189" i="2"/>
  <c r="AV189" i="2"/>
  <c r="AD189" i="2"/>
  <c r="AF189" i="2" s="1"/>
  <c r="X189" i="2"/>
  <c r="S189" i="2"/>
  <c r="U189" i="2" s="1"/>
  <c r="J189" i="2"/>
  <c r="L189" i="2" s="1"/>
  <c r="M189" i="2" s="1"/>
  <c r="E189" i="2"/>
  <c r="G189" i="2" s="1"/>
  <c r="C189" i="2"/>
  <c r="D189" i="2" s="1"/>
  <c r="B189" i="2"/>
  <c r="A189" i="2"/>
  <c r="BB187" i="2"/>
  <c r="BA187" i="2"/>
  <c r="AV187" i="2"/>
  <c r="AF187" i="2"/>
  <c r="AD187" i="2"/>
  <c r="AE187" i="2" s="1"/>
  <c r="Z187" i="2"/>
  <c r="X187" i="2"/>
  <c r="E255" i="6" s="1"/>
  <c r="T187" i="2"/>
  <c r="S187" i="2"/>
  <c r="U187" i="2" s="1"/>
  <c r="P187" i="2"/>
  <c r="D255" i="6" s="1"/>
  <c r="G187" i="2"/>
  <c r="O187" i="2" s="1"/>
  <c r="F187" i="2"/>
  <c r="E187" i="2"/>
  <c r="C187" i="2"/>
  <c r="J187" i="2" s="1"/>
  <c r="L187" i="2" s="1"/>
  <c r="M187" i="2" s="1"/>
  <c r="B187" i="2"/>
  <c r="A187" i="2"/>
  <c r="BB186" i="2"/>
  <c r="BA186" i="2"/>
  <c r="AV186" i="2"/>
  <c r="AF186" i="2"/>
  <c r="AD186" i="2"/>
  <c r="AE186" i="2" s="1"/>
  <c r="X186" i="2"/>
  <c r="T186" i="2"/>
  <c r="S186" i="2"/>
  <c r="G186" i="2"/>
  <c r="F186" i="2"/>
  <c r="E186" i="2"/>
  <c r="C186" i="2"/>
  <c r="B186" i="2"/>
  <c r="A186" i="2"/>
  <c r="BB185" i="2"/>
  <c r="BA185" i="2"/>
  <c r="AV185" i="2"/>
  <c r="AD185" i="2"/>
  <c r="AF185" i="2" s="1"/>
  <c r="AG185" i="2" s="1"/>
  <c r="X185" i="2"/>
  <c r="S185" i="2"/>
  <c r="U185" i="2" s="1"/>
  <c r="V185" i="2" s="1"/>
  <c r="AK185" i="2" s="1"/>
  <c r="L254" i="6" s="1"/>
  <c r="J185" i="2"/>
  <c r="L185" i="2" s="1"/>
  <c r="M185" i="2" s="1"/>
  <c r="E185" i="2"/>
  <c r="G185" i="2" s="1"/>
  <c r="O185" i="2" s="1"/>
  <c r="C254" i="6" s="1"/>
  <c r="D185" i="2"/>
  <c r="C185" i="2"/>
  <c r="B185" i="2"/>
  <c r="A185" i="2"/>
  <c r="BB184" i="2"/>
  <c r="BA184" i="2"/>
  <c r="AV184" i="2"/>
  <c r="AD184" i="2"/>
  <c r="X184" i="2"/>
  <c r="E75" i="6" s="1"/>
  <c r="S184" i="2"/>
  <c r="E184" i="2"/>
  <c r="D184" i="2"/>
  <c r="C184" i="2"/>
  <c r="J184" i="2" s="1"/>
  <c r="B184" i="2"/>
  <c r="A184" i="2"/>
  <c r="BB183" i="2"/>
  <c r="BA183" i="2"/>
  <c r="AV183" i="2"/>
  <c r="AE183" i="2"/>
  <c r="AD183" i="2"/>
  <c r="AF183" i="2" s="1"/>
  <c r="Y183" i="2"/>
  <c r="F272" i="6" s="1"/>
  <c r="X183" i="2"/>
  <c r="E272" i="6" s="1"/>
  <c r="S183" i="2"/>
  <c r="G183" i="2"/>
  <c r="O183" i="2" s="1"/>
  <c r="F183" i="2"/>
  <c r="E183" i="2"/>
  <c r="C183" i="2"/>
  <c r="J183" i="2" s="1"/>
  <c r="L183" i="2" s="1"/>
  <c r="M183" i="2" s="1"/>
  <c r="B183" i="2"/>
  <c r="A183" i="2"/>
  <c r="BB181" i="2"/>
  <c r="BA181" i="2"/>
  <c r="AV181" i="2"/>
  <c r="AE181" i="2"/>
  <c r="AD181" i="2"/>
  <c r="AF181" i="2" s="1"/>
  <c r="Y181" i="2"/>
  <c r="F392" i="6" s="1"/>
  <c r="X181" i="2"/>
  <c r="T181" i="2"/>
  <c r="S181" i="2"/>
  <c r="U181" i="2" s="1"/>
  <c r="J181" i="2"/>
  <c r="L181" i="2" s="1"/>
  <c r="M181" i="2" s="1"/>
  <c r="F181" i="2"/>
  <c r="E181" i="2"/>
  <c r="G181" i="2" s="1"/>
  <c r="D181" i="2"/>
  <c r="C181" i="2"/>
  <c r="B181" i="2"/>
  <c r="A181" i="2"/>
  <c r="BB180" i="2"/>
  <c r="BA180" i="2"/>
  <c r="AV180" i="2"/>
  <c r="AD180" i="2"/>
  <c r="X180" i="2"/>
  <c r="S180" i="2"/>
  <c r="T180" i="2" s="1"/>
  <c r="E180" i="2"/>
  <c r="C180" i="2"/>
  <c r="J180" i="2" s="1"/>
  <c r="B180" i="2"/>
  <c r="A180" i="2"/>
  <c r="BB179" i="2"/>
  <c r="BA179" i="2"/>
  <c r="AV179" i="2"/>
  <c r="AD179" i="2"/>
  <c r="AF179" i="2" s="1"/>
  <c r="X179" i="2"/>
  <c r="T179" i="2"/>
  <c r="S179" i="2"/>
  <c r="U179" i="2" s="1"/>
  <c r="K179" i="2"/>
  <c r="F179" i="2"/>
  <c r="E179" i="2"/>
  <c r="G179" i="2" s="1"/>
  <c r="D179" i="2"/>
  <c r="C179" i="2"/>
  <c r="J179" i="2" s="1"/>
  <c r="L179" i="2" s="1"/>
  <c r="M179" i="2" s="1"/>
  <c r="B179" i="2"/>
  <c r="A179" i="2"/>
  <c r="BB178" i="2"/>
  <c r="BA178" i="2"/>
  <c r="AV178" i="2"/>
  <c r="AF178" i="2"/>
  <c r="AD178" i="2"/>
  <c r="AE178" i="2" s="1"/>
  <c r="X178" i="2"/>
  <c r="S178" i="2"/>
  <c r="E178" i="2"/>
  <c r="C178" i="2"/>
  <c r="B178" i="2"/>
  <c r="A178" i="2"/>
  <c r="BB177" i="2"/>
  <c r="BA177" i="2"/>
  <c r="AV177" i="2"/>
  <c r="AF177" i="2"/>
  <c r="AG177" i="2" s="1"/>
  <c r="AD177" i="2"/>
  <c r="AE177" i="2" s="1"/>
  <c r="AA177" i="2"/>
  <c r="Z177" i="2"/>
  <c r="Y177" i="2"/>
  <c r="F390" i="6" s="1"/>
  <c r="X177" i="2"/>
  <c r="E390" i="6" s="1"/>
  <c r="V177" i="2"/>
  <c r="AK177" i="2" s="1"/>
  <c r="L390" i="6" s="1"/>
  <c r="U177" i="2"/>
  <c r="AJ177" i="2" s="1"/>
  <c r="K390" i="6" s="1"/>
  <c r="T177" i="2"/>
  <c r="S177" i="2"/>
  <c r="H177" i="2"/>
  <c r="G177" i="2"/>
  <c r="O177" i="2" s="1"/>
  <c r="C390" i="6" s="1"/>
  <c r="E177" i="2"/>
  <c r="F177" i="2" s="1"/>
  <c r="C177" i="2"/>
  <c r="B177" i="2"/>
  <c r="A177" i="2"/>
  <c r="BB176" i="2"/>
  <c r="BA176" i="2"/>
  <c r="AV176" i="2"/>
  <c r="AD176" i="2"/>
  <c r="X176" i="2"/>
  <c r="E138" i="6" s="1"/>
  <c r="S176" i="2"/>
  <c r="G176" i="2"/>
  <c r="H176" i="2" s="1"/>
  <c r="E176" i="2"/>
  <c r="F176" i="2" s="1"/>
  <c r="C176" i="2"/>
  <c r="D176" i="2" s="1"/>
  <c r="B176" i="2"/>
  <c r="A176" i="2"/>
  <c r="BB175" i="2"/>
  <c r="BA175" i="2"/>
  <c r="AV175" i="2"/>
  <c r="AD175" i="2"/>
  <c r="Y175" i="2"/>
  <c r="F389" i="6" s="1"/>
  <c r="X175" i="2"/>
  <c r="V175" i="2"/>
  <c r="AK175" i="2" s="1"/>
  <c r="L389" i="6" s="1"/>
  <c r="T175" i="2"/>
  <c r="S175" i="2"/>
  <c r="U175" i="2" s="1"/>
  <c r="E175" i="2"/>
  <c r="C175" i="2"/>
  <c r="J175" i="2" s="1"/>
  <c r="B175" i="2"/>
  <c r="A175" i="2"/>
  <c r="BB174" i="2"/>
  <c r="BA174" i="2"/>
  <c r="AV174" i="2"/>
  <c r="AF174" i="2"/>
  <c r="AG174" i="2" s="1"/>
  <c r="AD174" i="2"/>
  <c r="AE174" i="2" s="1"/>
  <c r="Z174" i="2"/>
  <c r="X174" i="2"/>
  <c r="S174" i="2"/>
  <c r="T174" i="2" s="1"/>
  <c r="E174" i="2"/>
  <c r="F174" i="2" s="1"/>
  <c r="C174" i="2"/>
  <c r="D174" i="2" s="1"/>
  <c r="B174" i="2"/>
  <c r="A174" i="2"/>
  <c r="BB173" i="2"/>
  <c r="BA173" i="2"/>
  <c r="AV173" i="2"/>
  <c r="AD173" i="2"/>
  <c r="AE173" i="2" s="1"/>
  <c r="X173" i="2"/>
  <c r="E388" i="6" s="1"/>
  <c r="U173" i="2"/>
  <c r="AJ173" i="2" s="1"/>
  <c r="K388" i="6" s="1"/>
  <c r="T173" i="2"/>
  <c r="S173" i="2"/>
  <c r="E173" i="2"/>
  <c r="C173" i="2"/>
  <c r="J173" i="2" s="1"/>
  <c r="L173" i="2" s="1"/>
  <c r="M173" i="2" s="1"/>
  <c r="B173" i="2"/>
  <c r="A173" i="2"/>
  <c r="BB172" i="2"/>
  <c r="BA172" i="2"/>
  <c r="AV172" i="2"/>
  <c r="AD172" i="2"/>
  <c r="AE172" i="2" s="1"/>
  <c r="X172" i="2"/>
  <c r="U172" i="2"/>
  <c r="AJ172" i="2" s="1"/>
  <c r="K134" i="6" s="1"/>
  <c r="S172" i="2"/>
  <c r="T172" i="2" s="1"/>
  <c r="E172" i="2"/>
  <c r="F172" i="2" s="1"/>
  <c r="C172" i="2"/>
  <c r="J172" i="2" s="1"/>
  <c r="B172" i="2"/>
  <c r="A172" i="2"/>
  <c r="BB171" i="2"/>
  <c r="BA171" i="2"/>
  <c r="AV171" i="2"/>
  <c r="AG171" i="2"/>
  <c r="AE171" i="2"/>
  <c r="AD171" i="2"/>
  <c r="AF171" i="2" s="1"/>
  <c r="X171" i="2"/>
  <c r="E387" i="6" s="1"/>
  <c r="V171" i="2"/>
  <c r="AK171" i="2" s="1"/>
  <c r="L387" i="6" s="1"/>
  <c r="U171" i="2"/>
  <c r="AJ171" i="2" s="1"/>
  <c r="K387" i="6" s="1"/>
  <c r="T171" i="2"/>
  <c r="S171" i="2"/>
  <c r="G171" i="2"/>
  <c r="F171" i="2"/>
  <c r="E171" i="2"/>
  <c r="D171" i="2"/>
  <c r="C171" i="2"/>
  <c r="J171" i="2" s="1"/>
  <c r="B171" i="2"/>
  <c r="A171" i="2"/>
  <c r="BB170" i="2"/>
  <c r="BA170" i="2"/>
  <c r="AV170" i="2"/>
  <c r="AD170" i="2"/>
  <c r="AF170" i="2" s="1"/>
  <c r="X170" i="2"/>
  <c r="S170" i="2"/>
  <c r="J170" i="2"/>
  <c r="L170" i="2" s="1"/>
  <c r="M170" i="2" s="1"/>
  <c r="E170" i="2"/>
  <c r="G170" i="2" s="1"/>
  <c r="C170" i="2"/>
  <c r="D170" i="2" s="1"/>
  <c r="B170" i="2"/>
  <c r="A170" i="2"/>
  <c r="BB169" i="2"/>
  <c r="BA169" i="2"/>
  <c r="AV169" i="2"/>
  <c r="AE169" i="2"/>
  <c r="AD169" i="2"/>
  <c r="AF169" i="2" s="1"/>
  <c r="Y169" i="2"/>
  <c r="F386" i="6" s="1"/>
  <c r="X169" i="2"/>
  <c r="S169" i="2"/>
  <c r="U169" i="2" s="1"/>
  <c r="F169" i="2"/>
  <c r="E169" i="2"/>
  <c r="G169" i="2" s="1"/>
  <c r="C169" i="2"/>
  <c r="B169" i="2"/>
  <c r="A169" i="2"/>
  <c r="BB167" i="2"/>
  <c r="BA167" i="2"/>
  <c r="AV167" i="2"/>
  <c r="AD167" i="2"/>
  <c r="Y167" i="2"/>
  <c r="F385" i="6" s="1"/>
  <c r="X167" i="2"/>
  <c r="T167" i="2"/>
  <c r="S167" i="2"/>
  <c r="U167" i="2" s="1"/>
  <c r="E167" i="2"/>
  <c r="G167" i="2" s="1"/>
  <c r="D167" i="2"/>
  <c r="C167" i="2"/>
  <c r="J167" i="2" s="1"/>
  <c r="B167" i="2"/>
  <c r="A167" i="2"/>
  <c r="BB166" i="2"/>
  <c r="BA166" i="2"/>
  <c r="AV166" i="2"/>
  <c r="AD166" i="2"/>
  <c r="X166" i="2"/>
  <c r="U166" i="2"/>
  <c r="S166" i="2"/>
  <c r="T166" i="2" s="1"/>
  <c r="G166" i="2"/>
  <c r="E166" i="2"/>
  <c r="F166" i="2" s="1"/>
  <c r="C166" i="2"/>
  <c r="B166" i="2"/>
  <c r="A166" i="2"/>
  <c r="BB165" i="2"/>
  <c r="BA165" i="2"/>
  <c r="AV165" i="2"/>
  <c r="AD165" i="2"/>
  <c r="Z165" i="2"/>
  <c r="AA165" i="2" s="1"/>
  <c r="Y165" i="2"/>
  <c r="F384" i="6" s="1"/>
  <c r="X165" i="2"/>
  <c r="E384" i="6" s="1"/>
  <c r="T165" i="2"/>
  <c r="S165" i="2"/>
  <c r="U165" i="2" s="1"/>
  <c r="E165" i="2"/>
  <c r="G165" i="2" s="1"/>
  <c r="D165" i="2"/>
  <c r="C165" i="2"/>
  <c r="J165" i="2" s="1"/>
  <c r="B165" i="2"/>
  <c r="A165" i="2"/>
  <c r="BB164" i="2"/>
  <c r="BA164" i="2"/>
  <c r="AV164" i="2"/>
  <c r="AD164" i="2"/>
  <c r="AE164" i="2" s="1"/>
  <c r="X164" i="2"/>
  <c r="S164" i="2"/>
  <c r="T164" i="2" s="1"/>
  <c r="E164" i="2"/>
  <c r="F164" i="2" s="1"/>
  <c r="C164" i="2"/>
  <c r="D164" i="2" s="1"/>
  <c r="B164" i="2"/>
  <c r="A164" i="2"/>
  <c r="BB163" i="2"/>
  <c r="BA163" i="2"/>
  <c r="AV163" i="2"/>
  <c r="AE163" i="2"/>
  <c r="AD163" i="2"/>
  <c r="AF163" i="2" s="1"/>
  <c r="AG163" i="2" s="1"/>
  <c r="Y163" i="2"/>
  <c r="F383" i="6" s="1"/>
  <c r="X163" i="2"/>
  <c r="S163" i="2"/>
  <c r="U163" i="2" s="1"/>
  <c r="V163" i="2" s="1"/>
  <c r="AK163" i="2" s="1"/>
  <c r="L383" i="6" s="1"/>
  <c r="E163" i="2"/>
  <c r="G163" i="2" s="1"/>
  <c r="O163" i="2" s="1"/>
  <c r="D163" i="2"/>
  <c r="C163" i="2"/>
  <c r="J163" i="2" s="1"/>
  <c r="B163" i="2"/>
  <c r="A163" i="2"/>
  <c r="BB162" i="2"/>
  <c r="BA162" i="2"/>
  <c r="AV162" i="2"/>
  <c r="AD162" i="2"/>
  <c r="AE162" i="2" s="1"/>
  <c r="X162" i="2"/>
  <c r="T162" i="2"/>
  <c r="S162" i="2"/>
  <c r="G162" i="2"/>
  <c r="H162" i="2" s="1"/>
  <c r="E162" i="2"/>
  <c r="F162" i="2" s="1"/>
  <c r="C162" i="2"/>
  <c r="D162" i="2" s="1"/>
  <c r="B162" i="2"/>
  <c r="A162" i="2"/>
  <c r="BB161" i="2"/>
  <c r="BA161" i="2"/>
  <c r="AV161" i="2"/>
  <c r="AD161" i="2"/>
  <c r="AF161" i="2" s="1"/>
  <c r="AA161" i="2"/>
  <c r="Z161" i="2"/>
  <c r="X161" i="2"/>
  <c r="E382" i="6" s="1"/>
  <c r="S161" i="2"/>
  <c r="U161" i="2" s="1"/>
  <c r="L161" i="2"/>
  <c r="M161" i="2" s="1"/>
  <c r="K161" i="2"/>
  <c r="E161" i="2"/>
  <c r="G161" i="2" s="1"/>
  <c r="D161" i="2"/>
  <c r="C161" i="2"/>
  <c r="J161" i="2" s="1"/>
  <c r="B161" i="2"/>
  <c r="A161" i="2"/>
  <c r="BB160" i="2"/>
  <c r="BA160" i="2"/>
  <c r="AV160" i="2"/>
  <c r="AD160" i="2"/>
  <c r="AE160" i="2" s="1"/>
  <c r="X160" i="2"/>
  <c r="S160" i="2"/>
  <c r="T160" i="2" s="1"/>
  <c r="E160" i="2"/>
  <c r="C160" i="2"/>
  <c r="J160" i="2" s="1"/>
  <c r="K160" i="2" s="1"/>
  <c r="B160" i="2"/>
  <c r="A160" i="2"/>
  <c r="BB159" i="2"/>
  <c r="BA159" i="2"/>
  <c r="AV159" i="2"/>
  <c r="AD159" i="2"/>
  <c r="AE159" i="2" s="1"/>
  <c r="Z159" i="2"/>
  <c r="X159" i="2"/>
  <c r="U159" i="2"/>
  <c r="AJ159" i="2" s="1"/>
  <c r="K381" i="6" s="1"/>
  <c r="S159" i="2"/>
  <c r="T159" i="2" s="1"/>
  <c r="G159" i="2"/>
  <c r="O159" i="2" s="1"/>
  <c r="C381" i="6" s="1"/>
  <c r="E159" i="2"/>
  <c r="F159" i="2" s="1"/>
  <c r="C159" i="2"/>
  <c r="J159" i="2" s="1"/>
  <c r="B159" i="2"/>
  <c r="A159" i="2"/>
  <c r="BB158" i="2"/>
  <c r="BA158" i="2"/>
  <c r="AV158" i="2"/>
  <c r="AD158" i="2"/>
  <c r="AF158" i="2" s="1"/>
  <c r="AG158" i="2" s="1"/>
  <c r="AA158" i="2"/>
  <c r="Z158" i="2"/>
  <c r="Y158" i="2"/>
  <c r="F146" i="6" s="1"/>
  <c r="X158" i="2"/>
  <c r="E146" i="6" s="1"/>
  <c r="T158" i="2"/>
  <c r="S158" i="2"/>
  <c r="G158" i="2"/>
  <c r="O158" i="2" s="1"/>
  <c r="C146" i="6" s="1"/>
  <c r="F158" i="2"/>
  <c r="E158" i="2"/>
  <c r="C158" i="2"/>
  <c r="J158" i="2" s="1"/>
  <c r="B158" i="2"/>
  <c r="A158" i="2"/>
  <c r="BB157" i="2"/>
  <c r="BA157" i="2"/>
  <c r="AV157" i="2"/>
  <c r="AD157" i="2"/>
  <c r="AF157" i="2" s="1"/>
  <c r="X157" i="2"/>
  <c r="S157" i="2"/>
  <c r="U157" i="2" s="1"/>
  <c r="E157" i="2"/>
  <c r="G157" i="2" s="1"/>
  <c r="C157" i="2"/>
  <c r="B157" i="2"/>
  <c r="A157" i="2"/>
  <c r="BB155" i="2"/>
  <c r="BA155" i="2"/>
  <c r="AV155" i="2"/>
  <c r="AE155" i="2"/>
  <c r="AD155" i="2"/>
  <c r="AF155" i="2" s="1"/>
  <c r="X155" i="2"/>
  <c r="S155" i="2"/>
  <c r="U155" i="2" s="1"/>
  <c r="J155" i="2"/>
  <c r="L155" i="2" s="1"/>
  <c r="M155" i="2" s="1"/>
  <c r="E155" i="2"/>
  <c r="G155" i="2" s="1"/>
  <c r="H155" i="2" s="1"/>
  <c r="D155" i="2"/>
  <c r="C155" i="2"/>
  <c r="B155" i="2"/>
  <c r="A155" i="2"/>
  <c r="BB154" i="2"/>
  <c r="BA154" i="2"/>
  <c r="AV154" i="2"/>
  <c r="AF154" i="2"/>
  <c r="AE154" i="2"/>
  <c r="AD154" i="2"/>
  <c r="X154" i="2"/>
  <c r="E22" i="6" s="1"/>
  <c r="T154" i="2"/>
  <c r="S154" i="2"/>
  <c r="E154" i="2"/>
  <c r="C154" i="2"/>
  <c r="B154" i="2"/>
  <c r="A154" i="2"/>
  <c r="BB153" i="2"/>
  <c r="BA153" i="2"/>
  <c r="AV153" i="2"/>
  <c r="AD153" i="2"/>
  <c r="AF153" i="2" s="1"/>
  <c r="AG153" i="2" s="1"/>
  <c r="X153" i="2"/>
  <c r="U153" i="2"/>
  <c r="T153" i="2"/>
  <c r="S153" i="2"/>
  <c r="E153" i="2"/>
  <c r="G153" i="2" s="1"/>
  <c r="D153" i="2"/>
  <c r="C153" i="2"/>
  <c r="J153" i="2" s="1"/>
  <c r="K153" i="2" s="1"/>
  <c r="B153" i="2"/>
  <c r="A153" i="2"/>
  <c r="BB152" i="2"/>
  <c r="BA152" i="2"/>
  <c r="AV152" i="2"/>
  <c r="AD152" i="2"/>
  <c r="X152" i="2"/>
  <c r="E24" i="6" s="1"/>
  <c r="S152" i="2"/>
  <c r="E152" i="2"/>
  <c r="D152" i="2"/>
  <c r="C152" i="2"/>
  <c r="J152" i="2" s="1"/>
  <c r="B152" i="2"/>
  <c r="A152" i="2"/>
  <c r="BB151" i="2"/>
  <c r="BA151" i="2"/>
  <c r="AV151" i="2"/>
  <c r="AD151" i="2"/>
  <c r="AF151" i="2" s="1"/>
  <c r="Y151" i="2"/>
  <c r="F377" i="6" s="1"/>
  <c r="X151" i="2"/>
  <c r="S151" i="2"/>
  <c r="U151" i="2" s="1"/>
  <c r="J151" i="2"/>
  <c r="L151" i="2" s="1"/>
  <c r="M151" i="2" s="1"/>
  <c r="F151" i="2"/>
  <c r="E151" i="2"/>
  <c r="G151" i="2" s="1"/>
  <c r="H151" i="2" s="1"/>
  <c r="D151" i="2"/>
  <c r="C151" i="2"/>
  <c r="B151" i="2"/>
  <c r="A151" i="2"/>
  <c r="BB150" i="2"/>
  <c r="BA150" i="2"/>
  <c r="AV150" i="2"/>
  <c r="AF150" i="2"/>
  <c r="AD150" i="2"/>
  <c r="AE150" i="2" s="1"/>
  <c r="X150" i="2"/>
  <c r="T150" i="2"/>
  <c r="S150" i="2"/>
  <c r="F150" i="2"/>
  <c r="E150" i="2"/>
  <c r="G150" i="2" s="1"/>
  <c r="H150" i="2" s="1"/>
  <c r="C150" i="2"/>
  <c r="D150" i="2" s="1"/>
  <c r="B150" i="2"/>
  <c r="A150" i="2"/>
  <c r="BB149" i="2"/>
  <c r="BA149" i="2"/>
  <c r="AV149" i="2"/>
  <c r="AD149" i="2"/>
  <c r="Z149" i="2"/>
  <c r="AA149" i="2" s="1"/>
  <c r="Y149" i="2"/>
  <c r="F376" i="6" s="1"/>
  <c r="X149" i="2"/>
  <c r="E376" i="6" s="1"/>
  <c r="S149" i="2"/>
  <c r="U149" i="2" s="1"/>
  <c r="V149" i="2" s="1"/>
  <c r="AK149" i="2" s="1"/>
  <c r="L376" i="6" s="1"/>
  <c r="L149" i="2"/>
  <c r="M149" i="2" s="1"/>
  <c r="E149" i="2"/>
  <c r="G149" i="2" s="1"/>
  <c r="D149" i="2"/>
  <c r="C149" i="2"/>
  <c r="J149" i="2" s="1"/>
  <c r="K149" i="2" s="1"/>
  <c r="B149" i="2"/>
  <c r="A149" i="2"/>
  <c r="BB148" i="2"/>
  <c r="BA148" i="2"/>
  <c r="AV148" i="2"/>
  <c r="AD148" i="2"/>
  <c r="Z148" i="2"/>
  <c r="AA148" i="2" s="1"/>
  <c r="X148" i="2"/>
  <c r="S148" i="2"/>
  <c r="T148" i="2" s="1"/>
  <c r="H148" i="2"/>
  <c r="G148" i="2"/>
  <c r="O148" i="2" s="1"/>
  <c r="E148" i="2"/>
  <c r="F148" i="2" s="1"/>
  <c r="C148" i="2"/>
  <c r="J148" i="2" s="1"/>
  <c r="B148" i="2"/>
  <c r="A148" i="2"/>
  <c r="BB147" i="2"/>
  <c r="BA147" i="2"/>
  <c r="AV147" i="2"/>
  <c r="AD147" i="2"/>
  <c r="AF147" i="2" s="1"/>
  <c r="Z147" i="2"/>
  <c r="Y147" i="2"/>
  <c r="F375" i="6" s="1"/>
  <c r="X147" i="2"/>
  <c r="E375" i="6" s="1"/>
  <c r="U147" i="2"/>
  <c r="U148" i="2" s="1"/>
  <c r="AJ148" i="2" s="1"/>
  <c r="K13" i="6" s="1"/>
  <c r="T147" i="2"/>
  <c r="S147" i="2"/>
  <c r="G147" i="2"/>
  <c r="E147" i="2"/>
  <c r="F147" i="2" s="1"/>
  <c r="C147" i="2"/>
  <c r="B147" i="2"/>
  <c r="A147" i="2"/>
  <c r="BB146" i="2"/>
  <c r="BA146" i="2"/>
  <c r="AV146" i="2"/>
  <c r="AF146" i="2"/>
  <c r="AG146" i="2" s="1"/>
  <c r="AD146" i="2"/>
  <c r="AE146" i="2" s="1"/>
  <c r="X146" i="2"/>
  <c r="Y146" i="2" s="1"/>
  <c r="F19" i="6" s="1"/>
  <c r="T146" i="2"/>
  <c r="S146" i="2"/>
  <c r="G146" i="2"/>
  <c r="O146" i="2" s="1"/>
  <c r="F146" i="2"/>
  <c r="E146" i="2"/>
  <c r="C146" i="2"/>
  <c r="J146" i="2" s="1"/>
  <c r="K146" i="2" s="1"/>
  <c r="B146" i="2"/>
  <c r="A146" i="2"/>
  <c r="BB145" i="2"/>
  <c r="BA145" i="2"/>
  <c r="AV145" i="2"/>
  <c r="AD145" i="2"/>
  <c r="X145" i="2"/>
  <c r="E374" i="6" s="1"/>
  <c r="S145" i="2"/>
  <c r="J145" i="2"/>
  <c r="E145" i="2"/>
  <c r="D145" i="2"/>
  <c r="C145" i="2"/>
  <c r="B145" i="2"/>
  <c r="A145" i="2"/>
  <c r="BB143" i="2"/>
  <c r="BA143" i="2"/>
  <c r="AV143" i="2"/>
  <c r="AD143" i="2"/>
  <c r="AF143" i="2" s="1"/>
  <c r="X143" i="2"/>
  <c r="S143" i="2"/>
  <c r="U143" i="2" s="1"/>
  <c r="J143" i="2"/>
  <c r="E143" i="2"/>
  <c r="G143" i="2" s="1"/>
  <c r="C143" i="2"/>
  <c r="D143" i="2" s="1"/>
  <c r="B143" i="2"/>
  <c r="A143" i="2"/>
  <c r="BB142" i="2"/>
  <c r="BA142" i="2"/>
  <c r="AV142" i="2"/>
  <c r="AD142" i="2"/>
  <c r="AF142" i="2" s="1"/>
  <c r="Z142" i="2"/>
  <c r="Y142" i="2"/>
  <c r="F8" i="6" s="1"/>
  <c r="X142" i="2"/>
  <c r="E8" i="6" s="1"/>
  <c r="U142" i="2"/>
  <c r="AJ142" i="2" s="1"/>
  <c r="K8" i="6" s="1"/>
  <c r="T142" i="2"/>
  <c r="S142" i="2"/>
  <c r="G142" i="2"/>
  <c r="E142" i="2"/>
  <c r="F142" i="2" s="1"/>
  <c r="C142" i="2"/>
  <c r="B142" i="2"/>
  <c r="A142" i="2"/>
  <c r="BB141" i="2"/>
  <c r="BA141" i="2"/>
  <c r="AV141" i="2"/>
  <c r="AG141" i="2"/>
  <c r="AF141" i="2"/>
  <c r="AE141" i="2"/>
  <c r="AD141" i="2"/>
  <c r="Z141" i="2"/>
  <c r="AA141" i="2" s="1"/>
  <c r="Y141" i="2"/>
  <c r="F372" i="6" s="1"/>
  <c r="X141" i="2"/>
  <c r="E372" i="6" s="1"/>
  <c r="U141" i="2"/>
  <c r="AJ141" i="2" s="1"/>
  <c r="K372" i="6" s="1"/>
  <c r="S141" i="2"/>
  <c r="T141" i="2" s="1"/>
  <c r="G141" i="2"/>
  <c r="O141" i="2" s="1"/>
  <c r="C372" i="6" s="1"/>
  <c r="F141" i="2"/>
  <c r="E141" i="2"/>
  <c r="D141" i="2"/>
  <c r="C141" i="2"/>
  <c r="J141" i="2" s="1"/>
  <c r="B141" i="2"/>
  <c r="A141" i="2"/>
  <c r="BB140" i="2"/>
  <c r="BA140" i="2"/>
  <c r="AV140" i="2"/>
  <c r="AD140" i="2"/>
  <c r="X140" i="2"/>
  <c r="E10" i="6" s="1"/>
  <c r="S140" i="2"/>
  <c r="E140" i="2"/>
  <c r="C140" i="2"/>
  <c r="J140" i="2" s="1"/>
  <c r="B140" i="2"/>
  <c r="A140" i="2"/>
  <c r="BB139" i="2"/>
  <c r="BA139" i="2"/>
  <c r="AV139" i="2"/>
  <c r="AD139" i="2"/>
  <c r="Y139" i="2"/>
  <c r="F371" i="6" s="1"/>
  <c r="X139" i="2"/>
  <c r="S139" i="2"/>
  <c r="U139" i="2" s="1"/>
  <c r="J139" i="2"/>
  <c r="L139" i="2" s="1"/>
  <c r="M139" i="2" s="1"/>
  <c r="F139" i="2"/>
  <c r="E139" i="2"/>
  <c r="G139" i="2" s="1"/>
  <c r="H139" i="2" s="1"/>
  <c r="D139" i="2"/>
  <c r="C139" i="2"/>
  <c r="B139" i="2"/>
  <c r="A139" i="2"/>
  <c r="BB138" i="2"/>
  <c r="BA138" i="2"/>
  <c r="AV138" i="2"/>
  <c r="AD138" i="2"/>
  <c r="Z138" i="2"/>
  <c r="Y138" i="2"/>
  <c r="F370" i="6" s="1"/>
  <c r="X138" i="2"/>
  <c r="E370" i="6" s="1"/>
  <c r="S138" i="2"/>
  <c r="T138" i="2" s="1"/>
  <c r="E138" i="2"/>
  <c r="G138" i="2" s="1"/>
  <c r="C138" i="2"/>
  <c r="B138" i="2"/>
  <c r="A138" i="2"/>
  <c r="BB137" i="2"/>
  <c r="BA137" i="2"/>
  <c r="AV137" i="2"/>
  <c r="AD137" i="2"/>
  <c r="AF137" i="2" s="1"/>
  <c r="Z137" i="2"/>
  <c r="Y137" i="2"/>
  <c r="F369" i="6" s="1"/>
  <c r="X137" i="2"/>
  <c r="E369" i="6" s="1"/>
  <c r="U137" i="2"/>
  <c r="S137" i="2"/>
  <c r="T137" i="2" s="1"/>
  <c r="E137" i="2"/>
  <c r="G137" i="2" s="1"/>
  <c r="C137" i="2"/>
  <c r="B137" i="2"/>
  <c r="A137" i="2"/>
  <c r="BB136" i="2"/>
  <c r="BA136" i="2"/>
  <c r="AV136" i="2"/>
  <c r="AD136" i="2"/>
  <c r="X136" i="2"/>
  <c r="E4" i="6" s="1"/>
  <c r="S136" i="2"/>
  <c r="J136" i="2"/>
  <c r="E136" i="2"/>
  <c r="C136" i="2"/>
  <c r="D136" i="2" s="1"/>
  <c r="B136" i="2"/>
  <c r="A136" i="2"/>
  <c r="BB135" i="2"/>
  <c r="BA135" i="2"/>
  <c r="AV135" i="2"/>
  <c r="AD135" i="2"/>
  <c r="Z135" i="2"/>
  <c r="Y135" i="2"/>
  <c r="F368" i="6" s="1"/>
  <c r="X135" i="2"/>
  <c r="E368" i="6" s="1"/>
  <c r="U135" i="2"/>
  <c r="V135" i="2" s="1"/>
  <c r="AK135" i="2" s="1"/>
  <c r="L368" i="6" s="1"/>
  <c r="T135" i="2"/>
  <c r="S135" i="2"/>
  <c r="E135" i="2"/>
  <c r="G135" i="2" s="1"/>
  <c r="C135" i="2"/>
  <c r="B135" i="2"/>
  <c r="A135" i="2"/>
  <c r="BB134" i="2"/>
  <c r="BA134" i="2"/>
  <c r="AV134" i="2"/>
  <c r="AG134" i="2"/>
  <c r="AD134" i="2"/>
  <c r="AF134" i="2" s="1"/>
  <c r="X134" i="2"/>
  <c r="S134" i="2"/>
  <c r="J134" i="2"/>
  <c r="L134" i="2" s="1"/>
  <c r="M134" i="2" s="1"/>
  <c r="E134" i="2"/>
  <c r="G134" i="2" s="1"/>
  <c r="O134" i="2" s="1"/>
  <c r="C41" i="6" s="1"/>
  <c r="D134" i="2"/>
  <c r="C134" i="2"/>
  <c r="B134" i="2"/>
  <c r="A134" i="2"/>
  <c r="BB133" i="2"/>
  <c r="BA133" i="2"/>
  <c r="AV133" i="2"/>
  <c r="AD133" i="2"/>
  <c r="X133" i="2"/>
  <c r="E367" i="6" s="1"/>
  <c r="S133" i="2"/>
  <c r="J133" i="2"/>
  <c r="E133" i="2"/>
  <c r="D133" i="2"/>
  <c r="C133" i="2"/>
  <c r="B133" i="2"/>
  <c r="A133" i="2"/>
  <c r="BB131" i="2"/>
  <c r="BA131" i="2"/>
  <c r="AV131" i="2"/>
  <c r="AD131" i="2"/>
  <c r="AE131" i="2" s="1"/>
  <c r="X131" i="2"/>
  <c r="S131" i="2"/>
  <c r="U131" i="2" s="1"/>
  <c r="E131" i="2"/>
  <c r="F131" i="2" s="1"/>
  <c r="C131" i="2"/>
  <c r="B131" i="2"/>
  <c r="A131" i="2"/>
  <c r="BB130" i="2"/>
  <c r="BA130" i="2"/>
  <c r="AV130" i="2"/>
  <c r="AD130" i="2"/>
  <c r="AF130" i="2" s="1"/>
  <c r="Z130" i="2"/>
  <c r="Y130" i="2"/>
  <c r="F15" i="6" s="1"/>
  <c r="X130" i="2"/>
  <c r="E15" i="6" s="1"/>
  <c r="T130" i="2"/>
  <c r="S130" i="2"/>
  <c r="E130" i="2"/>
  <c r="G130" i="2" s="1"/>
  <c r="O130" i="2" s="1"/>
  <c r="C130" i="2"/>
  <c r="J130" i="2" s="1"/>
  <c r="L130" i="2" s="1"/>
  <c r="M130" i="2" s="1"/>
  <c r="B130" i="2"/>
  <c r="A130" i="2"/>
  <c r="BB129" i="2"/>
  <c r="BA129" i="2"/>
  <c r="AV129" i="2"/>
  <c r="AF129" i="2"/>
  <c r="AE129" i="2"/>
  <c r="AD129" i="2"/>
  <c r="Z129" i="2"/>
  <c r="X129" i="2"/>
  <c r="E365" i="6" s="1"/>
  <c r="S129" i="2"/>
  <c r="U129" i="2" s="1"/>
  <c r="AJ129" i="2" s="1"/>
  <c r="K365" i="6" s="1"/>
  <c r="AA129" i="6" s="1"/>
  <c r="G129" i="2"/>
  <c r="F129" i="2"/>
  <c r="E129" i="2"/>
  <c r="C129" i="2"/>
  <c r="B129" i="2"/>
  <c r="A129" i="2"/>
  <c r="BB128" i="2"/>
  <c r="BA128" i="2"/>
  <c r="AV128" i="2"/>
  <c r="AD128" i="2"/>
  <c r="AF128" i="2" s="1"/>
  <c r="X128" i="2"/>
  <c r="S128" i="2"/>
  <c r="E128" i="2"/>
  <c r="G128" i="2" s="1"/>
  <c r="O128" i="2" s="1"/>
  <c r="C21" i="6" s="1"/>
  <c r="C128" i="2"/>
  <c r="J128" i="2" s="1"/>
  <c r="L128" i="2" s="1"/>
  <c r="M128" i="2" s="1"/>
  <c r="B128" i="2"/>
  <c r="A128" i="2"/>
  <c r="BB127" i="2"/>
  <c r="BA127" i="2"/>
  <c r="AV127" i="2"/>
  <c r="AD127" i="2"/>
  <c r="X127" i="2"/>
  <c r="E364" i="6" s="1"/>
  <c r="S127" i="2"/>
  <c r="E127" i="2"/>
  <c r="C127" i="2"/>
  <c r="J127" i="2" s="1"/>
  <c r="B127" i="2"/>
  <c r="A127" i="2"/>
  <c r="BB125" i="2"/>
  <c r="BA125" i="2"/>
  <c r="AV125" i="2"/>
  <c r="AD125" i="2"/>
  <c r="AF125" i="2" s="1"/>
  <c r="X125" i="2"/>
  <c r="S125" i="2"/>
  <c r="U125" i="2" s="1"/>
  <c r="K125" i="2"/>
  <c r="J125" i="2"/>
  <c r="L125" i="2" s="1"/>
  <c r="M125" i="2" s="1"/>
  <c r="F125" i="2"/>
  <c r="E125" i="2"/>
  <c r="G125" i="2" s="1"/>
  <c r="D125" i="2"/>
  <c r="C125" i="2"/>
  <c r="B125" i="2"/>
  <c r="A125" i="2"/>
  <c r="BB124" i="2"/>
  <c r="BA124" i="2"/>
  <c r="AV124" i="2"/>
  <c r="AF124" i="2"/>
  <c r="AD124" i="2"/>
  <c r="AE124" i="2" s="1"/>
  <c r="X124" i="2"/>
  <c r="S124" i="2"/>
  <c r="T124" i="2" s="1"/>
  <c r="E124" i="2"/>
  <c r="F124" i="2" s="1"/>
  <c r="C124" i="2"/>
  <c r="B124" i="2"/>
  <c r="A124" i="2"/>
  <c r="BB123" i="2"/>
  <c r="BA123" i="2"/>
  <c r="AV123" i="2"/>
  <c r="AF123" i="2"/>
  <c r="AG123" i="2" s="1"/>
  <c r="AE123" i="2"/>
  <c r="AD123" i="2"/>
  <c r="Z123" i="2"/>
  <c r="AA123" i="2" s="1"/>
  <c r="Y123" i="2"/>
  <c r="F362" i="6" s="1"/>
  <c r="X123" i="2"/>
  <c r="E362" i="6" s="1"/>
  <c r="T123" i="2"/>
  <c r="S123" i="2"/>
  <c r="U123" i="2" s="1"/>
  <c r="H123" i="2"/>
  <c r="G123" i="2"/>
  <c r="O123" i="2" s="1"/>
  <c r="C362" i="6" s="1"/>
  <c r="F123" i="2"/>
  <c r="E123" i="2"/>
  <c r="C123" i="2"/>
  <c r="J123" i="2" s="1"/>
  <c r="B123" i="2"/>
  <c r="A123" i="2"/>
  <c r="BB122" i="2"/>
  <c r="BA122" i="2"/>
  <c r="AV122" i="2"/>
  <c r="AD122" i="2"/>
  <c r="X122" i="2"/>
  <c r="E87" i="6" s="1"/>
  <c r="S122" i="2"/>
  <c r="E122" i="2"/>
  <c r="C122" i="2"/>
  <c r="B122" i="2"/>
  <c r="A122" i="2"/>
  <c r="BB121" i="2"/>
  <c r="BA121" i="2"/>
  <c r="AV121" i="2"/>
  <c r="AD121" i="2"/>
  <c r="AF121" i="2" s="1"/>
  <c r="X121" i="2"/>
  <c r="T121" i="2"/>
  <c r="S121" i="2"/>
  <c r="U121" i="2" s="1"/>
  <c r="F121" i="2"/>
  <c r="E121" i="2"/>
  <c r="G121" i="2" s="1"/>
  <c r="D121" i="2"/>
  <c r="C121" i="2"/>
  <c r="J121" i="2" s="1"/>
  <c r="B121" i="2"/>
  <c r="A121" i="2"/>
  <c r="BB120" i="2"/>
  <c r="BA120" i="2"/>
  <c r="AV120" i="2"/>
  <c r="AD120" i="2"/>
  <c r="AE120" i="2" s="1"/>
  <c r="Z120" i="2"/>
  <c r="X120" i="2"/>
  <c r="S120" i="2"/>
  <c r="T120" i="2" s="1"/>
  <c r="G120" i="2"/>
  <c r="E120" i="2"/>
  <c r="F120" i="2" s="1"/>
  <c r="C120" i="2"/>
  <c r="B120" i="2"/>
  <c r="A120" i="2"/>
  <c r="BB119" i="2"/>
  <c r="BA119" i="2"/>
  <c r="AV119" i="2"/>
  <c r="AD119" i="2"/>
  <c r="AF119" i="2" s="1"/>
  <c r="AG119" i="2" s="1"/>
  <c r="AA119" i="2"/>
  <c r="Z119" i="2"/>
  <c r="Y119" i="2"/>
  <c r="F359" i="6" s="1"/>
  <c r="X119" i="2"/>
  <c r="E359" i="6" s="1"/>
  <c r="S119" i="2"/>
  <c r="U119" i="2" s="1"/>
  <c r="H119" i="2"/>
  <c r="G119" i="2"/>
  <c r="O119" i="2" s="1"/>
  <c r="C359" i="6" s="1"/>
  <c r="E119" i="2"/>
  <c r="F119" i="2" s="1"/>
  <c r="C119" i="2"/>
  <c r="J119" i="2" s="1"/>
  <c r="B119" i="2"/>
  <c r="A119" i="2"/>
  <c r="BB118" i="2"/>
  <c r="BA118" i="2"/>
  <c r="AV118" i="2"/>
  <c r="AD118" i="2"/>
  <c r="AE118" i="2" s="1"/>
  <c r="X118" i="2"/>
  <c r="S118" i="2"/>
  <c r="T118" i="2" s="1"/>
  <c r="G118" i="2"/>
  <c r="H118" i="2" s="1"/>
  <c r="E118" i="2"/>
  <c r="F118" i="2" s="1"/>
  <c r="C118" i="2"/>
  <c r="D118" i="2" s="1"/>
  <c r="B118" i="2"/>
  <c r="A118" i="2"/>
  <c r="BB117" i="2"/>
  <c r="BA117" i="2"/>
  <c r="AV117" i="2"/>
  <c r="AD117" i="2"/>
  <c r="AF117" i="2" s="1"/>
  <c r="X117" i="2"/>
  <c r="S117" i="2"/>
  <c r="U117" i="2" s="1"/>
  <c r="J117" i="2"/>
  <c r="L117" i="2" s="1"/>
  <c r="M117" i="2" s="1"/>
  <c r="E117" i="2"/>
  <c r="G117" i="2" s="1"/>
  <c r="C117" i="2"/>
  <c r="D117" i="2" s="1"/>
  <c r="B117" i="2"/>
  <c r="A117" i="2"/>
  <c r="BB116" i="2"/>
  <c r="BA116" i="2"/>
  <c r="AV116" i="2"/>
  <c r="AE116" i="2"/>
  <c r="AD116" i="2"/>
  <c r="AF116" i="2" s="1"/>
  <c r="X116" i="2"/>
  <c r="S116" i="2"/>
  <c r="T116" i="2" s="1"/>
  <c r="E116" i="2"/>
  <c r="G116" i="2" s="1"/>
  <c r="C116" i="2"/>
  <c r="B116" i="2"/>
  <c r="A116" i="2"/>
  <c r="BB115" i="2"/>
  <c r="BA115" i="2"/>
  <c r="AV115" i="2"/>
  <c r="AD115" i="2"/>
  <c r="AE115" i="2" s="1"/>
  <c r="X115" i="2"/>
  <c r="U115" i="2"/>
  <c r="S115" i="2"/>
  <c r="T115" i="2" s="1"/>
  <c r="G115" i="2"/>
  <c r="O115" i="2" s="1"/>
  <c r="C357" i="6" s="1"/>
  <c r="E115" i="2"/>
  <c r="F115" i="2" s="1"/>
  <c r="C115" i="2"/>
  <c r="J115" i="2" s="1"/>
  <c r="B115" i="2"/>
  <c r="A115" i="2"/>
  <c r="BB114" i="2"/>
  <c r="BA114" i="2"/>
  <c r="AV114" i="2"/>
  <c r="AF114" i="2"/>
  <c r="AG114" i="2" s="1"/>
  <c r="AD114" i="2"/>
  <c r="AE114" i="2" s="1"/>
  <c r="Z114" i="2"/>
  <c r="AA114" i="2" s="1"/>
  <c r="Y114" i="2"/>
  <c r="F94" i="6" s="1"/>
  <c r="X114" i="2"/>
  <c r="E94" i="6" s="1"/>
  <c r="T114" i="2"/>
  <c r="S114" i="2"/>
  <c r="F114" i="2"/>
  <c r="E114" i="2"/>
  <c r="G114" i="2" s="1"/>
  <c r="D114" i="2"/>
  <c r="C114" i="2"/>
  <c r="J114" i="2" s="1"/>
  <c r="B114" i="2"/>
  <c r="A114" i="2"/>
  <c r="BB113" i="2"/>
  <c r="BA113" i="2"/>
  <c r="AV113" i="2"/>
  <c r="AD113" i="2"/>
  <c r="AF113" i="2" s="1"/>
  <c r="X113" i="2"/>
  <c r="S113" i="2"/>
  <c r="U113" i="2" s="1"/>
  <c r="J113" i="2"/>
  <c r="L113" i="2" s="1"/>
  <c r="M113" i="2" s="1"/>
  <c r="E113" i="2"/>
  <c r="G113" i="2" s="1"/>
  <c r="C113" i="2"/>
  <c r="D113" i="2" s="1"/>
  <c r="B113" i="2"/>
  <c r="A113" i="2"/>
  <c r="BB111" i="2"/>
  <c r="BA111" i="2"/>
  <c r="AV111" i="2"/>
  <c r="AE111" i="2"/>
  <c r="AD111" i="2"/>
  <c r="AF111" i="2" s="1"/>
  <c r="X111" i="2"/>
  <c r="E355" i="6" s="1"/>
  <c r="S111" i="2"/>
  <c r="U111" i="2" s="1"/>
  <c r="AJ111" i="2" s="1"/>
  <c r="K355" i="6" s="1"/>
  <c r="G111" i="2"/>
  <c r="F111" i="2"/>
  <c r="E111" i="2"/>
  <c r="C111" i="2"/>
  <c r="B111" i="2"/>
  <c r="A111" i="2"/>
  <c r="BB110" i="2"/>
  <c r="BA110" i="2"/>
  <c r="AV110" i="2"/>
  <c r="AD110" i="2"/>
  <c r="AE110" i="2" s="1"/>
  <c r="X110" i="2"/>
  <c r="S110" i="2"/>
  <c r="T110" i="2" s="1"/>
  <c r="G110" i="2"/>
  <c r="O110" i="2" s="1"/>
  <c r="E110" i="2"/>
  <c r="F110" i="2" s="1"/>
  <c r="C110" i="2"/>
  <c r="B110" i="2"/>
  <c r="A110" i="2"/>
  <c r="BB109" i="2"/>
  <c r="BA109" i="2"/>
  <c r="AV109" i="2"/>
  <c r="AD109" i="2"/>
  <c r="X109" i="2"/>
  <c r="E354" i="6" s="1"/>
  <c r="S109" i="2"/>
  <c r="E109" i="2"/>
  <c r="C109" i="2"/>
  <c r="J109" i="2" s="1"/>
  <c r="B109" i="2"/>
  <c r="A109" i="2"/>
  <c r="BB108" i="2"/>
  <c r="BA108" i="2"/>
  <c r="AV108" i="2"/>
  <c r="AD108" i="2"/>
  <c r="AF108" i="2" s="1"/>
  <c r="AG108" i="2" s="1"/>
  <c r="X108" i="2"/>
  <c r="E133" i="6" s="1"/>
  <c r="T108" i="2"/>
  <c r="S108" i="2"/>
  <c r="E108" i="2"/>
  <c r="C108" i="2"/>
  <c r="D108" i="2" s="1"/>
  <c r="B108" i="2"/>
  <c r="A108" i="2"/>
  <c r="BB107" i="2"/>
  <c r="BA107" i="2"/>
  <c r="AV107" i="2"/>
  <c r="AD107" i="2"/>
  <c r="Z107" i="2"/>
  <c r="Y107" i="2"/>
  <c r="F353" i="6" s="1"/>
  <c r="X107" i="2"/>
  <c r="E353" i="6" s="1"/>
  <c r="T107" i="2"/>
  <c r="S107" i="2"/>
  <c r="U107" i="2" s="1"/>
  <c r="E107" i="2"/>
  <c r="G107" i="2" s="1"/>
  <c r="C107" i="2"/>
  <c r="B107" i="2"/>
  <c r="A107" i="2"/>
  <c r="BB106" i="2"/>
  <c r="BA106" i="2"/>
  <c r="AV106" i="2"/>
  <c r="AG106" i="2"/>
  <c r="AF106" i="2"/>
  <c r="AD106" i="2"/>
  <c r="AE106" i="2" s="1"/>
  <c r="X106" i="2"/>
  <c r="S106" i="2"/>
  <c r="T106" i="2" s="1"/>
  <c r="G106" i="2"/>
  <c r="O106" i="2" s="1"/>
  <c r="E106" i="2"/>
  <c r="F106" i="2" s="1"/>
  <c r="D106" i="2"/>
  <c r="C106" i="2"/>
  <c r="J106" i="2" s="1"/>
  <c r="K106" i="2" s="1"/>
  <c r="B106" i="2"/>
  <c r="A106" i="2"/>
  <c r="BB105" i="2"/>
  <c r="BA105" i="2"/>
  <c r="AV105" i="2"/>
  <c r="AD105" i="2"/>
  <c r="X105" i="2"/>
  <c r="E352" i="6" s="1"/>
  <c r="V105" i="2"/>
  <c r="AK105" i="2" s="1"/>
  <c r="L352" i="6" s="1"/>
  <c r="S105" i="2"/>
  <c r="U105" i="2" s="1"/>
  <c r="AJ105" i="2" s="1"/>
  <c r="K352" i="6" s="1"/>
  <c r="E105" i="2"/>
  <c r="D105" i="2"/>
  <c r="C105" i="2"/>
  <c r="J105" i="2" s="1"/>
  <c r="L105" i="2" s="1"/>
  <c r="M105" i="2" s="1"/>
  <c r="B105" i="2"/>
  <c r="A105" i="2"/>
  <c r="BB104" i="2"/>
  <c r="BA104" i="2"/>
  <c r="AV104" i="2"/>
  <c r="AF104" i="2"/>
  <c r="AG104" i="2" s="1"/>
  <c r="AE104" i="2"/>
  <c r="AD104" i="2"/>
  <c r="Y104" i="2"/>
  <c r="F18" i="6" s="1"/>
  <c r="X104" i="2"/>
  <c r="E18" i="6" s="1"/>
  <c r="S104" i="2"/>
  <c r="E104" i="2"/>
  <c r="G104" i="2" s="1"/>
  <c r="C104" i="2"/>
  <c r="D104" i="2" s="1"/>
  <c r="B104" i="2"/>
  <c r="A104" i="2"/>
  <c r="BB103" i="2"/>
  <c r="BA103" i="2"/>
  <c r="AV103" i="2"/>
  <c r="AD103" i="2"/>
  <c r="AE103" i="2" s="1"/>
  <c r="Z103" i="2"/>
  <c r="AA103" i="2" s="1"/>
  <c r="X103" i="2"/>
  <c r="U103" i="2"/>
  <c r="AJ103" i="2" s="1"/>
  <c r="K351" i="6" s="1"/>
  <c r="S103" i="2"/>
  <c r="T103" i="2" s="1"/>
  <c r="O103" i="2"/>
  <c r="G103" i="2"/>
  <c r="H103" i="2" s="1"/>
  <c r="E103" i="2"/>
  <c r="F103" i="2" s="1"/>
  <c r="C103" i="2"/>
  <c r="J103" i="2" s="1"/>
  <c r="B103" i="2"/>
  <c r="A103" i="2"/>
  <c r="BB102" i="2"/>
  <c r="BA102" i="2"/>
  <c r="AV102" i="2"/>
  <c r="AD102" i="2"/>
  <c r="AF102" i="2" s="1"/>
  <c r="X102" i="2"/>
  <c r="S102" i="2"/>
  <c r="E102" i="2"/>
  <c r="G102" i="2" s="1"/>
  <c r="O102" i="2" s="1"/>
  <c r="C14" i="6" s="1"/>
  <c r="C102" i="2"/>
  <c r="J102" i="2" s="1"/>
  <c r="B102" i="2"/>
  <c r="A102" i="2"/>
  <c r="BB101" i="2"/>
  <c r="BA101" i="2"/>
  <c r="AV101" i="2"/>
  <c r="AD101" i="2"/>
  <c r="AF101" i="2" s="1"/>
  <c r="X101" i="2"/>
  <c r="E350" i="6" s="1"/>
  <c r="U101" i="2"/>
  <c r="V101" i="2" s="1"/>
  <c r="AK101" i="2" s="1"/>
  <c r="L350" i="6" s="1"/>
  <c r="S101" i="2"/>
  <c r="T101" i="2" s="1"/>
  <c r="F101" i="2"/>
  <c r="E101" i="2"/>
  <c r="G101" i="2" s="1"/>
  <c r="H101" i="2" s="1"/>
  <c r="C101" i="2"/>
  <c r="D101" i="2" s="1"/>
  <c r="B101" i="2"/>
  <c r="A101" i="2"/>
  <c r="BB100" i="2"/>
  <c r="BA100" i="2"/>
  <c r="AV100" i="2"/>
  <c r="AF100" i="2"/>
  <c r="AG100" i="2" s="1"/>
  <c r="AE100" i="2"/>
  <c r="AD100" i="2"/>
  <c r="Y100" i="2"/>
  <c r="F60" i="6" s="1"/>
  <c r="X100" i="2"/>
  <c r="E60" i="6" s="1"/>
  <c r="T100" i="2"/>
  <c r="S100" i="2"/>
  <c r="L100" i="2"/>
  <c r="M100" i="2" s="1"/>
  <c r="E100" i="2"/>
  <c r="G100" i="2" s="1"/>
  <c r="O100" i="2" s="1"/>
  <c r="C100" i="2"/>
  <c r="J100" i="2" s="1"/>
  <c r="K100" i="2" s="1"/>
  <c r="B100" i="2"/>
  <c r="A100" i="2"/>
  <c r="BB99" i="2"/>
  <c r="BA99" i="2"/>
  <c r="AV99" i="2"/>
  <c r="AF99" i="2"/>
  <c r="AD99" i="2"/>
  <c r="AE99" i="2" s="1"/>
  <c r="Z99" i="2"/>
  <c r="Y99" i="2"/>
  <c r="F349" i="6" s="1"/>
  <c r="X99" i="2"/>
  <c r="E349" i="6" s="1"/>
  <c r="U99" i="2"/>
  <c r="U100" i="2" s="1"/>
  <c r="T99" i="2"/>
  <c r="S99" i="2"/>
  <c r="G99" i="2"/>
  <c r="O99" i="2" s="1"/>
  <c r="C349" i="6" s="1"/>
  <c r="E99" i="2"/>
  <c r="F99" i="2" s="1"/>
  <c r="C99" i="2"/>
  <c r="J99" i="2" s="1"/>
  <c r="B99" i="2"/>
  <c r="A99" i="2"/>
  <c r="BB97" i="2"/>
  <c r="BA97" i="2"/>
  <c r="AV97" i="2"/>
  <c r="AD97" i="2"/>
  <c r="AF97" i="2" s="1"/>
  <c r="X97" i="2"/>
  <c r="V97" i="2"/>
  <c r="AK97" i="2" s="1"/>
  <c r="L348" i="6" s="1"/>
  <c r="T97" i="2"/>
  <c r="S97" i="2"/>
  <c r="U97" i="2" s="1"/>
  <c r="P97" i="2"/>
  <c r="D348" i="6" s="1"/>
  <c r="K97" i="2"/>
  <c r="J97" i="2"/>
  <c r="L97" i="2" s="1"/>
  <c r="M97" i="2" s="1"/>
  <c r="H97" i="2"/>
  <c r="F97" i="2"/>
  <c r="E97" i="2"/>
  <c r="G97" i="2" s="1"/>
  <c r="O97" i="2" s="1"/>
  <c r="D97" i="2"/>
  <c r="C97" i="2"/>
  <c r="B97" i="2"/>
  <c r="A97" i="2"/>
  <c r="BB96" i="2"/>
  <c r="BA96" i="2"/>
  <c r="AV96" i="2"/>
  <c r="AD96" i="2"/>
  <c r="AE96" i="2" s="1"/>
  <c r="X96" i="2"/>
  <c r="S96" i="2"/>
  <c r="T96" i="2" s="1"/>
  <c r="G96" i="2"/>
  <c r="H96" i="2" s="1"/>
  <c r="E96" i="2"/>
  <c r="F96" i="2" s="1"/>
  <c r="C96" i="2"/>
  <c r="D96" i="2" s="1"/>
  <c r="B96" i="2"/>
  <c r="A96" i="2"/>
  <c r="BB95" i="2"/>
  <c r="BA95" i="2"/>
  <c r="AV95" i="2"/>
  <c r="AK95" i="2"/>
  <c r="L347" i="6" s="1"/>
  <c r="AD95" i="2"/>
  <c r="Z95" i="2"/>
  <c r="Y95" i="2"/>
  <c r="F347" i="6" s="1"/>
  <c r="X95" i="2"/>
  <c r="E347" i="6" s="1"/>
  <c r="V95" i="2"/>
  <c r="U95" i="2"/>
  <c r="AJ95" i="2" s="1"/>
  <c r="K347" i="6" s="1"/>
  <c r="T95" i="2"/>
  <c r="S95" i="2"/>
  <c r="F95" i="2"/>
  <c r="E95" i="2"/>
  <c r="G95" i="2" s="1"/>
  <c r="C95" i="2"/>
  <c r="J95" i="2" s="1"/>
  <c r="B95" i="2"/>
  <c r="A95" i="2"/>
  <c r="BB94" i="2"/>
  <c r="BA94" i="2"/>
  <c r="AV94" i="2"/>
  <c r="AD94" i="2"/>
  <c r="AE94" i="2" s="1"/>
  <c r="X94" i="2"/>
  <c r="S94" i="2"/>
  <c r="T94" i="2" s="1"/>
  <c r="E94" i="2"/>
  <c r="F94" i="2" s="1"/>
  <c r="C94" i="2"/>
  <c r="J94" i="2" s="1"/>
  <c r="B94" i="2"/>
  <c r="A94" i="2"/>
  <c r="BB93" i="2"/>
  <c r="BA93" i="2"/>
  <c r="AV93" i="2"/>
  <c r="AE93" i="2"/>
  <c r="AD93" i="2"/>
  <c r="AF93" i="2" s="1"/>
  <c r="X93" i="2"/>
  <c r="S93" i="2"/>
  <c r="U93" i="2" s="1"/>
  <c r="AJ93" i="2" s="1"/>
  <c r="K346" i="6" s="1"/>
  <c r="E93" i="2"/>
  <c r="G93" i="2" s="1"/>
  <c r="O93" i="2" s="1"/>
  <c r="C346" i="6" s="1"/>
  <c r="C93" i="2"/>
  <c r="J93" i="2" s="1"/>
  <c r="B93" i="2"/>
  <c r="A93" i="2"/>
  <c r="BB92" i="2"/>
  <c r="BA92" i="2"/>
  <c r="AV92" i="2"/>
  <c r="AF92" i="2"/>
  <c r="AG92" i="2" s="1"/>
  <c r="AE92" i="2"/>
  <c r="AD92" i="2"/>
  <c r="Z92" i="2"/>
  <c r="X92" i="2"/>
  <c r="T92" i="2"/>
  <c r="S92" i="2"/>
  <c r="E92" i="2"/>
  <c r="F92" i="2" s="1"/>
  <c r="C92" i="2"/>
  <c r="D92" i="2" s="1"/>
  <c r="B92" i="2"/>
  <c r="A92" i="2"/>
  <c r="BB91" i="2"/>
  <c r="BA91" i="2"/>
  <c r="AV91" i="2"/>
  <c r="AJ91" i="2"/>
  <c r="K345" i="6" s="1"/>
  <c r="AG91" i="2"/>
  <c r="AF91" i="2"/>
  <c r="AD91" i="2"/>
  <c r="AE91" i="2" s="1"/>
  <c r="X91" i="2"/>
  <c r="E345" i="6" s="1"/>
  <c r="V91" i="2"/>
  <c r="AK91" i="2" s="1"/>
  <c r="L345" i="6" s="1"/>
  <c r="U91" i="2"/>
  <c r="T91" i="2"/>
  <c r="S91" i="2"/>
  <c r="P91" i="2"/>
  <c r="D345" i="6" s="1"/>
  <c r="L91" i="2"/>
  <c r="M91" i="2" s="1"/>
  <c r="K91" i="2"/>
  <c r="H91" i="2"/>
  <c r="G91" i="2"/>
  <c r="O91" i="2" s="1"/>
  <c r="C345" i="6" s="1"/>
  <c r="F91" i="2"/>
  <c r="E91" i="2"/>
  <c r="D91" i="2"/>
  <c r="C91" i="2"/>
  <c r="J91" i="2" s="1"/>
  <c r="B91" i="2"/>
  <c r="A91" i="2"/>
  <c r="BB90" i="2"/>
  <c r="BA90" i="2"/>
  <c r="AV90" i="2"/>
  <c r="AD90" i="2"/>
  <c r="AE90" i="2" s="1"/>
  <c r="X90" i="2"/>
  <c r="S90" i="2"/>
  <c r="T90" i="2" s="1"/>
  <c r="J90" i="2"/>
  <c r="K90" i="2" s="1"/>
  <c r="G90" i="2"/>
  <c r="O90" i="2" s="1"/>
  <c r="C34" i="6" s="1"/>
  <c r="E90" i="2"/>
  <c r="F90" i="2" s="1"/>
  <c r="D90" i="2"/>
  <c r="C90" i="2"/>
  <c r="B90" i="2"/>
  <c r="A90" i="2"/>
  <c r="BB89" i="2"/>
  <c r="BA89" i="2"/>
  <c r="AV89" i="2"/>
  <c r="AF89" i="2"/>
  <c r="AD89" i="2"/>
  <c r="AE89" i="2" s="1"/>
  <c r="Z89" i="2"/>
  <c r="X89" i="2"/>
  <c r="S89" i="2"/>
  <c r="T89" i="2" s="1"/>
  <c r="G89" i="2"/>
  <c r="O89" i="2" s="1"/>
  <c r="C344" i="6" s="1"/>
  <c r="E89" i="2"/>
  <c r="F89" i="2" s="1"/>
  <c r="C89" i="2"/>
  <c r="J89" i="2" s="1"/>
  <c r="B89" i="2"/>
  <c r="A89" i="2"/>
  <c r="BB87" i="2"/>
  <c r="BA87" i="2"/>
  <c r="AV87" i="2"/>
  <c r="AE87" i="2"/>
  <c r="AD87" i="2"/>
  <c r="AF87" i="2" s="1"/>
  <c r="Y87" i="2"/>
  <c r="F343" i="6" s="1"/>
  <c r="X87" i="2"/>
  <c r="T87" i="2"/>
  <c r="S87" i="2"/>
  <c r="U87" i="2" s="1"/>
  <c r="J87" i="2"/>
  <c r="L87" i="2" s="1"/>
  <c r="M87" i="2" s="1"/>
  <c r="F87" i="2"/>
  <c r="E87" i="2"/>
  <c r="G87" i="2" s="1"/>
  <c r="H87" i="2" s="1"/>
  <c r="D87" i="2"/>
  <c r="C87" i="2"/>
  <c r="B87" i="2"/>
  <c r="A87" i="2"/>
  <c r="BB86" i="2"/>
  <c r="BA86" i="2"/>
  <c r="AV86" i="2"/>
  <c r="AF86" i="2"/>
  <c r="AE86" i="2"/>
  <c r="AD86" i="2"/>
  <c r="X86" i="2"/>
  <c r="T86" i="2"/>
  <c r="S86" i="2"/>
  <c r="G86" i="2"/>
  <c r="F86" i="2"/>
  <c r="E86" i="2"/>
  <c r="C86" i="2"/>
  <c r="B86" i="2"/>
  <c r="A86" i="2"/>
  <c r="BB85" i="2"/>
  <c r="BA85" i="2"/>
  <c r="AV85" i="2"/>
  <c r="AJ85" i="2"/>
  <c r="K342" i="6" s="1"/>
  <c r="AF85" i="2"/>
  <c r="AE85" i="2"/>
  <c r="AD85" i="2"/>
  <c r="Z85" i="2"/>
  <c r="AA85" i="2" s="1"/>
  <c r="Y85" i="2"/>
  <c r="F342" i="6" s="1"/>
  <c r="X85" i="2"/>
  <c r="E342" i="6" s="1"/>
  <c r="U85" i="2"/>
  <c r="T85" i="2"/>
  <c r="S85" i="2"/>
  <c r="E85" i="2"/>
  <c r="G85" i="2" s="1"/>
  <c r="O85" i="2" s="1"/>
  <c r="C85" i="2"/>
  <c r="J85" i="2" s="1"/>
  <c r="K85" i="2" s="1"/>
  <c r="B85" i="2"/>
  <c r="A85" i="2"/>
  <c r="BB84" i="2"/>
  <c r="BA84" i="2"/>
  <c r="AV84" i="2"/>
  <c r="AD84" i="2"/>
  <c r="X84" i="2"/>
  <c r="E31" i="6" s="1"/>
  <c r="S84" i="2"/>
  <c r="J84" i="2"/>
  <c r="E84" i="2"/>
  <c r="D84" i="2"/>
  <c r="C84" i="2"/>
  <c r="B84" i="2"/>
  <c r="A84" i="2"/>
  <c r="BB83" i="2"/>
  <c r="BA83" i="2"/>
  <c r="AV83" i="2"/>
  <c r="AD83" i="2"/>
  <c r="X83" i="2"/>
  <c r="S83" i="2"/>
  <c r="E83" i="2"/>
  <c r="G83" i="2" s="1"/>
  <c r="H83" i="2" s="1"/>
  <c r="C83" i="2"/>
  <c r="J83" i="2" s="1"/>
  <c r="B83" i="2"/>
  <c r="A83" i="2"/>
  <c r="BB82" i="2"/>
  <c r="BA82" i="2"/>
  <c r="AV82" i="2"/>
  <c r="AD82" i="2"/>
  <c r="AF82" i="2" s="1"/>
  <c r="Z82" i="2"/>
  <c r="Y82" i="2"/>
  <c r="F173" i="6" s="1"/>
  <c r="X82" i="2"/>
  <c r="E173" i="6" s="1"/>
  <c r="T82" i="2"/>
  <c r="S82" i="2"/>
  <c r="G82" i="2"/>
  <c r="F82" i="2"/>
  <c r="E82" i="2"/>
  <c r="C82" i="2"/>
  <c r="B82" i="2"/>
  <c r="A82" i="2"/>
  <c r="BB81" i="2"/>
  <c r="BA81" i="2"/>
  <c r="AV81" i="2"/>
  <c r="AG81" i="2"/>
  <c r="AF81" i="2"/>
  <c r="AE81" i="2"/>
  <c r="AD81" i="2"/>
  <c r="Y81" i="2"/>
  <c r="F341" i="6" s="1"/>
  <c r="X81" i="2"/>
  <c r="V81" i="2"/>
  <c r="AK81" i="2" s="1"/>
  <c r="L341" i="6" s="1"/>
  <c r="U81" i="2"/>
  <c r="AJ81" i="2" s="1"/>
  <c r="K341" i="6" s="1"/>
  <c r="T81" i="2"/>
  <c r="S81" i="2"/>
  <c r="G81" i="2"/>
  <c r="O81" i="2" s="1"/>
  <c r="C341" i="6" s="1"/>
  <c r="E81" i="2"/>
  <c r="F81" i="2" s="1"/>
  <c r="C81" i="2"/>
  <c r="B81" i="2"/>
  <c r="A81" i="2"/>
  <c r="BB80" i="2"/>
  <c r="BA80" i="2"/>
  <c r="AV80" i="2"/>
  <c r="AD80" i="2"/>
  <c r="X80" i="2"/>
  <c r="S80" i="2"/>
  <c r="T80" i="2" s="1"/>
  <c r="J80" i="2"/>
  <c r="G80" i="2"/>
  <c r="O80" i="2" s="1"/>
  <c r="E80" i="2"/>
  <c r="F80" i="2" s="1"/>
  <c r="D80" i="2"/>
  <c r="C80" i="2"/>
  <c r="B80" i="2"/>
  <c r="A80" i="2"/>
  <c r="BB79" i="2"/>
  <c r="BA79" i="2"/>
  <c r="AV79" i="2"/>
  <c r="AD79" i="2"/>
  <c r="AE79" i="2" s="1"/>
  <c r="X79" i="2"/>
  <c r="U79" i="2"/>
  <c r="AJ79" i="2" s="1"/>
  <c r="K340" i="6" s="1"/>
  <c r="AA79" i="6" s="1"/>
  <c r="S79" i="2"/>
  <c r="T79" i="2" s="1"/>
  <c r="G79" i="2"/>
  <c r="E79" i="2"/>
  <c r="F79" i="2" s="1"/>
  <c r="C79" i="2"/>
  <c r="B79" i="2"/>
  <c r="A79" i="2"/>
  <c r="BB78" i="2"/>
  <c r="BA78" i="2"/>
  <c r="AV78" i="2"/>
  <c r="AD78" i="2"/>
  <c r="AF78" i="2" s="1"/>
  <c r="AG78" i="2" s="1"/>
  <c r="Z78" i="2"/>
  <c r="AA78" i="2" s="1"/>
  <c r="Y78" i="2"/>
  <c r="F178" i="6" s="1"/>
  <c r="X78" i="2"/>
  <c r="E178" i="6" s="1"/>
  <c r="T78" i="2"/>
  <c r="S78" i="2"/>
  <c r="F78" i="2"/>
  <c r="E78" i="2"/>
  <c r="G78" i="2" s="1"/>
  <c r="D78" i="2"/>
  <c r="C78" i="2"/>
  <c r="J78" i="2" s="1"/>
  <c r="B78" i="2"/>
  <c r="A78" i="2"/>
  <c r="BB77" i="2"/>
  <c r="BA77" i="2"/>
  <c r="AV77" i="2"/>
  <c r="AD77" i="2"/>
  <c r="X77" i="2"/>
  <c r="E339" i="6" s="1"/>
  <c r="S77" i="2"/>
  <c r="J77" i="2"/>
  <c r="E77" i="2"/>
  <c r="C77" i="2"/>
  <c r="D77" i="2" s="1"/>
  <c r="B77" i="2"/>
  <c r="A77" i="2"/>
  <c r="BB76" i="2"/>
  <c r="BA76" i="2"/>
  <c r="AV76" i="2"/>
  <c r="AD76" i="2"/>
  <c r="AF76" i="2" s="1"/>
  <c r="X76" i="2"/>
  <c r="S76" i="2"/>
  <c r="T76" i="2" s="1"/>
  <c r="K76" i="2"/>
  <c r="J76" i="2"/>
  <c r="L76" i="2" s="1"/>
  <c r="M76" i="2" s="1"/>
  <c r="F76" i="2"/>
  <c r="E76" i="2"/>
  <c r="G76" i="2" s="1"/>
  <c r="O76" i="2" s="1"/>
  <c r="D76" i="2"/>
  <c r="C76" i="2"/>
  <c r="B76" i="2"/>
  <c r="A76" i="2"/>
  <c r="BB75" i="2"/>
  <c r="BA75" i="2"/>
  <c r="AV75" i="2"/>
  <c r="AF75" i="2"/>
  <c r="AG75" i="2" s="1"/>
  <c r="AD75" i="2"/>
  <c r="AE75" i="2" s="1"/>
  <c r="Z75" i="2"/>
  <c r="X75" i="2"/>
  <c r="S75" i="2"/>
  <c r="T75" i="2" s="1"/>
  <c r="E75" i="2"/>
  <c r="F75" i="2" s="1"/>
  <c r="C75" i="2"/>
  <c r="D75" i="2" s="1"/>
  <c r="B75" i="2"/>
  <c r="A75" i="2"/>
  <c r="BB73" i="2"/>
  <c r="BA73" i="2"/>
  <c r="AV73" i="2"/>
  <c r="AE73" i="2"/>
  <c r="AD73" i="2"/>
  <c r="AF73" i="2" s="1"/>
  <c r="X73" i="2"/>
  <c r="T73" i="2"/>
  <c r="S73" i="2"/>
  <c r="U73" i="2" s="1"/>
  <c r="J73" i="2"/>
  <c r="L73" i="2" s="1"/>
  <c r="M73" i="2" s="1"/>
  <c r="E73" i="2"/>
  <c r="G73" i="2" s="1"/>
  <c r="C73" i="2"/>
  <c r="D73" i="2" s="1"/>
  <c r="B73" i="2"/>
  <c r="A73" i="2"/>
  <c r="BB72" i="2"/>
  <c r="BA72" i="2"/>
  <c r="AV72" i="2"/>
  <c r="AD72" i="2"/>
  <c r="AE72" i="2" s="1"/>
  <c r="X72" i="2"/>
  <c r="S72" i="2"/>
  <c r="T72" i="2" s="1"/>
  <c r="E72" i="2"/>
  <c r="F72" i="2" s="1"/>
  <c r="C72" i="2"/>
  <c r="B72" i="2"/>
  <c r="A72" i="2"/>
  <c r="BB71" i="2"/>
  <c r="BA71" i="2"/>
  <c r="AV71" i="2"/>
  <c r="AG71" i="2"/>
  <c r="AE71" i="2"/>
  <c r="AD71" i="2"/>
  <c r="AF71" i="2" s="1"/>
  <c r="X71" i="2"/>
  <c r="S71" i="2"/>
  <c r="U71" i="2" s="1"/>
  <c r="V71" i="2" s="1"/>
  <c r="AK71" i="2" s="1"/>
  <c r="L307" i="6" s="1"/>
  <c r="E71" i="2"/>
  <c r="G71" i="2" s="1"/>
  <c r="O71" i="2" s="1"/>
  <c r="C307" i="6" s="1"/>
  <c r="C71" i="2"/>
  <c r="J71" i="2" s="1"/>
  <c r="B71" i="2"/>
  <c r="A71" i="2"/>
  <c r="BB70" i="2"/>
  <c r="BA70" i="2"/>
  <c r="AV70" i="2"/>
  <c r="AD70" i="2"/>
  <c r="X70" i="2"/>
  <c r="E212" i="6" s="1"/>
  <c r="S70" i="2"/>
  <c r="E70" i="2"/>
  <c r="C70" i="2"/>
  <c r="D70" i="2" s="1"/>
  <c r="B70" i="2"/>
  <c r="A70" i="2"/>
  <c r="BB69" i="2"/>
  <c r="BA69" i="2"/>
  <c r="AV69" i="2"/>
  <c r="AD69" i="2"/>
  <c r="Y69" i="2"/>
  <c r="F337" i="6" s="1"/>
  <c r="X69" i="2"/>
  <c r="T69" i="2"/>
  <c r="S69" i="2"/>
  <c r="U69" i="2" s="1"/>
  <c r="F69" i="2"/>
  <c r="E69" i="2"/>
  <c r="G69" i="2" s="1"/>
  <c r="C69" i="2"/>
  <c r="J69" i="2" s="1"/>
  <c r="L69" i="2" s="1"/>
  <c r="M69" i="2" s="1"/>
  <c r="B69" i="2"/>
  <c r="A69" i="2"/>
  <c r="BB68" i="2"/>
  <c r="BA68" i="2"/>
  <c r="AV68" i="2"/>
  <c r="AD68" i="2"/>
  <c r="AE68" i="2" s="1"/>
  <c r="X68" i="2"/>
  <c r="S68" i="2"/>
  <c r="T68" i="2" s="1"/>
  <c r="G68" i="2"/>
  <c r="E68" i="2"/>
  <c r="F68" i="2" s="1"/>
  <c r="C68" i="2"/>
  <c r="B68" i="2"/>
  <c r="A68" i="2"/>
  <c r="BB67" i="2"/>
  <c r="BA67" i="2"/>
  <c r="AV67" i="2"/>
  <c r="AG67" i="2"/>
  <c r="AE67" i="2"/>
  <c r="AD67" i="2"/>
  <c r="AF67" i="2" s="1"/>
  <c r="X67" i="2"/>
  <c r="S67" i="2"/>
  <c r="U67" i="2" s="1"/>
  <c r="J67" i="2"/>
  <c r="L67" i="2" s="1"/>
  <c r="M67" i="2" s="1"/>
  <c r="E67" i="2"/>
  <c r="G67" i="2" s="1"/>
  <c r="O67" i="2" s="1"/>
  <c r="C336" i="6" s="1"/>
  <c r="D67" i="2"/>
  <c r="C67" i="2"/>
  <c r="B67" i="2"/>
  <c r="A67" i="2"/>
  <c r="BB66" i="2"/>
  <c r="BA66" i="2"/>
  <c r="AV66" i="2"/>
  <c r="AD66" i="2"/>
  <c r="X66" i="2"/>
  <c r="E204" i="6" s="1"/>
  <c r="S66" i="2"/>
  <c r="J66" i="2"/>
  <c r="E66" i="2"/>
  <c r="C66" i="2"/>
  <c r="D66" i="2" s="1"/>
  <c r="B66" i="2"/>
  <c r="A66" i="2"/>
  <c r="BB65" i="2"/>
  <c r="BA65" i="2"/>
  <c r="AV65" i="2"/>
  <c r="AD65" i="2"/>
  <c r="AF65" i="2" s="1"/>
  <c r="X65" i="2"/>
  <c r="S65" i="2"/>
  <c r="U65" i="2" s="1"/>
  <c r="E65" i="2"/>
  <c r="G65" i="2" s="1"/>
  <c r="D65" i="2"/>
  <c r="C65" i="2"/>
  <c r="J65" i="2" s="1"/>
  <c r="L65" i="2" s="1"/>
  <c r="M65" i="2" s="1"/>
  <c r="B65" i="2"/>
  <c r="A65" i="2"/>
  <c r="BB64" i="2"/>
  <c r="BA64" i="2"/>
  <c r="AV64" i="2"/>
  <c r="AD64" i="2"/>
  <c r="AE64" i="2" s="1"/>
  <c r="X64" i="2"/>
  <c r="S64" i="2"/>
  <c r="T64" i="2" s="1"/>
  <c r="E64" i="2"/>
  <c r="F64" i="2" s="1"/>
  <c r="C64" i="2"/>
  <c r="D64" i="2" s="1"/>
  <c r="B64" i="2"/>
  <c r="A64" i="2"/>
  <c r="BB63" i="2"/>
  <c r="BA63" i="2"/>
  <c r="AV63" i="2"/>
  <c r="AF63" i="2"/>
  <c r="AD63" i="2"/>
  <c r="AE63" i="2" s="1"/>
  <c r="X63" i="2"/>
  <c r="U63" i="2"/>
  <c r="AJ63" i="2" s="1"/>
  <c r="K334" i="6" s="1"/>
  <c r="AA63" i="6" s="1"/>
  <c r="T63" i="2"/>
  <c r="S63" i="2"/>
  <c r="G63" i="2"/>
  <c r="O63" i="2" s="1"/>
  <c r="C334" i="6" s="1"/>
  <c r="E63" i="2"/>
  <c r="F63" i="2" s="1"/>
  <c r="C63" i="2"/>
  <c r="J63" i="2" s="1"/>
  <c r="B63" i="2"/>
  <c r="A63" i="2"/>
  <c r="BB62" i="2"/>
  <c r="BA62" i="2"/>
  <c r="AV62" i="2"/>
  <c r="AF62" i="2"/>
  <c r="AG62" i="2" s="1"/>
  <c r="AD62" i="2"/>
  <c r="AE62" i="2" s="1"/>
  <c r="Z62" i="2"/>
  <c r="X62" i="2"/>
  <c r="S62" i="2"/>
  <c r="T62" i="2" s="1"/>
  <c r="G62" i="2"/>
  <c r="H62" i="2" s="1"/>
  <c r="E62" i="2"/>
  <c r="F62" i="2" s="1"/>
  <c r="C62" i="2"/>
  <c r="D62" i="2" s="1"/>
  <c r="B62" i="2"/>
  <c r="A62" i="2"/>
  <c r="BB61" i="2"/>
  <c r="BA61" i="2"/>
  <c r="AV61" i="2"/>
  <c r="AD61" i="2"/>
  <c r="AF61" i="2" s="1"/>
  <c r="X61" i="2"/>
  <c r="S61" i="2"/>
  <c r="J61" i="2"/>
  <c r="L61" i="2" s="1"/>
  <c r="M61" i="2" s="1"/>
  <c r="F61" i="2"/>
  <c r="E61" i="2"/>
  <c r="G61" i="2" s="1"/>
  <c r="D61" i="2"/>
  <c r="C61" i="2"/>
  <c r="B61" i="2"/>
  <c r="A61" i="2"/>
  <c r="BB59" i="2"/>
  <c r="BA59" i="2"/>
  <c r="AV59" i="2"/>
  <c r="AE59" i="2"/>
  <c r="AD59" i="2"/>
  <c r="AF59" i="2" s="1"/>
  <c r="Z59" i="2"/>
  <c r="Y59" i="2"/>
  <c r="F332" i="6" s="1"/>
  <c r="X59" i="2"/>
  <c r="E332" i="6" s="1"/>
  <c r="S59" i="2"/>
  <c r="U59" i="2" s="1"/>
  <c r="AJ59" i="2" s="1"/>
  <c r="K332" i="6" s="1"/>
  <c r="F59" i="2"/>
  <c r="E59" i="2"/>
  <c r="G59" i="2" s="1"/>
  <c r="C59" i="2"/>
  <c r="B59" i="2"/>
  <c r="A59" i="2"/>
  <c r="BB58" i="2"/>
  <c r="BA58" i="2"/>
  <c r="AV58" i="2"/>
  <c r="AD58" i="2"/>
  <c r="Z58" i="2"/>
  <c r="AA58" i="2" s="1"/>
  <c r="X58" i="2"/>
  <c r="S58" i="2"/>
  <c r="T58" i="2" s="1"/>
  <c r="E58" i="2"/>
  <c r="C58" i="2"/>
  <c r="J58" i="2" s="1"/>
  <c r="K58" i="2" s="1"/>
  <c r="B58" i="2"/>
  <c r="A58" i="2"/>
  <c r="BB57" i="2"/>
  <c r="BA57" i="2"/>
  <c r="AV57" i="2"/>
  <c r="AD57" i="2"/>
  <c r="AF57" i="2" s="1"/>
  <c r="Y57" i="2"/>
  <c r="F331" i="6" s="1"/>
  <c r="X57" i="2"/>
  <c r="S57" i="2"/>
  <c r="U57" i="2" s="1"/>
  <c r="AJ57" i="2" s="1"/>
  <c r="K331" i="6" s="1"/>
  <c r="E57" i="2"/>
  <c r="G57" i="2" s="1"/>
  <c r="O57" i="2" s="1"/>
  <c r="C57" i="2"/>
  <c r="J57" i="2" s="1"/>
  <c r="B57" i="2"/>
  <c r="A57" i="2"/>
  <c r="BB56" i="2"/>
  <c r="BA56" i="2"/>
  <c r="AV56" i="2"/>
  <c r="AF56" i="2"/>
  <c r="AE56" i="2"/>
  <c r="AD56" i="2"/>
  <c r="X56" i="2"/>
  <c r="S56" i="2"/>
  <c r="T56" i="2" s="1"/>
  <c r="E56" i="2"/>
  <c r="G56" i="2" s="1"/>
  <c r="C56" i="2"/>
  <c r="D56" i="2" s="1"/>
  <c r="B56" i="2"/>
  <c r="A56" i="2"/>
  <c r="BB55" i="2"/>
  <c r="BA55" i="2"/>
  <c r="AV55" i="2"/>
  <c r="AF55" i="2"/>
  <c r="AE55" i="2"/>
  <c r="AD55" i="2"/>
  <c r="X55" i="2"/>
  <c r="E330" i="6" s="1"/>
  <c r="S55" i="2"/>
  <c r="U55" i="2" s="1"/>
  <c r="U54" i="2" s="1"/>
  <c r="G55" i="2"/>
  <c r="O55" i="2" s="1"/>
  <c r="F55" i="2"/>
  <c r="E55" i="2"/>
  <c r="C55" i="2"/>
  <c r="J55" i="2" s="1"/>
  <c r="L55" i="2" s="1"/>
  <c r="M55" i="2" s="1"/>
  <c r="B55" i="2"/>
  <c r="A55" i="2"/>
  <c r="BB54" i="2"/>
  <c r="BA54" i="2"/>
  <c r="AV54" i="2"/>
  <c r="AF54" i="2"/>
  <c r="AD54" i="2"/>
  <c r="AE54" i="2" s="1"/>
  <c r="X54" i="2"/>
  <c r="S54" i="2"/>
  <c r="T54" i="2" s="1"/>
  <c r="E54" i="2"/>
  <c r="F54" i="2" s="1"/>
  <c r="C54" i="2"/>
  <c r="B54" i="2"/>
  <c r="A54" i="2"/>
  <c r="BB53" i="2"/>
  <c r="BA53" i="2"/>
  <c r="AV53" i="2"/>
  <c r="AE53" i="2"/>
  <c r="AD53" i="2"/>
  <c r="AF53" i="2" s="1"/>
  <c r="X53" i="2"/>
  <c r="E329" i="6" s="1"/>
  <c r="V53" i="2"/>
  <c r="AK53" i="2" s="1"/>
  <c r="L329" i="6" s="1"/>
  <c r="T53" i="2"/>
  <c r="S53" i="2"/>
  <c r="U53" i="2" s="1"/>
  <c r="AJ53" i="2" s="1"/>
  <c r="K329" i="6" s="1"/>
  <c r="J53" i="2"/>
  <c r="L53" i="2" s="1"/>
  <c r="M53" i="2" s="1"/>
  <c r="E53" i="2"/>
  <c r="D53" i="2"/>
  <c r="C53" i="2"/>
  <c r="B53" i="2"/>
  <c r="A53" i="2"/>
  <c r="BB52" i="2"/>
  <c r="BA52" i="2"/>
  <c r="AV52" i="2"/>
  <c r="AE52" i="2"/>
  <c r="AD52" i="2"/>
  <c r="AF52" i="2" s="1"/>
  <c r="AG52" i="2" s="1"/>
  <c r="X52" i="2"/>
  <c r="S52" i="2"/>
  <c r="E52" i="2"/>
  <c r="G52" i="2" s="1"/>
  <c r="C52" i="2"/>
  <c r="D52" i="2" s="1"/>
  <c r="B52" i="2"/>
  <c r="A52" i="2"/>
  <c r="BB51" i="2"/>
  <c r="BA51" i="2"/>
  <c r="AV51" i="2"/>
  <c r="AD51" i="2"/>
  <c r="AE51" i="2" s="1"/>
  <c r="X51" i="2"/>
  <c r="U51" i="2"/>
  <c r="S51" i="2"/>
  <c r="T51" i="2" s="1"/>
  <c r="E51" i="2"/>
  <c r="F51" i="2" s="1"/>
  <c r="C51" i="2"/>
  <c r="J51" i="2" s="1"/>
  <c r="B51" i="2"/>
  <c r="A51" i="2"/>
  <c r="BB50" i="2"/>
  <c r="BA50" i="2"/>
  <c r="AV50" i="2"/>
  <c r="AG50" i="2"/>
  <c r="AD50" i="2"/>
  <c r="AF50" i="2" s="1"/>
  <c r="X50" i="2"/>
  <c r="S50" i="2"/>
  <c r="J50" i="2"/>
  <c r="E50" i="2"/>
  <c r="G50" i="2" s="1"/>
  <c r="O50" i="2" s="1"/>
  <c r="C55" i="6" s="1"/>
  <c r="D50" i="2"/>
  <c r="C50" i="2"/>
  <c r="B50" i="2"/>
  <c r="A50" i="2"/>
  <c r="BB49" i="2"/>
  <c r="BA49" i="2"/>
  <c r="AV49" i="2"/>
  <c r="AD49" i="2"/>
  <c r="AF49" i="2" s="1"/>
  <c r="X49" i="2"/>
  <c r="S49" i="2"/>
  <c r="U49" i="2" s="1"/>
  <c r="V49" i="2" s="1"/>
  <c r="AK49" i="2" s="1"/>
  <c r="L328" i="6" s="1"/>
  <c r="E49" i="2"/>
  <c r="C49" i="2"/>
  <c r="D49" i="2" s="1"/>
  <c r="B49" i="2"/>
  <c r="A49" i="2"/>
  <c r="BB48" i="2"/>
  <c r="BA48" i="2"/>
  <c r="AV48" i="2"/>
  <c r="AE48" i="2"/>
  <c r="AD48" i="2"/>
  <c r="AF48" i="2" s="1"/>
  <c r="AG48" i="2" s="1"/>
  <c r="X48" i="2"/>
  <c r="E161" i="6" s="1"/>
  <c r="S48" i="2"/>
  <c r="T48" i="2" s="1"/>
  <c r="E48" i="2"/>
  <c r="C48" i="2"/>
  <c r="J48" i="2" s="1"/>
  <c r="B48" i="2"/>
  <c r="A48" i="2"/>
  <c r="BB47" i="2"/>
  <c r="BA47" i="2"/>
  <c r="AV47" i="2"/>
  <c r="AD47" i="2"/>
  <c r="AE47" i="2" s="1"/>
  <c r="X47" i="2"/>
  <c r="S47" i="2"/>
  <c r="T47" i="2" s="1"/>
  <c r="J47" i="2"/>
  <c r="K47" i="2" s="1"/>
  <c r="E47" i="2"/>
  <c r="F47" i="2" s="1"/>
  <c r="D47" i="2"/>
  <c r="C47" i="2"/>
  <c r="B47" i="2"/>
  <c r="A47" i="2"/>
  <c r="BB46" i="2"/>
  <c r="BA46" i="2"/>
  <c r="AV46" i="2"/>
  <c r="AG46" i="2"/>
  <c r="AD46" i="2"/>
  <c r="AF46" i="2" s="1"/>
  <c r="X46" i="2"/>
  <c r="S46" i="2"/>
  <c r="E46" i="2"/>
  <c r="C46" i="2"/>
  <c r="J46" i="2" s="1"/>
  <c r="L46" i="2" s="1"/>
  <c r="M46" i="2" s="1"/>
  <c r="B46" i="2"/>
  <c r="A46" i="2"/>
  <c r="BB45" i="2"/>
  <c r="BA45" i="2"/>
  <c r="AV45" i="2"/>
  <c r="AD45" i="2"/>
  <c r="X45" i="2"/>
  <c r="U45" i="2"/>
  <c r="S45" i="2"/>
  <c r="T45" i="2" s="1"/>
  <c r="E45" i="2"/>
  <c r="G45" i="2" s="1"/>
  <c r="C45" i="2"/>
  <c r="D45" i="2" s="1"/>
  <c r="B45" i="2"/>
  <c r="A45" i="2"/>
  <c r="BB44" i="2"/>
  <c r="BA44" i="2"/>
  <c r="AV44" i="2"/>
  <c r="AD44" i="2"/>
  <c r="AF44" i="2" s="1"/>
  <c r="X44" i="2"/>
  <c r="E326" i="6" s="1"/>
  <c r="S44" i="2"/>
  <c r="T44" i="2" s="1"/>
  <c r="G44" i="2"/>
  <c r="F44" i="2"/>
  <c r="E44" i="2"/>
  <c r="C44" i="2"/>
  <c r="B44" i="2"/>
  <c r="A44" i="2"/>
  <c r="BB43" i="2"/>
  <c r="BA43" i="2"/>
  <c r="AV43" i="2"/>
  <c r="AD43" i="2"/>
  <c r="AE43" i="2" s="1"/>
  <c r="X43" i="2"/>
  <c r="E325" i="6" s="1"/>
  <c r="S43" i="2"/>
  <c r="T43" i="2" s="1"/>
  <c r="E43" i="2"/>
  <c r="C43" i="2"/>
  <c r="J43" i="2" s="1"/>
  <c r="K43" i="2" s="1"/>
  <c r="B43" i="2"/>
  <c r="A43" i="2"/>
  <c r="U41" i="6"/>
  <c r="S324" i="6"/>
  <c r="B324" i="6"/>
  <c r="A324" i="6"/>
  <c r="U40" i="6"/>
  <c r="S95" i="6"/>
  <c r="B95" i="6"/>
  <c r="A95" i="6"/>
  <c r="U39" i="6"/>
  <c r="S323" i="6"/>
  <c r="B323" i="6"/>
  <c r="A323" i="6"/>
  <c r="U38" i="6"/>
  <c r="S132" i="6"/>
  <c r="E132" i="6"/>
  <c r="C132" i="6"/>
  <c r="B132" i="6"/>
  <c r="A132" i="6"/>
  <c r="U37" i="6"/>
  <c r="S322" i="6"/>
  <c r="B322" i="6"/>
  <c r="A322" i="6"/>
  <c r="U36" i="6"/>
  <c r="S78" i="6"/>
  <c r="B78" i="6"/>
  <c r="A78" i="6"/>
  <c r="U35" i="6"/>
  <c r="S321" i="6"/>
  <c r="B321" i="6"/>
  <c r="A321" i="6"/>
  <c r="U34" i="6"/>
  <c r="S166" i="6"/>
  <c r="B166" i="6"/>
  <c r="A166" i="6"/>
  <c r="U33" i="6"/>
  <c r="S320" i="6"/>
  <c r="B320" i="6"/>
  <c r="A320" i="6"/>
  <c r="U32" i="6"/>
  <c r="S80" i="6"/>
  <c r="B80" i="6"/>
  <c r="A80" i="6"/>
  <c r="U31" i="6"/>
  <c r="S319" i="6"/>
  <c r="B319" i="6"/>
  <c r="A319" i="6"/>
  <c r="U30" i="6"/>
  <c r="S84" i="6"/>
  <c r="B84" i="6"/>
  <c r="A84" i="6"/>
  <c r="U29" i="6"/>
  <c r="S318" i="6"/>
  <c r="B318" i="6"/>
  <c r="A318" i="6"/>
  <c r="U27" i="6"/>
  <c r="S221" i="6"/>
  <c r="B221" i="6"/>
  <c r="A221" i="6"/>
  <c r="U26" i="6"/>
  <c r="S127" i="6"/>
  <c r="E127" i="6"/>
  <c r="B127" i="6"/>
  <c r="A127" i="6"/>
  <c r="U25" i="6"/>
  <c r="S220" i="6"/>
  <c r="B220" i="6"/>
  <c r="A220" i="6"/>
  <c r="BB41" i="2"/>
  <c r="BA41" i="2"/>
  <c r="AV41" i="2"/>
  <c r="AD41" i="2"/>
  <c r="AF41" i="2" s="1"/>
  <c r="X41" i="2"/>
  <c r="E324" i="6" s="1"/>
  <c r="U41" i="2"/>
  <c r="S41" i="2"/>
  <c r="T41" i="2" s="1"/>
  <c r="J41" i="2"/>
  <c r="L41" i="2" s="1"/>
  <c r="M41" i="2" s="1"/>
  <c r="E41" i="2"/>
  <c r="C41" i="2"/>
  <c r="D41" i="2" s="1"/>
  <c r="B41" i="2"/>
  <c r="A41" i="2"/>
  <c r="BB40" i="2"/>
  <c r="BA40" i="2"/>
  <c r="AV40" i="2"/>
  <c r="AE40" i="2"/>
  <c r="AD40" i="2"/>
  <c r="AF40" i="2" s="1"/>
  <c r="X40" i="2"/>
  <c r="Z40" i="2" s="1"/>
  <c r="AA40" i="2" s="1"/>
  <c r="T40" i="2"/>
  <c r="S40" i="2"/>
  <c r="P40" i="2"/>
  <c r="D95" i="6" s="1"/>
  <c r="F40" i="2"/>
  <c r="E40" i="2"/>
  <c r="G40" i="2" s="1"/>
  <c r="O40" i="2" s="1"/>
  <c r="C40" i="2"/>
  <c r="J40" i="2" s="1"/>
  <c r="B40" i="2"/>
  <c r="A40" i="2"/>
  <c r="BB39" i="2"/>
  <c r="BA39" i="2"/>
  <c r="AV39" i="2"/>
  <c r="AD39" i="2"/>
  <c r="AE39" i="2" s="1"/>
  <c r="X39" i="2"/>
  <c r="Y39" i="2" s="1"/>
  <c r="F323" i="6" s="1"/>
  <c r="S39" i="2"/>
  <c r="E39" i="2"/>
  <c r="F39" i="2" s="1"/>
  <c r="C39" i="2"/>
  <c r="J39" i="2" s="1"/>
  <c r="K39" i="2" s="1"/>
  <c r="B39" i="2"/>
  <c r="A39" i="2"/>
  <c r="BB38" i="2"/>
  <c r="BA38" i="2"/>
  <c r="AV38" i="2"/>
  <c r="AD38" i="2"/>
  <c r="X38" i="2"/>
  <c r="Z38" i="2" s="1"/>
  <c r="AA38" i="2" s="1"/>
  <c r="S38" i="2"/>
  <c r="T38" i="2" s="1"/>
  <c r="O38" i="2"/>
  <c r="Q38" i="2" s="1"/>
  <c r="R38" i="2" s="1"/>
  <c r="J38" i="2"/>
  <c r="H38" i="2"/>
  <c r="E38" i="2"/>
  <c r="G38" i="2" s="1"/>
  <c r="D38" i="2"/>
  <c r="C38" i="2"/>
  <c r="B38" i="2"/>
  <c r="A38" i="2"/>
  <c r="BB37" i="2"/>
  <c r="BA37" i="2"/>
  <c r="AV37" i="2"/>
  <c r="AD37" i="2"/>
  <c r="AF37" i="2" s="1"/>
  <c r="X37" i="2"/>
  <c r="Z37" i="2" s="1"/>
  <c r="S37" i="2"/>
  <c r="E37" i="2"/>
  <c r="G37" i="2" s="1"/>
  <c r="C37" i="2"/>
  <c r="D37" i="2" s="1"/>
  <c r="B37" i="2"/>
  <c r="A37" i="2"/>
  <c r="BB36" i="2"/>
  <c r="BA36" i="2"/>
  <c r="AV36" i="2"/>
  <c r="AE36" i="2"/>
  <c r="AD36" i="2"/>
  <c r="AF36" i="2" s="1"/>
  <c r="Z36" i="2"/>
  <c r="X36" i="2"/>
  <c r="Y36" i="2" s="1"/>
  <c r="F78" i="6" s="1"/>
  <c r="T36" i="2"/>
  <c r="S36" i="2"/>
  <c r="G36" i="2"/>
  <c r="E36" i="2"/>
  <c r="F36" i="2" s="1"/>
  <c r="C36" i="2"/>
  <c r="B36" i="2"/>
  <c r="A36" i="2"/>
  <c r="BB35" i="2"/>
  <c r="BA35" i="2"/>
  <c r="AV35" i="2"/>
  <c r="AD35" i="2"/>
  <c r="AE35" i="2" s="1"/>
  <c r="X35" i="2"/>
  <c r="Y35" i="2" s="1"/>
  <c r="F321" i="6" s="1"/>
  <c r="S35" i="2"/>
  <c r="T35" i="2" s="1"/>
  <c r="E35" i="2"/>
  <c r="C35" i="2"/>
  <c r="B35" i="2"/>
  <c r="A35" i="2"/>
  <c r="BB34" i="2"/>
  <c r="BA34" i="2"/>
  <c r="AV34" i="2"/>
  <c r="AD34" i="2"/>
  <c r="AF34" i="2" s="1"/>
  <c r="X34" i="2"/>
  <c r="E166" i="6" s="1"/>
  <c r="S34" i="2"/>
  <c r="E34" i="2"/>
  <c r="C34" i="2"/>
  <c r="J34" i="2" s="1"/>
  <c r="L34" i="2" s="1"/>
  <c r="M34" i="2" s="1"/>
  <c r="B34" i="2"/>
  <c r="A34" i="2"/>
  <c r="BB33" i="2"/>
  <c r="BA33" i="2"/>
  <c r="AV33" i="2"/>
  <c r="AD33" i="2"/>
  <c r="X33" i="2"/>
  <c r="S33" i="2"/>
  <c r="T33" i="2" s="1"/>
  <c r="E33" i="2"/>
  <c r="F33" i="2" s="1"/>
  <c r="C33" i="2"/>
  <c r="J33" i="2" s="1"/>
  <c r="B33" i="2"/>
  <c r="A33" i="2"/>
  <c r="BB32" i="2"/>
  <c r="BA32" i="2"/>
  <c r="AV32" i="2"/>
  <c r="AH32" i="2"/>
  <c r="I80" i="6" s="1"/>
  <c r="AD32" i="2"/>
  <c r="AF32" i="2" s="1"/>
  <c r="AA32" i="2"/>
  <c r="X32" i="2"/>
  <c r="Z32" i="2" s="1"/>
  <c r="T32" i="2"/>
  <c r="S32" i="2"/>
  <c r="O32" i="2"/>
  <c r="Q32" i="2" s="1"/>
  <c r="R32" i="2" s="1"/>
  <c r="J32" i="2"/>
  <c r="L32" i="2" s="1"/>
  <c r="M32" i="2" s="1"/>
  <c r="H32" i="2"/>
  <c r="E32" i="2"/>
  <c r="G32" i="2" s="1"/>
  <c r="C32" i="2"/>
  <c r="D32" i="2" s="1"/>
  <c r="B32" i="2"/>
  <c r="A32" i="2"/>
  <c r="BB31" i="2"/>
  <c r="BA31" i="2"/>
  <c r="AV31" i="2"/>
  <c r="AD31" i="2"/>
  <c r="AF31" i="2" s="1"/>
  <c r="X31" i="2"/>
  <c r="Z31" i="2" s="1"/>
  <c r="S31" i="2"/>
  <c r="U31" i="2" s="1"/>
  <c r="E31" i="2"/>
  <c r="G31" i="2" s="1"/>
  <c r="C31" i="2"/>
  <c r="B31" i="2"/>
  <c r="A31" i="2"/>
  <c r="BB30" i="2"/>
  <c r="BA30" i="2"/>
  <c r="AV30" i="2"/>
  <c r="AD30" i="2"/>
  <c r="AF30" i="2" s="1"/>
  <c r="Z30" i="2"/>
  <c r="Y30" i="2"/>
  <c r="F84" i="6" s="1"/>
  <c r="X30" i="2"/>
  <c r="E84" i="6" s="1"/>
  <c r="T30" i="2"/>
  <c r="S30" i="2"/>
  <c r="E30" i="2"/>
  <c r="C30" i="2"/>
  <c r="J30" i="2" s="1"/>
  <c r="B30" i="2"/>
  <c r="A30" i="2"/>
  <c r="BB29" i="2"/>
  <c r="BA29" i="2"/>
  <c r="AV29" i="2"/>
  <c r="AD29" i="2"/>
  <c r="AE29" i="2" s="1"/>
  <c r="X29" i="2"/>
  <c r="Y29" i="2" s="1"/>
  <c r="F318" i="6" s="1"/>
  <c r="S29" i="2"/>
  <c r="E29" i="2"/>
  <c r="F29" i="2" s="1"/>
  <c r="C29" i="2"/>
  <c r="J29" i="2" s="1"/>
  <c r="B29" i="2"/>
  <c r="A29" i="2"/>
  <c r="BB27" i="2"/>
  <c r="BA27" i="2"/>
  <c r="AV27" i="2"/>
  <c r="AE27" i="2"/>
  <c r="AD27" i="2"/>
  <c r="AF27" i="2" s="1"/>
  <c r="X27" i="2"/>
  <c r="Z27" i="2" s="1"/>
  <c r="S27" i="2"/>
  <c r="U27" i="2" s="1"/>
  <c r="E27" i="2"/>
  <c r="G27" i="2" s="1"/>
  <c r="C27" i="2"/>
  <c r="D27" i="2" s="1"/>
  <c r="B27" i="2"/>
  <c r="A27" i="2"/>
  <c r="BB26" i="2"/>
  <c r="BA26" i="2"/>
  <c r="AV26" i="2"/>
  <c r="AF26" i="2"/>
  <c r="AD26" i="2"/>
  <c r="AE26" i="2" s="1"/>
  <c r="X26" i="2"/>
  <c r="Y26" i="2" s="1"/>
  <c r="F127" i="6" s="1"/>
  <c r="S26" i="2"/>
  <c r="T26" i="2" s="1"/>
  <c r="E26" i="2"/>
  <c r="C26" i="2"/>
  <c r="J26" i="2" s="1"/>
  <c r="B26" i="2"/>
  <c r="A26" i="2"/>
  <c r="BB25" i="2"/>
  <c r="BA25" i="2"/>
  <c r="AV25" i="2"/>
  <c r="AE25" i="2"/>
  <c r="AD25" i="2"/>
  <c r="AF25" i="2" s="1"/>
  <c r="AG25" i="2" s="1"/>
  <c r="X25" i="2"/>
  <c r="Z25" i="2" s="1"/>
  <c r="AA25" i="2" s="1"/>
  <c r="U25" i="2"/>
  <c r="S25" i="2"/>
  <c r="T25" i="2" s="1"/>
  <c r="G25" i="2"/>
  <c r="F25" i="2"/>
  <c r="E25" i="2"/>
  <c r="C25" i="2"/>
  <c r="J25" i="2" s="1"/>
  <c r="B25" i="2"/>
  <c r="A25" i="2"/>
  <c r="U23" i="6"/>
  <c r="S310" i="6"/>
  <c r="B310" i="6"/>
  <c r="A310" i="6"/>
  <c r="U22" i="6"/>
  <c r="S147" i="6"/>
  <c r="B147" i="6"/>
  <c r="A147" i="6"/>
  <c r="BB23" i="2"/>
  <c r="BA23" i="2"/>
  <c r="AV23" i="2"/>
  <c r="AD23" i="2"/>
  <c r="X23" i="2"/>
  <c r="S23" i="2"/>
  <c r="U23" i="2" s="1"/>
  <c r="E23" i="2"/>
  <c r="G23" i="2" s="1"/>
  <c r="C23" i="2"/>
  <c r="J23" i="2" s="1"/>
  <c r="B23" i="2"/>
  <c r="A23" i="2"/>
  <c r="BB22" i="2"/>
  <c r="BA22" i="2"/>
  <c r="AV22" i="2"/>
  <c r="AD22" i="2"/>
  <c r="AE22" i="2" s="1"/>
  <c r="X22" i="2"/>
  <c r="Z22" i="2" s="1"/>
  <c r="T22" i="2"/>
  <c r="S22" i="2"/>
  <c r="E22" i="2"/>
  <c r="G22" i="2" s="1"/>
  <c r="O22" i="2" s="1"/>
  <c r="C147" i="6" s="1"/>
  <c r="C22" i="2"/>
  <c r="J22" i="2" s="1"/>
  <c r="B22" i="2"/>
  <c r="A22" i="2"/>
  <c r="U21" i="6"/>
  <c r="S309" i="6"/>
  <c r="B309" i="6"/>
  <c r="A309" i="6"/>
  <c r="U20" i="6"/>
  <c r="S152" i="6"/>
  <c r="B152" i="6"/>
  <c r="A152" i="6"/>
  <c r="U19" i="6"/>
  <c r="S317" i="6"/>
  <c r="E317" i="6"/>
  <c r="C317" i="6"/>
  <c r="B317" i="6"/>
  <c r="A317" i="6"/>
  <c r="U18" i="6"/>
  <c r="S156" i="6"/>
  <c r="E156" i="6"/>
  <c r="B156" i="6"/>
  <c r="A156" i="6"/>
  <c r="U17" i="6"/>
  <c r="S316" i="6"/>
  <c r="B316" i="6"/>
  <c r="A316" i="6"/>
  <c r="U16" i="6"/>
  <c r="S153" i="6"/>
  <c r="B153" i="6"/>
  <c r="A153" i="6"/>
  <c r="U15" i="6"/>
  <c r="S315" i="6"/>
  <c r="B315" i="6"/>
  <c r="A315" i="6"/>
  <c r="U14" i="6"/>
  <c r="S148" i="6"/>
  <c r="B148" i="6"/>
  <c r="A148" i="6"/>
  <c r="U13" i="6"/>
  <c r="S314" i="6"/>
  <c r="B314" i="6"/>
  <c r="A314" i="6"/>
  <c r="U12" i="6"/>
  <c r="S262" i="6"/>
  <c r="E262" i="6"/>
  <c r="B262" i="6"/>
  <c r="A262" i="6"/>
  <c r="U11" i="6"/>
  <c r="S313" i="6"/>
  <c r="E313" i="6"/>
  <c r="B313" i="6"/>
  <c r="A313" i="6"/>
  <c r="U10" i="6"/>
  <c r="S85" i="6"/>
  <c r="B85" i="6"/>
  <c r="A85" i="6"/>
  <c r="BB21" i="2"/>
  <c r="BA21" i="2"/>
  <c r="AV21" i="2"/>
  <c r="AE21" i="2"/>
  <c r="AD21" i="2"/>
  <c r="AF21" i="2" s="1"/>
  <c r="X21" i="2"/>
  <c r="E309" i="6" s="1"/>
  <c r="S21" i="2"/>
  <c r="U21" i="2" s="1"/>
  <c r="E21" i="2"/>
  <c r="G21" i="2" s="1"/>
  <c r="O21" i="2" s="1"/>
  <c r="C21" i="2"/>
  <c r="J21" i="2" s="1"/>
  <c r="L21" i="2" s="1"/>
  <c r="M21" i="2" s="1"/>
  <c r="B21" i="2"/>
  <c r="A21" i="2"/>
  <c r="BB20" i="2"/>
  <c r="BA20" i="2"/>
  <c r="AV20" i="2"/>
  <c r="AF20" i="2"/>
  <c r="AD20" i="2"/>
  <c r="AE20" i="2" s="1"/>
  <c r="X20" i="2"/>
  <c r="Z20" i="2" s="1"/>
  <c r="S20" i="2"/>
  <c r="T20" i="2" s="1"/>
  <c r="E20" i="2"/>
  <c r="C20" i="2"/>
  <c r="B20" i="2"/>
  <c r="A20" i="2"/>
  <c r="BB19" i="2"/>
  <c r="BA19" i="2"/>
  <c r="AV19" i="2"/>
  <c r="AD19" i="2"/>
  <c r="AF19" i="2" s="1"/>
  <c r="X19" i="2"/>
  <c r="Z19" i="2" s="1"/>
  <c r="S19" i="2"/>
  <c r="U19" i="2" s="1"/>
  <c r="J19" i="2"/>
  <c r="L19" i="2" s="1"/>
  <c r="M19" i="2" s="1"/>
  <c r="E19" i="2"/>
  <c r="G19" i="2" s="1"/>
  <c r="O19" i="2" s="1"/>
  <c r="C19" i="2"/>
  <c r="D19" i="2" s="1"/>
  <c r="B19" i="2"/>
  <c r="A19" i="2"/>
  <c r="BB18" i="2"/>
  <c r="BA18" i="2"/>
  <c r="AV18" i="2"/>
  <c r="AD18" i="2"/>
  <c r="X18" i="2"/>
  <c r="S18" i="2"/>
  <c r="J18" i="2"/>
  <c r="E18" i="2"/>
  <c r="D18" i="2"/>
  <c r="C18" i="2"/>
  <c r="B18" i="2"/>
  <c r="A18" i="2"/>
  <c r="BB17" i="2"/>
  <c r="BA17" i="2"/>
  <c r="AV17" i="2"/>
  <c r="AF17" i="2"/>
  <c r="AD17" i="2"/>
  <c r="AE17" i="2" s="1"/>
  <c r="X17" i="2"/>
  <c r="Y17" i="2" s="1"/>
  <c r="F316" i="6" s="1"/>
  <c r="U17" i="2"/>
  <c r="S17" i="2"/>
  <c r="T17" i="2" s="1"/>
  <c r="E17" i="2"/>
  <c r="C17" i="2"/>
  <c r="J17" i="2" s="1"/>
  <c r="L17" i="2" s="1"/>
  <c r="M17" i="2" s="1"/>
  <c r="B17" i="2"/>
  <c r="A17" i="2"/>
  <c r="BB16" i="2"/>
  <c r="BA16" i="2"/>
  <c r="AV16" i="2"/>
  <c r="AD16" i="2"/>
  <c r="AF16" i="2" s="1"/>
  <c r="X16" i="2"/>
  <c r="E153" i="6" s="1"/>
  <c r="S16" i="2"/>
  <c r="G16" i="2"/>
  <c r="F16" i="2"/>
  <c r="E16" i="2"/>
  <c r="C16" i="2"/>
  <c r="B16" i="2"/>
  <c r="A16" i="2"/>
  <c r="BB15" i="2"/>
  <c r="BA15" i="2"/>
  <c r="AV15" i="2"/>
  <c r="AD15" i="2"/>
  <c r="X15" i="2"/>
  <c r="E315" i="6" s="1"/>
  <c r="S15" i="2"/>
  <c r="E15" i="2"/>
  <c r="C15" i="2"/>
  <c r="J15" i="2" s="1"/>
  <c r="B15" i="2"/>
  <c r="A15" i="2"/>
  <c r="BB14" i="2"/>
  <c r="BA14" i="2"/>
  <c r="AV14" i="2"/>
  <c r="AE14" i="2"/>
  <c r="AD14" i="2"/>
  <c r="AF14" i="2" s="1"/>
  <c r="AG14" i="2" s="1"/>
  <c r="X14" i="2"/>
  <c r="T14" i="2"/>
  <c r="S14" i="2"/>
  <c r="J14" i="2"/>
  <c r="L14" i="2" s="1"/>
  <c r="M14" i="2" s="1"/>
  <c r="E14" i="2"/>
  <c r="G14" i="2" s="1"/>
  <c r="H14" i="2" s="1"/>
  <c r="C14" i="2"/>
  <c r="D14" i="2" s="1"/>
  <c r="B14" i="2"/>
  <c r="A14" i="2"/>
  <c r="BB13" i="2"/>
  <c r="BA13" i="2"/>
  <c r="AV13" i="2"/>
  <c r="AF13" i="2"/>
  <c r="AE13" i="2"/>
  <c r="AD13" i="2"/>
  <c r="X13" i="2"/>
  <c r="E314" i="6" s="1"/>
  <c r="S13" i="2"/>
  <c r="U13" i="2" s="1"/>
  <c r="E13" i="2"/>
  <c r="G13" i="2" s="1"/>
  <c r="C13" i="2"/>
  <c r="B13" i="2"/>
  <c r="A13" i="2"/>
  <c r="BB12" i="2"/>
  <c r="BA12" i="2"/>
  <c r="AV12" i="2"/>
  <c r="AD12" i="2"/>
  <c r="AE12" i="2" s="1"/>
  <c r="Z12" i="2"/>
  <c r="X12" i="2"/>
  <c r="Y12" i="2" s="1"/>
  <c r="F262" i="6" s="1"/>
  <c r="S12" i="2"/>
  <c r="T12" i="2" s="1"/>
  <c r="L12" i="2"/>
  <c r="M12" i="2" s="1"/>
  <c r="E12" i="2"/>
  <c r="F12" i="2" s="1"/>
  <c r="D12" i="2"/>
  <c r="C12" i="2"/>
  <c r="J12" i="2" s="1"/>
  <c r="K12" i="2" s="1"/>
  <c r="B12" i="2"/>
  <c r="A12" i="2"/>
  <c r="BB11" i="2"/>
  <c r="BA11" i="2"/>
  <c r="AV11" i="2"/>
  <c r="AD11" i="2"/>
  <c r="AF11" i="2" s="1"/>
  <c r="X11" i="2"/>
  <c r="Z11" i="2" s="1"/>
  <c r="S11" i="2"/>
  <c r="U11" i="2" s="1"/>
  <c r="E11" i="2"/>
  <c r="G11" i="2" s="1"/>
  <c r="D11" i="2"/>
  <c r="C11" i="2"/>
  <c r="J11" i="2" s="1"/>
  <c r="L11" i="2" s="1"/>
  <c r="M11" i="2" s="1"/>
  <c r="B11" i="2"/>
  <c r="A11" i="2"/>
  <c r="BB10" i="2"/>
  <c r="BA10" i="2"/>
  <c r="AV10" i="2"/>
  <c r="AD10" i="2"/>
  <c r="AF10" i="2" s="1"/>
  <c r="X10" i="2"/>
  <c r="S10" i="2"/>
  <c r="E10" i="2"/>
  <c r="G10" i="2" s="1"/>
  <c r="C10" i="2"/>
  <c r="D10" i="2" s="1"/>
  <c r="B10" i="2"/>
  <c r="A10" i="2"/>
  <c r="AW395" i="2"/>
  <c r="AX483" i="2"/>
  <c r="AX161" i="2"/>
  <c r="AP455" i="2"/>
  <c r="AP397" i="2"/>
  <c r="AP375" i="2"/>
  <c r="AW473" i="2"/>
  <c r="AX91" i="2"/>
  <c r="AQ453" i="2"/>
  <c r="AW369" i="2"/>
  <c r="AP357" i="2"/>
  <c r="AX471" i="2"/>
  <c r="AP485" i="2"/>
  <c r="AP431" i="2"/>
  <c r="AW91" i="2"/>
  <c r="AP463" i="2"/>
  <c r="AP513" i="2"/>
  <c r="AP327" i="2"/>
  <c r="AW461" i="2"/>
  <c r="AP457" i="2"/>
  <c r="AP413" i="2"/>
  <c r="AP501" i="2"/>
  <c r="AP227" i="2"/>
  <c r="AW459" i="2"/>
  <c r="AW449" i="2"/>
  <c r="AP401" i="2"/>
  <c r="AQ483" i="2"/>
  <c r="AQ161" i="2"/>
  <c r="AW455" i="2"/>
  <c r="AP411" i="2"/>
  <c r="AP393" i="2"/>
  <c r="AP441" i="2"/>
  <c r="AP473" i="2"/>
  <c r="AQ91" i="2"/>
  <c r="AX453" i="2"/>
  <c r="AP379" i="2"/>
  <c r="AP383" i="2"/>
  <c r="AW227" i="2"/>
  <c r="AQ471" i="2"/>
  <c r="AW511" i="2"/>
  <c r="AP427" i="2"/>
  <c r="AX327" i="2"/>
  <c r="AP367" i="2"/>
  <c r="AQ465" i="2"/>
  <c r="AP469" i="2"/>
  <c r="AP407" i="2"/>
  <c r="AP517" i="2"/>
  <c r="AP347" i="2"/>
  <c r="AP487" i="2"/>
  <c r="AP459" i="2"/>
  <c r="AW451" i="2"/>
  <c r="AW401" i="2"/>
  <c r="AP511" i="2"/>
  <c r="AQ327" i="2"/>
  <c r="AP451" i="2"/>
  <c r="AP417" i="2"/>
  <c r="AW393" i="2"/>
  <c r="AW485" i="2"/>
  <c r="AP161" i="2"/>
  <c r="AP449" i="2"/>
  <c r="AP395" i="2"/>
  <c r="AW383" i="2"/>
  <c r="AW475" i="2"/>
  <c r="AP91" i="2"/>
  <c r="AP437" i="2"/>
  <c r="AP337" i="2"/>
  <c r="AQ369" i="2"/>
  <c r="AW469" i="2"/>
  <c r="AP509" i="2"/>
  <c r="AW397" i="2"/>
  <c r="AW411" i="2"/>
  <c r="AW161" i="2"/>
  <c r="AP353" i="2"/>
  <c r="AW457" i="2"/>
  <c r="AP475" i="2"/>
  <c r="AP403" i="2"/>
  <c r="AW509" i="2"/>
  <c r="AW327" i="2"/>
  <c r="AW465" i="2"/>
  <c r="AP461" i="2"/>
  <c r="AA259" i="6" l="1"/>
  <c r="AA279" i="6"/>
  <c r="AA443" i="6"/>
  <c r="AA439" i="6"/>
  <c r="AA395" i="6"/>
  <c r="AA381" i="6"/>
  <c r="AA373" i="6"/>
  <c r="AA471" i="6"/>
  <c r="AA347" i="6"/>
  <c r="AA365" i="6"/>
  <c r="AA445" i="6"/>
  <c r="AA253" i="6"/>
  <c r="AA475" i="6"/>
  <c r="AA473" i="6"/>
  <c r="AA459" i="6"/>
  <c r="AA441" i="6"/>
  <c r="AA297" i="6"/>
  <c r="AA407" i="6"/>
  <c r="AA384" i="6"/>
  <c r="AA397" i="6"/>
  <c r="AA447" i="6"/>
  <c r="AA403" i="6"/>
  <c r="AA417" i="6"/>
  <c r="P148" i="2"/>
  <c r="D13" i="6" s="1"/>
  <c r="C13" i="6"/>
  <c r="O161" i="2"/>
  <c r="H161" i="2"/>
  <c r="Z10" i="2"/>
  <c r="E85" i="6"/>
  <c r="D160" i="2"/>
  <c r="Y52" i="2"/>
  <c r="F141" i="6" s="1"/>
  <c r="E141" i="6"/>
  <c r="AG102" i="2"/>
  <c r="O153" i="2"/>
  <c r="H153" i="2"/>
  <c r="Y162" i="2"/>
  <c r="F172" i="6" s="1"/>
  <c r="E172" i="6"/>
  <c r="L407" i="2"/>
  <c r="M407" i="2" s="1"/>
  <c r="K407" i="2"/>
  <c r="Q21" i="2"/>
  <c r="R21" i="2" s="1"/>
  <c r="P21" i="2"/>
  <c r="D309" i="6" s="1"/>
  <c r="C309" i="6"/>
  <c r="AF22" i="2"/>
  <c r="G30" i="2"/>
  <c r="O30" i="2" s="1"/>
  <c r="C84" i="6" s="1"/>
  <c r="F30" i="2"/>
  <c r="G48" i="2"/>
  <c r="O48" i="2" s="1"/>
  <c r="F48" i="2"/>
  <c r="Z52" i="2"/>
  <c r="Y68" i="2"/>
  <c r="F207" i="6" s="1"/>
  <c r="E207" i="6"/>
  <c r="Z68" i="2"/>
  <c r="D83" i="2"/>
  <c r="AE102" i="2"/>
  <c r="J131" i="2"/>
  <c r="L131" i="2" s="1"/>
  <c r="M131" i="2" s="1"/>
  <c r="D131" i="2"/>
  <c r="AF138" i="2"/>
  <c r="AE138" i="2"/>
  <c r="E397" i="6"/>
  <c r="Z209" i="2"/>
  <c r="AA209" i="2" s="1"/>
  <c r="L257" i="2"/>
  <c r="M257" i="2" s="1"/>
  <c r="K257" i="2"/>
  <c r="E292" i="6"/>
  <c r="Z311" i="2"/>
  <c r="Y311" i="2"/>
  <c r="F292" i="6" s="1"/>
  <c r="J81" i="2"/>
  <c r="D81" i="2"/>
  <c r="D95" i="2"/>
  <c r="V479" i="2"/>
  <c r="AK479" i="2" s="1"/>
  <c r="L460" i="6" s="1"/>
  <c r="AJ479" i="2"/>
  <c r="K460" i="6" s="1"/>
  <c r="AA479" i="6" s="1"/>
  <c r="G17" i="2"/>
  <c r="O17" i="2" s="1"/>
  <c r="F17" i="2"/>
  <c r="Q100" i="2"/>
  <c r="C60" i="6"/>
  <c r="AE108" i="2"/>
  <c r="AF149" i="2"/>
  <c r="AG149" i="2" s="1"/>
  <c r="AE149" i="2"/>
  <c r="F160" i="2"/>
  <c r="G160" i="2"/>
  <c r="O160" i="2" s="1"/>
  <c r="C171" i="6" s="1"/>
  <c r="V161" i="2"/>
  <c r="AK161" i="2" s="1"/>
  <c r="L382" i="6" s="1"/>
  <c r="AJ161" i="2"/>
  <c r="K382" i="6" s="1"/>
  <c r="O165" i="2"/>
  <c r="C384" i="6" s="1"/>
  <c r="H165" i="2"/>
  <c r="Y209" i="2"/>
  <c r="F397" i="6" s="1"/>
  <c r="Z294" i="2"/>
  <c r="AH294" i="2" s="1"/>
  <c r="E29" i="6"/>
  <c r="AJ153" i="2"/>
  <c r="K378" i="6" s="1"/>
  <c r="U154" i="2"/>
  <c r="AF167" i="2"/>
  <c r="AE167" i="2"/>
  <c r="L202" i="2"/>
  <c r="M202" i="2" s="1"/>
  <c r="K202" i="2"/>
  <c r="E319" i="6"/>
  <c r="AG57" i="2"/>
  <c r="E334" i="6"/>
  <c r="Z63" i="2"/>
  <c r="Y101" i="2"/>
  <c r="F350" i="6" s="1"/>
  <c r="AF107" i="2"/>
  <c r="AE107" i="2"/>
  <c r="AJ119" i="2"/>
  <c r="K359" i="6" s="1"/>
  <c r="AA359" i="6" s="1"/>
  <c r="U120" i="2"/>
  <c r="AJ120" i="2" s="1"/>
  <c r="K360" i="6" s="1"/>
  <c r="V119" i="2"/>
  <c r="AK119" i="2" s="1"/>
  <c r="L359" i="6" s="1"/>
  <c r="Q130" i="2"/>
  <c r="R130" i="2" s="1"/>
  <c r="C15" i="6"/>
  <c r="P130" i="2"/>
  <c r="D15" i="6" s="1"/>
  <c r="F143" i="2"/>
  <c r="V153" i="2"/>
  <c r="AK153" i="2" s="1"/>
  <c r="L378" i="6" s="1"/>
  <c r="H158" i="2"/>
  <c r="AG161" i="2"/>
  <c r="Y166" i="2"/>
  <c r="F175" i="6" s="1"/>
  <c r="E175" i="6"/>
  <c r="Z197" i="2"/>
  <c r="AA197" i="2" s="1"/>
  <c r="E232" i="6"/>
  <c r="Z253" i="2"/>
  <c r="AA253" i="2" s="1"/>
  <c r="E297" i="6"/>
  <c r="AH390" i="2"/>
  <c r="I103" i="6" s="1"/>
  <c r="T16" i="2"/>
  <c r="D15" i="2"/>
  <c r="O25" i="2"/>
  <c r="C220" i="6" s="1"/>
  <c r="H25" i="2"/>
  <c r="G12" i="2"/>
  <c r="O12" i="2" s="1"/>
  <c r="F13" i="2"/>
  <c r="Y16" i="2"/>
  <c r="F153" i="6" s="1"/>
  <c r="G20" i="2"/>
  <c r="F20" i="2"/>
  <c r="Z21" i="2"/>
  <c r="J36" i="2"/>
  <c r="D36" i="2"/>
  <c r="Y62" i="2"/>
  <c r="F200" i="6" s="1"/>
  <c r="E200" i="6"/>
  <c r="Y63" i="2"/>
  <c r="F334" i="6" s="1"/>
  <c r="U96" i="2"/>
  <c r="Z101" i="2"/>
  <c r="O114" i="2"/>
  <c r="C94" i="6" s="1"/>
  <c r="H114" i="2"/>
  <c r="T119" i="2"/>
  <c r="F130" i="2"/>
  <c r="AE137" i="2"/>
  <c r="L143" i="2"/>
  <c r="M143" i="2" s="1"/>
  <c r="K143" i="2"/>
  <c r="E378" i="6"/>
  <c r="Z153" i="2"/>
  <c r="AA153" i="2" s="1"/>
  <c r="Y153" i="2"/>
  <c r="F378" i="6" s="1"/>
  <c r="AE161" i="2"/>
  <c r="Z166" i="2"/>
  <c r="AA166" i="2" s="1"/>
  <c r="Y197" i="2"/>
  <c r="F232" i="6" s="1"/>
  <c r="G244" i="2"/>
  <c r="O324" i="2"/>
  <c r="C2" i="6" s="1"/>
  <c r="H324" i="2"/>
  <c r="AI364" i="2"/>
  <c r="J111" i="6" s="1"/>
  <c r="I111" i="6"/>
  <c r="AA377" i="2"/>
  <c r="AH377" i="2"/>
  <c r="I224" i="6" s="1"/>
  <c r="AF69" i="2"/>
  <c r="AE69" i="2"/>
  <c r="Z102" i="2"/>
  <c r="AH102" i="2" s="1"/>
  <c r="E14" i="6"/>
  <c r="AF139" i="2"/>
  <c r="AE139" i="2"/>
  <c r="Y21" i="2"/>
  <c r="F309" i="6" s="1"/>
  <c r="Z16" i="2"/>
  <c r="AA16" i="2" s="1"/>
  <c r="AL21" i="2"/>
  <c r="AJ25" i="2"/>
  <c r="K220" i="6" s="1"/>
  <c r="V25" i="2"/>
  <c r="AK25" i="2" s="1"/>
  <c r="L220" i="6" s="1"/>
  <c r="Q40" i="2"/>
  <c r="R40" i="2" s="1"/>
  <c r="C95" i="6"/>
  <c r="E341" i="6"/>
  <c r="Z81" i="2"/>
  <c r="Y96" i="2"/>
  <c r="F114" i="6" s="1"/>
  <c r="E114" i="6"/>
  <c r="Z96" i="2"/>
  <c r="D157" i="2"/>
  <c r="J157" i="2"/>
  <c r="L157" i="2" s="1"/>
  <c r="M157" i="2" s="1"/>
  <c r="AE166" i="2"/>
  <c r="AF166" i="2"/>
  <c r="AH166" i="2" s="1"/>
  <c r="I400" i="6"/>
  <c r="L329" i="2"/>
  <c r="M329" i="2" s="1"/>
  <c r="K329" i="2"/>
  <c r="L23" i="2"/>
  <c r="M23" i="2" s="1"/>
  <c r="K23" i="2"/>
  <c r="O36" i="2"/>
  <c r="H36" i="2"/>
  <c r="L163" i="2"/>
  <c r="M163" i="2" s="1"/>
  <c r="K163" i="2"/>
  <c r="J243" i="2"/>
  <c r="D243" i="2"/>
  <c r="L71" i="2"/>
  <c r="M71" i="2" s="1"/>
  <c r="K71" i="2"/>
  <c r="J116" i="2"/>
  <c r="D116" i="2"/>
  <c r="F26" i="2"/>
  <c r="G26" i="2"/>
  <c r="O26" i="2" s="1"/>
  <c r="C127" i="6" s="1"/>
  <c r="E19" i="6"/>
  <c r="Z146" i="2"/>
  <c r="U12" i="2"/>
  <c r="T13" i="2"/>
  <c r="K14" i="2"/>
  <c r="AE16" i="2"/>
  <c r="T29" i="2"/>
  <c r="U29" i="2"/>
  <c r="U30" i="2" s="1"/>
  <c r="D46" i="2"/>
  <c r="L50" i="2"/>
  <c r="M50" i="2" s="1"/>
  <c r="K50" i="2"/>
  <c r="K61" i="2"/>
  <c r="P85" i="2"/>
  <c r="D342" i="6" s="1"/>
  <c r="C342" i="6"/>
  <c r="L93" i="2"/>
  <c r="M93" i="2" s="1"/>
  <c r="K93" i="2"/>
  <c r="AJ123" i="2"/>
  <c r="K362" i="6" s="1"/>
  <c r="V123" i="2"/>
  <c r="AK123" i="2" s="1"/>
  <c r="L362" i="6" s="1"/>
  <c r="T129" i="2"/>
  <c r="O149" i="2"/>
  <c r="H149" i="2"/>
  <c r="Q183" i="2"/>
  <c r="R183" i="2" s="1"/>
  <c r="C272" i="6"/>
  <c r="L280" i="2"/>
  <c r="M280" i="2" s="1"/>
  <c r="K280" i="2"/>
  <c r="Q57" i="2"/>
  <c r="R57" i="2" s="1"/>
  <c r="C331" i="6"/>
  <c r="AE221" i="2"/>
  <c r="AF221" i="2"/>
  <c r="AG221" i="2" s="1"/>
  <c r="E243" i="6"/>
  <c r="Z263" i="2"/>
  <c r="Y263" i="2"/>
  <c r="F243" i="6" s="1"/>
  <c r="O429" i="2"/>
  <c r="C240" i="6" s="1"/>
  <c r="H429" i="2"/>
  <c r="Y64" i="2"/>
  <c r="F201" i="6" s="1"/>
  <c r="E201" i="6"/>
  <c r="G46" i="2"/>
  <c r="F46" i="2"/>
  <c r="U61" i="2"/>
  <c r="T61" i="2"/>
  <c r="O78" i="2"/>
  <c r="C178" i="6" s="1"/>
  <c r="H78" i="2"/>
  <c r="AA95" i="2"/>
  <c r="Y118" i="2"/>
  <c r="F91" i="6" s="1"/>
  <c r="E91" i="6"/>
  <c r="Z118" i="2"/>
  <c r="AH118" i="2" s="1"/>
  <c r="D122" i="2"/>
  <c r="J122" i="2"/>
  <c r="D128" i="2"/>
  <c r="F149" i="2"/>
  <c r="K151" i="2"/>
  <c r="Y164" i="2"/>
  <c r="F174" i="6" s="1"/>
  <c r="E174" i="6"/>
  <c r="AF165" i="2"/>
  <c r="AG165" i="2" s="1"/>
  <c r="AE165" i="2"/>
  <c r="K181" i="2"/>
  <c r="U183" i="2"/>
  <c r="T183" i="2"/>
  <c r="C405" i="6"/>
  <c r="Q237" i="2"/>
  <c r="R237" i="2" s="1"/>
  <c r="P237" i="2"/>
  <c r="D405" i="6" s="1"/>
  <c r="O95" i="2"/>
  <c r="H95" i="2"/>
  <c r="E316" i="6"/>
  <c r="Z17" i="2"/>
  <c r="Z23" i="2"/>
  <c r="E310" i="6"/>
  <c r="Y33" i="2"/>
  <c r="F320" i="6" s="1"/>
  <c r="E320" i="6"/>
  <c r="AF95" i="2"/>
  <c r="AG95" i="2" s="1"/>
  <c r="AE95" i="2"/>
  <c r="G317" i="2"/>
  <c r="H317" i="2" s="1"/>
  <c r="F317" i="2"/>
  <c r="Y13" i="2"/>
  <c r="F314" i="6" s="1"/>
  <c r="Z14" i="2"/>
  <c r="E148" i="6"/>
  <c r="Y23" i="2"/>
  <c r="F310" i="6" s="1"/>
  <c r="AE33" i="2"/>
  <c r="AF33" i="2"/>
  <c r="AL130" i="2"/>
  <c r="E23" i="6"/>
  <c r="Z150" i="2"/>
  <c r="T163" i="2"/>
  <c r="F180" i="2"/>
  <c r="G180" i="2"/>
  <c r="O180" i="2" s="1"/>
  <c r="C126" i="6" s="1"/>
  <c r="O267" i="2"/>
  <c r="C277" i="6" s="1"/>
  <c r="H267" i="2"/>
  <c r="E33" i="6"/>
  <c r="Z86" i="2"/>
  <c r="Y86" i="2"/>
  <c r="F33" i="6" s="1"/>
  <c r="G173" i="2"/>
  <c r="O173" i="2" s="1"/>
  <c r="F173" i="2"/>
  <c r="K48" i="2"/>
  <c r="L48" i="2"/>
  <c r="M48" i="2" s="1"/>
  <c r="U68" i="2"/>
  <c r="AJ68" i="2" s="1"/>
  <c r="K207" i="6" s="1"/>
  <c r="AF12" i="2"/>
  <c r="AG12" i="2" s="1"/>
  <c r="Z13" i="2"/>
  <c r="AF23" i="2"/>
  <c r="AE23" i="2"/>
  <c r="J27" i="2"/>
  <c r="F35" i="2"/>
  <c r="G35" i="2"/>
  <c r="C80" i="6"/>
  <c r="F49" i="2"/>
  <c r="G49" i="2"/>
  <c r="H49" i="2" s="1"/>
  <c r="K87" i="2"/>
  <c r="U89" i="2"/>
  <c r="AJ89" i="2" s="1"/>
  <c r="K344" i="6" s="1"/>
  <c r="AA89" i="6" s="1"/>
  <c r="Y90" i="2"/>
  <c r="F34" i="6" s="1"/>
  <c r="E34" i="6"/>
  <c r="Z90" i="2"/>
  <c r="L102" i="2"/>
  <c r="M102" i="2" s="1"/>
  <c r="K102" i="2"/>
  <c r="L121" i="2"/>
  <c r="M121" i="2" s="1"/>
  <c r="K121" i="2"/>
  <c r="Z134" i="2"/>
  <c r="E41" i="6"/>
  <c r="AF135" i="2"/>
  <c r="AE135" i="2"/>
  <c r="Y150" i="2"/>
  <c r="F23" i="6" s="1"/>
  <c r="F161" i="2"/>
  <c r="Y226" i="2"/>
  <c r="F118" i="6" s="1"/>
  <c r="E118" i="6"/>
  <c r="Z226" i="2"/>
  <c r="AE229" i="2"/>
  <c r="P236" i="2"/>
  <c r="D188" i="6" s="1"/>
  <c r="C188" i="6"/>
  <c r="P316" i="2"/>
  <c r="D69" i="6" s="1"/>
  <c r="C69" i="6"/>
  <c r="Q316" i="2"/>
  <c r="R316" i="2" s="1"/>
  <c r="L95" i="2"/>
  <c r="M95" i="2" s="1"/>
  <c r="K95" i="2"/>
  <c r="O220" i="2"/>
  <c r="H220" i="2"/>
  <c r="AE58" i="2"/>
  <c r="AF58" i="2"/>
  <c r="J10" i="2"/>
  <c r="L10" i="2" s="1"/>
  <c r="M10" i="2" s="1"/>
  <c r="D31" i="2"/>
  <c r="J31" i="2"/>
  <c r="L31" i="2" s="1"/>
  <c r="M31" i="2" s="1"/>
  <c r="Y58" i="2"/>
  <c r="F210" i="6" s="1"/>
  <c r="E210" i="6"/>
  <c r="Z69" i="2"/>
  <c r="AA69" i="2" s="1"/>
  <c r="E337" i="6"/>
  <c r="Y103" i="2"/>
  <c r="F351" i="6" s="1"/>
  <c r="E351" i="6"/>
  <c r="Z139" i="2"/>
  <c r="E371" i="6"/>
  <c r="G154" i="2"/>
  <c r="F154" i="2"/>
  <c r="Y221" i="2"/>
  <c r="F401" i="6" s="1"/>
  <c r="E401" i="6"/>
  <c r="E80" i="6"/>
  <c r="Y89" i="2"/>
  <c r="F344" i="6" s="1"/>
  <c r="E344" i="6"/>
  <c r="Q91" i="2"/>
  <c r="R91" i="2" s="1"/>
  <c r="Z151" i="2"/>
  <c r="AA151" i="2" s="1"/>
  <c r="E377" i="6"/>
  <c r="Z163" i="2"/>
  <c r="E383" i="6"/>
  <c r="AJ191" i="2"/>
  <c r="K393" i="6" s="1"/>
  <c r="AA393" i="6" s="1"/>
  <c r="V191" i="2"/>
  <c r="AK191" i="2" s="1"/>
  <c r="L393" i="6" s="1"/>
  <c r="O224" i="2"/>
  <c r="C160" i="6" s="1"/>
  <c r="H224" i="2"/>
  <c r="O249" i="2"/>
  <c r="C275" i="6" s="1"/>
  <c r="H249" i="2"/>
  <c r="O278" i="2"/>
  <c r="H278" i="2"/>
  <c r="G256" i="6"/>
  <c r="Y353" i="6"/>
  <c r="AN437" i="2"/>
  <c r="AL437" i="2"/>
  <c r="AI435" i="2"/>
  <c r="J206" i="6" s="1"/>
  <c r="I206" i="6"/>
  <c r="AH376" i="2"/>
  <c r="I45" i="6" s="1"/>
  <c r="AA376" i="2"/>
  <c r="E152" i="6"/>
  <c r="E220" i="6"/>
  <c r="E323" i="6"/>
  <c r="Z61" i="2"/>
  <c r="E333" i="6"/>
  <c r="Z67" i="2"/>
  <c r="AA67" i="2" s="1"/>
  <c r="E336" i="6"/>
  <c r="O171" i="2"/>
  <c r="C387" i="6" s="1"/>
  <c r="H171" i="2"/>
  <c r="AF175" i="2"/>
  <c r="AE175" i="2"/>
  <c r="O195" i="2"/>
  <c r="H195" i="2"/>
  <c r="Z202" i="2"/>
  <c r="E182" i="6"/>
  <c r="AF253" i="2"/>
  <c r="AE253" i="2"/>
  <c r="G273" i="2"/>
  <c r="F273" i="2"/>
  <c r="Q287" i="2"/>
  <c r="C417" i="6"/>
  <c r="L309" i="2"/>
  <c r="M309" i="2" s="1"/>
  <c r="K309" i="2"/>
  <c r="AI353" i="2"/>
  <c r="J256" i="6" s="1"/>
  <c r="I256" i="6"/>
  <c r="Y407" i="6"/>
  <c r="G226" i="6"/>
  <c r="Q395" i="2"/>
  <c r="C244" i="6"/>
  <c r="P395" i="2"/>
  <c r="D244" i="6" s="1"/>
  <c r="F27" i="2"/>
  <c r="G29" i="2"/>
  <c r="O29" i="2" s="1"/>
  <c r="C318" i="6" s="1"/>
  <c r="Y61" i="2"/>
  <c r="F333" i="6" s="1"/>
  <c r="AF68" i="2"/>
  <c r="D71" i="2"/>
  <c r="Q76" i="2"/>
  <c r="R76" i="2" s="1"/>
  <c r="C176" i="6"/>
  <c r="Z83" i="2"/>
  <c r="E294" i="6"/>
  <c r="Z87" i="2"/>
  <c r="E343" i="6"/>
  <c r="AF96" i="2"/>
  <c r="AG96" i="2" s="1"/>
  <c r="F116" i="2"/>
  <c r="AF118" i="2"/>
  <c r="AG118" i="2" s="1"/>
  <c r="D127" i="2"/>
  <c r="Y129" i="2"/>
  <c r="F365" i="6" s="1"/>
  <c r="AJ135" i="2"/>
  <c r="K368" i="6" s="1"/>
  <c r="AA368" i="6" s="1"/>
  <c r="T143" i="2"/>
  <c r="Y148" i="2"/>
  <c r="F13" i="6" s="1"/>
  <c r="E13" i="6"/>
  <c r="J177" i="2"/>
  <c r="D177" i="2"/>
  <c r="Y190" i="2"/>
  <c r="F6" i="6" s="1"/>
  <c r="E6" i="6"/>
  <c r="Z190" i="2"/>
  <c r="AJ195" i="2"/>
  <c r="K258" i="6" s="1"/>
  <c r="V195" i="2"/>
  <c r="AK195" i="2" s="1"/>
  <c r="L258" i="6" s="1"/>
  <c r="Y196" i="2"/>
  <c r="F11" i="6" s="1"/>
  <c r="E11" i="6"/>
  <c r="O200" i="2"/>
  <c r="C154" i="6" s="1"/>
  <c r="H200" i="2"/>
  <c r="Y202" i="2"/>
  <c r="F182" i="6" s="1"/>
  <c r="O205" i="2"/>
  <c r="H205" i="2"/>
  <c r="H213" i="2"/>
  <c r="E183" i="6"/>
  <c r="Z220" i="2"/>
  <c r="AA220" i="2" s="1"/>
  <c r="Y225" i="2"/>
  <c r="F223" i="6" s="1"/>
  <c r="E223" i="6"/>
  <c r="Z225" i="2"/>
  <c r="Y262" i="2"/>
  <c r="F191" i="6" s="1"/>
  <c r="E191" i="6"/>
  <c r="AJ267" i="2"/>
  <c r="K277" i="6" s="1"/>
  <c r="AA267" i="6" s="1"/>
  <c r="U268" i="2"/>
  <c r="T279" i="2"/>
  <c r="AF293" i="2"/>
  <c r="AE293" i="2"/>
  <c r="AE300" i="2"/>
  <c r="U304" i="2"/>
  <c r="V304" i="2" s="1"/>
  <c r="J333" i="2"/>
  <c r="D333" i="2"/>
  <c r="AI349" i="2"/>
  <c r="J446" i="6" s="1"/>
  <c r="I446" i="6"/>
  <c r="G458" i="6"/>
  <c r="Y463" i="6"/>
  <c r="G270" i="6"/>
  <c r="Y501" i="6"/>
  <c r="C253" i="6"/>
  <c r="Q413" i="2"/>
  <c r="P413" i="2"/>
  <c r="D253" i="6" s="1"/>
  <c r="AJ351" i="2"/>
  <c r="K287" i="6" s="1"/>
  <c r="AA351" i="6" s="1"/>
  <c r="U352" i="2"/>
  <c r="V351" i="2"/>
  <c r="AK351" i="2" s="1"/>
  <c r="L287" i="6" s="1"/>
  <c r="V442" i="2"/>
  <c r="AJ442" i="2"/>
  <c r="K162" i="6" s="1"/>
  <c r="L403" i="2"/>
  <c r="M403" i="2" s="1"/>
  <c r="K403" i="2"/>
  <c r="P80" i="2"/>
  <c r="D177" i="6" s="1"/>
  <c r="C177" i="6"/>
  <c r="P110" i="2"/>
  <c r="D12" i="6" s="1"/>
  <c r="C12" i="6"/>
  <c r="Z128" i="2"/>
  <c r="E21" i="6"/>
  <c r="Z143" i="2"/>
  <c r="E373" i="6"/>
  <c r="Z157" i="2"/>
  <c r="E380" i="6"/>
  <c r="Y160" i="2"/>
  <c r="F171" i="6" s="1"/>
  <c r="E171" i="6"/>
  <c r="J169" i="2"/>
  <c r="D169" i="2"/>
  <c r="AE180" i="2"/>
  <c r="AF180" i="2"/>
  <c r="U213" i="2"/>
  <c r="T213" i="2"/>
  <c r="L218" i="2"/>
  <c r="M218" i="2" s="1"/>
  <c r="K218" i="2"/>
  <c r="O241" i="2"/>
  <c r="H241" i="2"/>
  <c r="H242" i="2"/>
  <c r="O242" i="2"/>
  <c r="C194" i="6" s="1"/>
  <c r="Q255" i="2"/>
  <c r="R255" i="2" s="1"/>
  <c r="C407" i="6"/>
  <c r="L265" i="2"/>
  <c r="M265" i="2" s="1"/>
  <c r="K265" i="2"/>
  <c r="L314" i="2"/>
  <c r="M314" i="2" s="1"/>
  <c r="K314" i="2"/>
  <c r="O320" i="2"/>
  <c r="H320" i="2"/>
  <c r="H328" i="2"/>
  <c r="O328" i="2"/>
  <c r="C37" i="6" s="1"/>
  <c r="R386" i="2"/>
  <c r="AS386" i="2"/>
  <c r="W386" i="6" s="1"/>
  <c r="V396" i="2"/>
  <c r="AK396" i="2" s="1"/>
  <c r="L39" i="6" s="1"/>
  <c r="AJ396" i="2"/>
  <c r="K39" i="6" s="1"/>
  <c r="H448" i="2"/>
  <c r="O448" i="2"/>
  <c r="C149" i="6" s="1"/>
  <c r="L340" i="2"/>
  <c r="M340" i="2" s="1"/>
  <c r="K340" i="2"/>
  <c r="L344" i="2"/>
  <c r="M344" i="2" s="1"/>
  <c r="K344" i="2"/>
  <c r="G235" i="6"/>
  <c r="Y471" i="6"/>
  <c r="AG479" i="2"/>
  <c r="AH479" i="2"/>
  <c r="L440" i="2"/>
  <c r="M440" i="2" s="1"/>
  <c r="K440" i="2"/>
  <c r="V446" i="2"/>
  <c r="AJ446" i="2"/>
  <c r="K157" i="6" s="1"/>
  <c r="AG396" i="2"/>
  <c r="AH396" i="2"/>
  <c r="I39" i="6" s="1"/>
  <c r="AL461" i="2"/>
  <c r="AS461" i="2"/>
  <c r="W461" i="6" s="1"/>
  <c r="AN461" i="2"/>
  <c r="AL32" i="2"/>
  <c r="L39" i="2"/>
  <c r="M39" i="2" s="1"/>
  <c r="E95" i="6"/>
  <c r="Y51" i="2"/>
  <c r="F274" i="6" s="1"/>
  <c r="E274" i="6"/>
  <c r="D57" i="2"/>
  <c r="AE61" i="2"/>
  <c r="F71" i="2"/>
  <c r="F73" i="2"/>
  <c r="G75" i="2"/>
  <c r="H75" i="2" s="1"/>
  <c r="H81" i="2"/>
  <c r="AH87" i="2"/>
  <c r="I343" i="6" s="1"/>
  <c r="D93" i="2"/>
  <c r="F100" i="2"/>
  <c r="T111" i="2"/>
  <c r="Z117" i="2"/>
  <c r="E358" i="6"/>
  <c r="Y120" i="2"/>
  <c r="F360" i="6" s="1"/>
  <c r="E360" i="6"/>
  <c r="G124" i="2"/>
  <c r="Y131" i="2"/>
  <c r="F366" i="6" s="1"/>
  <c r="E366" i="6"/>
  <c r="AE142" i="2"/>
  <c r="Y143" i="2"/>
  <c r="F373" i="6" s="1"/>
  <c r="AE147" i="2"/>
  <c r="AE153" i="2"/>
  <c r="K155" i="2"/>
  <c r="Y159" i="2"/>
  <c r="F381" i="6" s="1"/>
  <c r="E381" i="6"/>
  <c r="Z160" i="2"/>
  <c r="Y173" i="2"/>
  <c r="F388" i="6" s="1"/>
  <c r="T207" i="2"/>
  <c r="L211" i="2"/>
  <c r="M211" i="2" s="1"/>
  <c r="K211" i="2"/>
  <c r="Y224" i="2"/>
  <c r="F160" i="6" s="1"/>
  <c r="AE257" i="2"/>
  <c r="AF262" i="2"/>
  <c r="AG262" i="2" s="1"/>
  <c r="E277" i="6"/>
  <c r="Z267" i="2"/>
  <c r="AA267" i="2" s="1"/>
  <c r="Y267" i="2"/>
  <c r="F277" i="6" s="1"/>
  <c r="Y278" i="2"/>
  <c r="F42" i="6" s="1"/>
  <c r="AE299" i="2"/>
  <c r="O302" i="2"/>
  <c r="H302" i="2"/>
  <c r="U316" i="2"/>
  <c r="AJ315" i="2"/>
  <c r="K429" i="6" s="1"/>
  <c r="F320" i="2"/>
  <c r="AI413" i="2"/>
  <c r="J253" i="6" s="1"/>
  <c r="I253" i="6"/>
  <c r="AI337" i="2"/>
  <c r="J440" i="6" s="1"/>
  <c r="I440" i="6"/>
  <c r="AA453" i="2"/>
  <c r="AH453" i="2"/>
  <c r="AA395" i="2"/>
  <c r="AS395" i="2"/>
  <c r="AH395" i="2"/>
  <c r="AA367" i="2"/>
  <c r="AH367" i="2"/>
  <c r="AS451" i="2"/>
  <c r="AA451" i="2"/>
  <c r="AH451" i="2"/>
  <c r="AJ346" i="2"/>
  <c r="K115" i="6" s="1"/>
  <c r="AA346" i="6" s="1"/>
  <c r="V346" i="2"/>
  <c r="AA465" i="2"/>
  <c r="AS465" i="2"/>
  <c r="W465" i="6" s="1"/>
  <c r="AH465" i="2"/>
  <c r="I459" i="6" s="1"/>
  <c r="AH516" i="2"/>
  <c r="AA516" i="2"/>
  <c r="AA455" i="2"/>
  <c r="AI455" i="2" s="1"/>
  <c r="J284" i="6" s="1"/>
  <c r="AS455" i="2"/>
  <c r="AH455" i="2"/>
  <c r="I284" i="6" s="1"/>
  <c r="AJ438" i="2"/>
  <c r="K86" i="6" s="1"/>
  <c r="V438" i="2"/>
  <c r="H71" i="2"/>
  <c r="Q80" i="2"/>
  <c r="R80" i="2" s="1"/>
  <c r="Z97" i="2"/>
  <c r="E348" i="6"/>
  <c r="P106" i="2"/>
  <c r="D83" i="6" s="1"/>
  <c r="C83" i="6"/>
  <c r="Y110" i="2"/>
  <c r="F12" i="6" s="1"/>
  <c r="E12" i="6"/>
  <c r="Z113" i="2"/>
  <c r="E356" i="6"/>
  <c r="Z173" i="2"/>
  <c r="AA173" i="2" s="1"/>
  <c r="L193" i="2"/>
  <c r="M193" i="2" s="1"/>
  <c r="K193" i="2"/>
  <c r="Y201" i="2"/>
  <c r="F395" i="6" s="1"/>
  <c r="E395" i="6"/>
  <c r="V205" i="2"/>
  <c r="AK205" i="2" s="1"/>
  <c r="L218" i="6" s="1"/>
  <c r="AJ205" i="2"/>
  <c r="K218" i="6" s="1"/>
  <c r="U206" i="2"/>
  <c r="AJ206" i="2" s="1"/>
  <c r="K159" i="6" s="1"/>
  <c r="AA206" i="6" s="1"/>
  <c r="L222" i="2"/>
  <c r="M222" i="2" s="1"/>
  <c r="K222" i="2"/>
  <c r="Z224" i="2"/>
  <c r="AA224" i="2" s="1"/>
  <c r="Z278" i="2"/>
  <c r="AA278" i="2" s="1"/>
  <c r="U480" i="2"/>
  <c r="U482" i="2"/>
  <c r="G474" i="6"/>
  <c r="Y517" i="6"/>
  <c r="AS509" i="2"/>
  <c r="W509" i="6" s="1"/>
  <c r="AA509" i="2"/>
  <c r="AI509" i="2" s="1"/>
  <c r="J468" i="6" s="1"/>
  <c r="AB509" i="6" s="1"/>
  <c r="AH509" i="2"/>
  <c r="I468" i="6" s="1"/>
  <c r="O442" i="2"/>
  <c r="C162" i="6" s="1"/>
  <c r="H442" i="2"/>
  <c r="AA517" i="2"/>
  <c r="AH517" i="2"/>
  <c r="O438" i="2"/>
  <c r="C86" i="6" s="1"/>
  <c r="H438" i="2"/>
  <c r="AH419" i="2"/>
  <c r="I216" i="6" s="1"/>
  <c r="AA419" i="2"/>
  <c r="V414" i="2"/>
  <c r="AJ414" i="2"/>
  <c r="K102" i="6" s="1"/>
  <c r="F22" i="2"/>
  <c r="D23" i="2"/>
  <c r="Y25" i="2"/>
  <c r="F220" i="6" s="1"/>
  <c r="T27" i="2"/>
  <c r="Z29" i="2"/>
  <c r="AA29" i="2" s="1"/>
  <c r="E221" i="6"/>
  <c r="Z45" i="2"/>
  <c r="E327" i="6"/>
  <c r="Z46" i="2"/>
  <c r="AA46" i="2" s="1"/>
  <c r="E209" i="6"/>
  <c r="Y48" i="2"/>
  <c r="F161" i="6" s="1"/>
  <c r="T49" i="2"/>
  <c r="Q55" i="2"/>
  <c r="C330" i="6"/>
  <c r="F57" i="2"/>
  <c r="G72" i="2"/>
  <c r="K73" i="2"/>
  <c r="U75" i="2"/>
  <c r="V75" i="2" s="1"/>
  <c r="AK75" i="2" s="1"/>
  <c r="L338" i="6" s="1"/>
  <c r="Y79" i="2"/>
  <c r="F340" i="6" s="1"/>
  <c r="E340" i="6"/>
  <c r="AE82" i="2"/>
  <c r="G92" i="2"/>
  <c r="H92" i="2" s="1"/>
  <c r="Y97" i="2"/>
  <c r="F348" i="6" s="1"/>
  <c r="H106" i="2"/>
  <c r="D109" i="2"/>
  <c r="Z110" i="2"/>
  <c r="AA110" i="2" s="1"/>
  <c r="Y115" i="2"/>
  <c r="F357" i="6" s="1"/>
  <c r="E357" i="6"/>
  <c r="Z121" i="2"/>
  <c r="E361" i="6"/>
  <c r="U124" i="2"/>
  <c r="AJ124" i="2" s="1"/>
  <c r="K96" i="6" s="1"/>
  <c r="AS130" i="2"/>
  <c r="W130" i="6" s="1"/>
  <c r="F137" i="2"/>
  <c r="AE143" i="2"/>
  <c r="Y154" i="2"/>
  <c r="F22" i="6" s="1"/>
  <c r="T155" i="2"/>
  <c r="Q163" i="2"/>
  <c r="R163" i="2" s="1"/>
  <c r="C383" i="6"/>
  <c r="L167" i="2"/>
  <c r="M167" i="2" s="1"/>
  <c r="K167" i="2"/>
  <c r="Y172" i="2"/>
  <c r="F134" i="6" s="1"/>
  <c r="E134" i="6"/>
  <c r="F178" i="2"/>
  <c r="G178" i="2"/>
  <c r="E46" i="6"/>
  <c r="Z186" i="2"/>
  <c r="D193" i="2"/>
  <c r="Z201" i="2"/>
  <c r="Z206" i="2"/>
  <c r="E159" i="6"/>
  <c r="AG219" i="2"/>
  <c r="AI219" i="2" s="1"/>
  <c r="J400" i="6" s="1"/>
  <c r="T241" i="2"/>
  <c r="O259" i="2"/>
  <c r="H259" i="2"/>
  <c r="K261" i="2"/>
  <c r="V285" i="2"/>
  <c r="AK285" i="2" s="1"/>
  <c r="L416" i="6" s="1"/>
  <c r="AJ285" i="2"/>
  <c r="K416" i="6" s="1"/>
  <c r="AA285" i="6" s="1"/>
  <c r="T303" i="2"/>
  <c r="Y315" i="2"/>
  <c r="F429" i="6" s="1"/>
  <c r="E429" i="6"/>
  <c r="AI379" i="2"/>
  <c r="J225" i="6" s="1"/>
  <c r="I225" i="6"/>
  <c r="G451" i="6"/>
  <c r="Y403" i="6"/>
  <c r="F21" i="2"/>
  <c r="Z26" i="2"/>
  <c r="D34" i="2"/>
  <c r="Y40" i="2"/>
  <c r="F95" i="6" s="1"/>
  <c r="E321" i="6"/>
  <c r="Y46" i="2"/>
  <c r="F209" i="6" s="1"/>
  <c r="Y47" i="2"/>
  <c r="F286" i="6" s="1"/>
  <c r="E286" i="6"/>
  <c r="Z48" i="2"/>
  <c r="AA48" i="2" s="1"/>
  <c r="Z50" i="2"/>
  <c r="E55" i="6"/>
  <c r="J56" i="2"/>
  <c r="H57" i="2"/>
  <c r="Y75" i="2"/>
  <c r="F338" i="6" s="1"/>
  <c r="E338" i="6"/>
  <c r="Z79" i="2"/>
  <c r="Y80" i="2"/>
  <c r="F177" i="6" s="1"/>
  <c r="E177" i="6"/>
  <c r="P81" i="2"/>
  <c r="D341" i="6" s="1"/>
  <c r="F85" i="2"/>
  <c r="Y91" i="2"/>
  <c r="F345" i="6" s="1"/>
  <c r="U92" i="2"/>
  <c r="Y94" i="2"/>
  <c r="F44" i="6" s="1"/>
  <c r="E44" i="6"/>
  <c r="D102" i="2"/>
  <c r="L106" i="2"/>
  <c r="M106" i="2" s="1"/>
  <c r="F107" i="2"/>
  <c r="Y111" i="2"/>
  <c r="F355" i="6" s="1"/>
  <c r="Z115" i="2"/>
  <c r="Z116" i="2"/>
  <c r="E100" i="6"/>
  <c r="AE119" i="2"/>
  <c r="AF120" i="2"/>
  <c r="AH120" i="2" s="1"/>
  <c r="Y121" i="2"/>
  <c r="F361" i="6" s="1"/>
  <c r="Y124" i="2"/>
  <c r="F96" i="6" s="1"/>
  <c r="E96" i="6"/>
  <c r="T125" i="2"/>
  <c r="F135" i="2"/>
  <c r="D140" i="2"/>
  <c r="H141" i="2"/>
  <c r="F153" i="2"/>
  <c r="Z154" i="2"/>
  <c r="Z155" i="2"/>
  <c r="E379" i="6"/>
  <c r="AE158" i="2"/>
  <c r="AF159" i="2"/>
  <c r="T161" i="2"/>
  <c r="F163" i="2"/>
  <c r="F165" i="2"/>
  <c r="Y171" i="2"/>
  <c r="F387" i="6" s="1"/>
  <c r="AF173" i="2"/>
  <c r="T178" i="2"/>
  <c r="U178" i="2"/>
  <c r="Y186" i="2"/>
  <c r="F46" i="6" s="1"/>
  <c r="Q193" i="2"/>
  <c r="AL193" i="2" s="1"/>
  <c r="C394" i="6"/>
  <c r="AE201" i="2"/>
  <c r="AF201" i="2"/>
  <c r="F211" i="2"/>
  <c r="U232" i="2"/>
  <c r="P240" i="2"/>
  <c r="D150" i="6" s="1"/>
  <c r="C150" i="6"/>
  <c r="D246" i="2"/>
  <c r="J246" i="2"/>
  <c r="K246" i="2" s="1"/>
  <c r="G260" i="2"/>
  <c r="O260" i="2" s="1"/>
  <c r="C195" i="6" s="1"/>
  <c r="U261" i="2"/>
  <c r="U262" i="2" s="1"/>
  <c r="T261" i="2"/>
  <c r="T285" i="2"/>
  <c r="Z314" i="2"/>
  <c r="E145" i="6"/>
  <c r="G319" i="2"/>
  <c r="G332" i="2"/>
  <c r="F332" i="2"/>
  <c r="AL379" i="2"/>
  <c r="AN379" i="2"/>
  <c r="Y431" i="6"/>
  <c r="G247" i="6"/>
  <c r="AL476" i="2"/>
  <c r="AI483" i="2"/>
  <c r="J462" i="6" s="1"/>
  <c r="AB483" i="6" s="1"/>
  <c r="I462" i="6"/>
  <c r="F23" i="2"/>
  <c r="E147" i="6"/>
  <c r="Y27" i="2"/>
  <c r="F221" i="6" s="1"/>
  <c r="AF29" i="2"/>
  <c r="AE30" i="2"/>
  <c r="Z35" i="2"/>
  <c r="AA35" i="2" s="1"/>
  <c r="AF39" i="2"/>
  <c r="AG39" i="2" s="1"/>
  <c r="AE41" i="2"/>
  <c r="E318" i="6"/>
  <c r="Y44" i="2"/>
  <c r="F326" i="6" s="1"/>
  <c r="Y49" i="2"/>
  <c r="F328" i="6" s="1"/>
  <c r="E328" i="6"/>
  <c r="T55" i="2"/>
  <c r="J70" i="2"/>
  <c r="Y72" i="2"/>
  <c r="F211" i="6" s="1"/>
  <c r="E211" i="6"/>
  <c r="Z76" i="2"/>
  <c r="AS76" i="2" s="1"/>
  <c r="W76" i="6" s="1"/>
  <c r="E176" i="6"/>
  <c r="Z80" i="2"/>
  <c r="AA80" i="2" s="1"/>
  <c r="Q81" i="2"/>
  <c r="R81" i="2" s="1"/>
  <c r="Z91" i="2"/>
  <c r="Z111" i="2"/>
  <c r="Y116" i="2"/>
  <c r="F100" i="6" s="1"/>
  <c r="Z124" i="2"/>
  <c r="Z125" i="2"/>
  <c r="E363" i="6"/>
  <c r="AE130" i="2"/>
  <c r="F138" i="2"/>
  <c r="T149" i="2"/>
  <c r="H163" i="2"/>
  <c r="T169" i="2"/>
  <c r="Z171" i="2"/>
  <c r="AA171" i="2" s="1"/>
  <c r="AF172" i="2"/>
  <c r="AG172" i="2" s="1"/>
  <c r="Y178" i="2"/>
  <c r="F140" i="6" s="1"/>
  <c r="E140" i="6"/>
  <c r="Z178" i="2"/>
  <c r="Y232" i="2"/>
  <c r="F137" i="6" s="1"/>
  <c r="E137" i="6"/>
  <c r="Z232" i="2"/>
  <c r="K247" i="2"/>
  <c r="AF256" i="2"/>
  <c r="AG256" i="2" s="1"/>
  <c r="K301" i="2"/>
  <c r="L301" i="2"/>
  <c r="M301" i="2" s="1"/>
  <c r="Y302" i="2"/>
  <c r="F108" i="6" s="1"/>
  <c r="Y314" i="2"/>
  <c r="F145" i="6" s="1"/>
  <c r="P331" i="2"/>
  <c r="D437" i="6" s="1"/>
  <c r="C437" i="6"/>
  <c r="AI424" i="2"/>
  <c r="J82" i="6" s="1"/>
  <c r="I82" i="6"/>
  <c r="G284" i="6"/>
  <c r="Y455" i="6"/>
  <c r="Z44" i="2"/>
  <c r="AA44" i="2" s="1"/>
  <c r="Z49" i="2"/>
  <c r="AE50" i="2"/>
  <c r="D58" i="2"/>
  <c r="Z65" i="2"/>
  <c r="E335" i="6"/>
  <c r="T71" i="2"/>
  <c r="Z72" i="2"/>
  <c r="Z73" i="2"/>
  <c r="E293" i="6"/>
  <c r="Y76" i="2"/>
  <c r="F176" i="6" s="1"/>
  <c r="AE78" i="2"/>
  <c r="AF79" i="2"/>
  <c r="L85" i="2"/>
  <c r="M85" i="2" s="1"/>
  <c r="Y92" i="2"/>
  <c r="F38" i="6" s="1"/>
  <c r="E38" i="6"/>
  <c r="T93" i="2"/>
  <c r="AE97" i="2"/>
  <c r="T105" i="2"/>
  <c r="U106" i="2"/>
  <c r="J108" i="2"/>
  <c r="AF110" i="2"/>
  <c r="AF115" i="2"/>
  <c r="D119" i="2"/>
  <c r="AE121" i="2"/>
  <c r="Y125" i="2"/>
  <c r="F363" i="6" s="1"/>
  <c r="AJ165" i="2"/>
  <c r="K384" i="6" s="1"/>
  <c r="V165" i="2"/>
  <c r="AK165" i="2" s="1"/>
  <c r="L384" i="6" s="1"/>
  <c r="Z169" i="2"/>
  <c r="E386" i="6"/>
  <c r="L175" i="2"/>
  <c r="M175" i="2" s="1"/>
  <c r="K175" i="2"/>
  <c r="Z185" i="2"/>
  <c r="AA185" i="2" s="1"/>
  <c r="E254" i="6"/>
  <c r="L197" i="2"/>
  <c r="M197" i="2" s="1"/>
  <c r="K197" i="2"/>
  <c r="L215" i="2"/>
  <c r="M215" i="2" s="1"/>
  <c r="K215" i="2"/>
  <c r="L229" i="2"/>
  <c r="M229" i="2" s="1"/>
  <c r="K229" i="2"/>
  <c r="L253" i="2"/>
  <c r="M253" i="2" s="1"/>
  <c r="K253" i="2"/>
  <c r="E415" i="6"/>
  <c r="Z283" i="2"/>
  <c r="Y283" i="2"/>
  <c r="F415" i="6" s="1"/>
  <c r="J290" i="2"/>
  <c r="Z302" i="2"/>
  <c r="AA302" i="2" s="1"/>
  <c r="G307" i="2"/>
  <c r="H307" i="2" s="1"/>
  <c r="F307" i="2"/>
  <c r="L318" i="2"/>
  <c r="M318" i="2" s="1"/>
  <c r="K318" i="2"/>
  <c r="G231" i="6"/>
  <c r="Y375" i="6"/>
  <c r="R511" i="2"/>
  <c r="AS511" i="2"/>
  <c r="W511" i="6" s="1"/>
  <c r="AN511" i="2"/>
  <c r="AL511" i="2"/>
  <c r="E78" i="6"/>
  <c r="Z56" i="2"/>
  <c r="E214" i="6"/>
  <c r="Z71" i="2"/>
  <c r="E307" i="6"/>
  <c r="Y73" i="2"/>
  <c r="F293" i="6" s="1"/>
  <c r="V93" i="2"/>
  <c r="AK93" i="2" s="1"/>
  <c r="L346" i="6" s="1"/>
  <c r="P103" i="2"/>
  <c r="D351" i="6" s="1"/>
  <c r="C351" i="6"/>
  <c r="Y106" i="2"/>
  <c r="F83" i="6" s="1"/>
  <c r="E83" i="6"/>
  <c r="L153" i="2"/>
  <c r="M153" i="2" s="1"/>
  <c r="G175" i="2"/>
  <c r="F175" i="2"/>
  <c r="AF200" i="2"/>
  <c r="AG200" i="2" s="1"/>
  <c r="AE200" i="2"/>
  <c r="O209" i="2"/>
  <c r="C397" i="6" s="1"/>
  <c r="H209" i="2"/>
  <c r="T210" i="2"/>
  <c r="U210" i="2"/>
  <c r="AJ210" i="2" s="1"/>
  <c r="K163" i="6" s="1"/>
  <c r="Z222" i="2"/>
  <c r="AA222" i="2" s="1"/>
  <c r="E180" i="6"/>
  <c r="Y222" i="2"/>
  <c r="F180" i="6" s="1"/>
  <c r="D318" i="2"/>
  <c r="E435" i="6"/>
  <c r="Z327" i="2"/>
  <c r="Y327" i="2"/>
  <c r="F435" i="6" s="1"/>
  <c r="U331" i="2"/>
  <c r="T331" i="2"/>
  <c r="AI375" i="2"/>
  <c r="J231" i="6" s="1"/>
  <c r="I231" i="6"/>
  <c r="Y20" i="2"/>
  <c r="F152" i="6" s="1"/>
  <c r="T21" i="2"/>
  <c r="Y22" i="2"/>
  <c r="F147" i="6" s="1"/>
  <c r="AE37" i="2"/>
  <c r="AF43" i="2"/>
  <c r="AE44" i="2"/>
  <c r="AH46" i="2"/>
  <c r="Y54" i="2"/>
  <c r="F205" i="6" s="1"/>
  <c r="E205" i="6"/>
  <c r="Y55" i="2"/>
  <c r="F330" i="6" s="1"/>
  <c r="Z57" i="2"/>
  <c r="E331" i="6"/>
  <c r="T59" i="2"/>
  <c r="J64" i="2"/>
  <c r="K64" i="2" s="1"/>
  <c r="Y71" i="2"/>
  <c r="F307" i="6" s="1"/>
  <c r="AF72" i="2"/>
  <c r="AE76" i="2"/>
  <c r="Z93" i="2"/>
  <c r="E346" i="6"/>
  <c r="Q97" i="2"/>
  <c r="R97" i="2" s="1"/>
  <c r="C348" i="6"/>
  <c r="Z100" i="2"/>
  <c r="AA100" i="2" s="1"/>
  <c r="Z104" i="2"/>
  <c r="Z106" i="2"/>
  <c r="AA106" i="2" s="1"/>
  <c r="D123" i="2"/>
  <c r="AE125" i="2"/>
  <c r="V141" i="2"/>
  <c r="AK141" i="2" s="1"/>
  <c r="L372" i="6" s="1"/>
  <c r="P146" i="2"/>
  <c r="D19" i="6" s="1"/>
  <c r="C19" i="6"/>
  <c r="D158" i="2"/>
  <c r="Y161" i="2"/>
  <c r="F382" i="6" s="1"/>
  <c r="U162" i="2"/>
  <c r="P163" i="2"/>
  <c r="D383" i="6" s="1"/>
  <c r="J164" i="2"/>
  <c r="K164" i="2" s="1"/>
  <c r="Z167" i="2"/>
  <c r="E385" i="6"/>
  <c r="E283" i="6"/>
  <c r="Z259" i="2"/>
  <c r="P263" i="2"/>
  <c r="D243" i="6" s="1"/>
  <c r="C243" i="6"/>
  <c r="Q263" i="2"/>
  <c r="R263" i="2" s="1"/>
  <c r="L269" i="2"/>
  <c r="M269" i="2" s="1"/>
  <c r="K269" i="2"/>
  <c r="Y282" i="2"/>
  <c r="F27" i="6" s="1"/>
  <c r="U289" i="2"/>
  <c r="T289" i="2"/>
  <c r="AG327" i="2"/>
  <c r="AI342" i="2"/>
  <c r="J97" i="6" s="1"/>
  <c r="I97" i="6"/>
  <c r="AH445" i="2"/>
  <c r="T23" i="2"/>
  <c r="D25" i="2"/>
  <c r="E322" i="6"/>
  <c r="Z55" i="2"/>
  <c r="AA55" i="2" s="1"/>
  <c r="U86" i="2"/>
  <c r="V86" i="2" s="1"/>
  <c r="AN91" i="2"/>
  <c r="V192" i="2"/>
  <c r="AK192" i="2" s="1"/>
  <c r="L7" i="6" s="1"/>
  <c r="AJ192" i="2"/>
  <c r="K7" i="6" s="1"/>
  <c r="Y264" i="2"/>
  <c r="F193" i="6" s="1"/>
  <c r="E193" i="6"/>
  <c r="Z276" i="2"/>
  <c r="E35" i="6"/>
  <c r="Y276" i="2"/>
  <c r="F35" i="6" s="1"/>
  <c r="K288" i="2"/>
  <c r="L288" i="2"/>
  <c r="M288" i="2" s="1"/>
  <c r="Z175" i="2"/>
  <c r="E389" i="6"/>
  <c r="Z189" i="2"/>
  <c r="AA189" i="2" s="1"/>
  <c r="E308" i="6"/>
  <c r="Z207" i="2"/>
  <c r="AH207" i="2" s="1"/>
  <c r="E222" i="6"/>
  <c r="Q227" i="2"/>
  <c r="R227" i="2" s="1"/>
  <c r="Z233" i="2"/>
  <c r="E404" i="6"/>
  <c r="Y260" i="2"/>
  <c r="F195" i="6" s="1"/>
  <c r="E195" i="6"/>
  <c r="Y286" i="2"/>
  <c r="F32" i="6" s="1"/>
  <c r="E32" i="6"/>
  <c r="AI399" i="2"/>
  <c r="J238" i="6" s="1"/>
  <c r="I238" i="6"/>
  <c r="AI441" i="2"/>
  <c r="J288" i="6" s="1"/>
  <c r="I288" i="6"/>
  <c r="AO471" i="2"/>
  <c r="AI499" i="2"/>
  <c r="J291" i="6" s="1"/>
  <c r="AB499" i="6" s="1"/>
  <c r="I291" i="6"/>
  <c r="P375" i="2"/>
  <c r="D231" i="6" s="1"/>
  <c r="C231" i="6"/>
  <c r="Y180" i="2"/>
  <c r="F126" i="6" s="1"/>
  <c r="E126" i="6"/>
  <c r="U212" i="2"/>
  <c r="Y236" i="2"/>
  <c r="F188" i="6" s="1"/>
  <c r="E188" i="6"/>
  <c r="Y244" i="2"/>
  <c r="F190" i="6" s="1"/>
  <c r="E190" i="6"/>
  <c r="Z261" i="2"/>
  <c r="E260" i="6"/>
  <c r="Z265" i="2"/>
  <c r="E281" i="6"/>
  <c r="U328" i="2"/>
  <c r="AM347" i="2"/>
  <c r="AI363" i="2"/>
  <c r="J237" i="6" s="1"/>
  <c r="I237" i="6"/>
  <c r="AS383" i="2"/>
  <c r="W383" i="6" s="1"/>
  <c r="AI412" i="2"/>
  <c r="J106" i="6" s="1"/>
  <c r="I106" i="6"/>
  <c r="AI461" i="2"/>
  <c r="J304" i="6" s="1"/>
  <c r="I304" i="6"/>
  <c r="AA449" i="2"/>
  <c r="AS449" i="2"/>
  <c r="Z180" i="2"/>
  <c r="Z181" i="2"/>
  <c r="E392" i="6"/>
  <c r="Y187" i="2"/>
  <c r="F255" i="6" s="1"/>
  <c r="D195" i="2"/>
  <c r="Y210" i="2"/>
  <c r="F163" i="6" s="1"/>
  <c r="Z212" i="2"/>
  <c r="AH212" i="2" s="1"/>
  <c r="I142" i="6" s="1"/>
  <c r="E142" i="6"/>
  <c r="D215" i="2"/>
  <c r="AF225" i="2"/>
  <c r="AF232" i="2"/>
  <c r="Z236" i="2"/>
  <c r="AA236" i="2" s="1"/>
  <c r="Y241" i="2"/>
  <c r="F282" i="6" s="1"/>
  <c r="Y245" i="2"/>
  <c r="F242" i="6" s="1"/>
  <c r="Y261" i="2"/>
  <c r="F260" i="6" s="1"/>
  <c r="Y265" i="2"/>
  <c r="F281" i="6" s="1"/>
  <c r="Y268" i="2"/>
  <c r="F185" i="6" s="1"/>
  <c r="E185" i="6"/>
  <c r="T269" i="2"/>
  <c r="Y272" i="2"/>
  <c r="F25" i="6" s="1"/>
  <c r="AE276" i="2"/>
  <c r="Y279" i="2"/>
  <c r="F413" i="6" s="1"/>
  <c r="Y285" i="2"/>
  <c r="F416" i="6" s="1"/>
  <c r="Y303" i="2"/>
  <c r="F425" i="6" s="1"/>
  <c r="Y316" i="2"/>
  <c r="F69" i="6" s="1"/>
  <c r="U319" i="2"/>
  <c r="U320" i="2" s="1"/>
  <c r="D326" i="2"/>
  <c r="T328" i="2"/>
  <c r="Y330" i="2"/>
  <c r="F40" i="6" s="1"/>
  <c r="E40" i="6"/>
  <c r="F333" i="2"/>
  <c r="G445" i="6"/>
  <c r="Y347" i="6"/>
  <c r="AI359" i="2"/>
  <c r="J261" i="6" s="1"/>
  <c r="I261" i="6"/>
  <c r="AS387" i="2"/>
  <c r="W387" i="6" s="1"/>
  <c r="G302" i="6"/>
  <c r="Y397" i="6"/>
  <c r="AI400" i="2"/>
  <c r="J165" i="6" s="1"/>
  <c r="I165" i="6"/>
  <c r="G213" i="6"/>
  <c r="Y411" i="6"/>
  <c r="AI404" i="2"/>
  <c r="J198" i="6" s="1"/>
  <c r="I198" i="6"/>
  <c r="AI437" i="2"/>
  <c r="J303" i="6" s="1"/>
  <c r="I303" i="6"/>
  <c r="G306" i="6"/>
  <c r="Y449" i="6"/>
  <c r="AL490" i="2"/>
  <c r="AI503" i="2"/>
  <c r="J234" i="6" s="1"/>
  <c r="AB503" i="6" s="1"/>
  <c r="I234" i="6"/>
  <c r="O493" i="2"/>
  <c r="H493" i="2"/>
  <c r="O364" i="2"/>
  <c r="H364" i="2"/>
  <c r="Q369" i="2"/>
  <c r="C299" i="6"/>
  <c r="P369" i="2"/>
  <c r="D299" i="6" s="1"/>
  <c r="AJ517" i="2"/>
  <c r="K474" i="6" s="1"/>
  <c r="AA517" i="6" s="1"/>
  <c r="V517" i="2"/>
  <c r="AK517" i="2" s="1"/>
  <c r="L474" i="6" s="1"/>
  <c r="L429" i="2"/>
  <c r="M429" i="2" s="1"/>
  <c r="K429" i="2"/>
  <c r="Z269" i="2"/>
  <c r="E278" i="6"/>
  <c r="Z287" i="2"/>
  <c r="AA287" i="2" s="1"/>
  <c r="E417" i="6"/>
  <c r="Y288" i="2"/>
  <c r="F36" i="6" s="1"/>
  <c r="E36" i="6"/>
  <c r="P296" i="2"/>
  <c r="D28" i="6" s="1"/>
  <c r="C28" i="6"/>
  <c r="AS316" i="2"/>
  <c r="Y319" i="2"/>
  <c r="F432" i="6" s="1"/>
  <c r="E432" i="6"/>
  <c r="Y328" i="2"/>
  <c r="F37" i="6" s="1"/>
  <c r="E37" i="6"/>
  <c r="AI336" i="2"/>
  <c r="J53" i="6" s="1"/>
  <c r="I53" i="6"/>
  <c r="AI397" i="2"/>
  <c r="J302" i="6" s="1"/>
  <c r="I302" i="6"/>
  <c r="AI411" i="2"/>
  <c r="J213" i="6" s="1"/>
  <c r="I213" i="6"/>
  <c r="AI417" i="2"/>
  <c r="J215" i="6" s="1"/>
  <c r="I215" i="6"/>
  <c r="AI422" i="2"/>
  <c r="J92" i="6" s="1"/>
  <c r="I92" i="6"/>
  <c r="G456" i="6"/>
  <c r="Y457" i="6"/>
  <c r="L433" i="2"/>
  <c r="M433" i="2" s="1"/>
  <c r="K433" i="2"/>
  <c r="Z179" i="2"/>
  <c r="E391" i="6"/>
  <c r="Z183" i="2"/>
  <c r="Z191" i="2"/>
  <c r="AA191" i="2" s="1"/>
  <c r="F195" i="2"/>
  <c r="D200" i="2"/>
  <c r="Z211" i="2"/>
  <c r="E229" i="6"/>
  <c r="Y213" i="2"/>
  <c r="F398" i="6" s="1"/>
  <c r="F215" i="2"/>
  <c r="F217" i="2"/>
  <c r="D218" i="2"/>
  <c r="G219" i="2"/>
  <c r="AE235" i="2"/>
  <c r="F238" i="2"/>
  <c r="D240" i="2"/>
  <c r="T247" i="2"/>
  <c r="D253" i="2"/>
  <c r="D259" i="2"/>
  <c r="AE261" i="2"/>
  <c r="AE265" i="2"/>
  <c r="AE267" i="2"/>
  <c r="Y269" i="2"/>
  <c r="F278" i="6" s="1"/>
  <c r="Y287" i="2"/>
  <c r="F417" i="6" s="1"/>
  <c r="H296" i="2"/>
  <c r="Z305" i="2"/>
  <c r="AA305" i="2" s="1"/>
  <c r="E311" i="6"/>
  <c r="L306" i="2"/>
  <c r="M306" i="2" s="1"/>
  <c r="G310" i="2"/>
  <c r="AA316" i="2"/>
  <c r="Z318" i="2"/>
  <c r="E431" i="6"/>
  <c r="Z319" i="2"/>
  <c r="AA319" i="2" s="1"/>
  <c r="G326" i="2"/>
  <c r="O326" i="2" s="1"/>
  <c r="AE327" i="2"/>
  <c r="Z328" i="2"/>
  <c r="AF330" i="2"/>
  <c r="G246" i="6"/>
  <c r="Y367" i="6"/>
  <c r="AI385" i="2"/>
  <c r="J202" i="6" s="1"/>
  <c r="I202" i="6"/>
  <c r="I257" i="6"/>
  <c r="AI487" i="2"/>
  <c r="J464" i="6" s="1"/>
  <c r="AB487" i="6" s="1"/>
  <c r="I464" i="6"/>
  <c r="AS475" i="2"/>
  <c r="AA475" i="2"/>
  <c r="AN483" i="2"/>
  <c r="K375" i="2"/>
  <c r="L375" i="2"/>
  <c r="M375" i="2" s="1"/>
  <c r="D175" i="2"/>
  <c r="Y179" i="2"/>
  <c r="F391" i="6" s="1"/>
  <c r="Z192" i="2"/>
  <c r="E7" i="6"/>
  <c r="D197" i="2"/>
  <c r="G204" i="2"/>
  <c r="O204" i="2" s="1"/>
  <c r="C179" i="6" s="1"/>
  <c r="D209" i="2"/>
  <c r="Z213" i="2"/>
  <c r="AA213" i="2" s="1"/>
  <c r="D229" i="2"/>
  <c r="F239" i="2"/>
  <c r="D241" i="2"/>
  <c r="V249" i="2"/>
  <c r="AK249" i="2" s="1"/>
  <c r="L275" i="6" s="1"/>
  <c r="F251" i="2"/>
  <c r="D257" i="2"/>
  <c r="AF268" i="2"/>
  <c r="Z274" i="2"/>
  <c r="E30" i="6"/>
  <c r="D278" i="2"/>
  <c r="AE280" i="2"/>
  <c r="AF288" i="2"/>
  <c r="AE290" i="2"/>
  <c r="D295" i="2"/>
  <c r="L296" i="2"/>
  <c r="M296" i="2" s="1"/>
  <c r="D302" i="2"/>
  <c r="Y305" i="2"/>
  <c r="F311" i="6" s="1"/>
  <c r="V307" i="2"/>
  <c r="AK307" i="2" s="1"/>
  <c r="L426" i="6" s="1"/>
  <c r="Y317" i="2"/>
  <c r="F430" i="6" s="1"/>
  <c r="AH318" i="2"/>
  <c r="I431" i="6" s="1"/>
  <c r="Y320" i="2"/>
  <c r="F122" i="6" s="1"/>
  <c r="J323" i="2"/>
  <c r="L323" i="2" s="1"/>
  <c r="M323" i="2" s="1"/>
  <c r="G325" i="2"/>
  <c r="H327" i="2"/>
  <c r="Y332" i="2"/>
  <c r="F43" i="6" s="1"/>
  <c r="AN337" i="2"/>
  <c r="AI383" i="2"/>
  <c r="J450" i="6" s="1"/>
  <c r="I450" i="6"/>
  <c r="AI427" i="2"/>
  <c r="J208" i="6" s="1"/>
  <c r="I208" i="6"/>
  <c r="AI428" i="2"/>
  <c r="J129" i="6" s="1"/>
  <c r="I129" i="6"/>
  <c r="AM449" i="2"/>
  <c r="AI474" i="2"/>
  <c r="J66" i="6" s="1"/>
  <c r="I66" i="6"/>
  <c r="AA473" i="2"/>
  <c r="AI473" i="2" s="1"/>
  <c r="J257" i="6" s="1"/>
  <c r="AL187" i="2"/>
  <c r="Q197" i="2"/>
  <c r="R197" i="2" s="1"/>
  <c r="C232" i="6"/>
  <c r="Z247" i="2"/>
  <c r="E280" i="6"/>
  <c r="Q257" i="2"/>
  <c r="R257" i="2" s="1"/>
  <c r="C408" i="6"/>
  <c r="Y357" i="6"/>
  <c r="G268" i="6"/>
  <c r="AI407" i="2"/>
  <c r="J226" i="6" s="1"/>
  <c r="I226" i="6"/>
  <c r="Y427" i="6"/>
  <c r="G208" i="6"/>
  <c r="G463" i="6"/>
  <c r="Y485" i="6"/>
  <c r="O506" i="2"/>
  <c r="H506" i="2"/>
  <c r="AE179" i="2"/>
  <c r="AE191" i="2"/>
  <c r="AE192" i="2"/>
  <c r="T193" i="2"/>
  <c r="U194" i="2"/>
  <c r="V194" i="2" s="1"/>
  <c r="AK194" i="2" s="1"/>
  <c r="L9" i="6" s="1"/>
  <c r="K195" i="2"/>
  <c r="F197" i="2"/>
  <c r="D202" i="2"/>
  <c r="F209" i="2"/>
  <c r="AE211" i="2"/>
  <c r="Y214" i="2"/>
  <c r="F136" i="6" s="1"/>
  <c r="T217" i="2"/>
  <c r="D222" i="2"/>
  <c r="Y227" i="2"/>
  <c r="F402" i="6" s="1"/>
  <c r="O228" i="2"/>
  <c r="C164" i="6" s="1"/>
  <c r="F229" i="2"/>
  <c r="H231" i="2"/>
  <c r="K239" i="2"/>
  <c r="H240" i="2"/>
  <c r="F241" i="2"/>
  <c r="AE243" i="2"/>
  <c r="Y247" i="2"/>
  <c r="F280" i="6" s="1"/>
  <c r="Y249" i="2"/>
  <c r="F275" i="6" s="1"/>
  <c r="K251" i="2"/>
  <c r="F257" i="2"/>
  <c r="F263" i="2"/>
  <c r="Q265" i="2"/>
  <c r="R265" i="2" s="1"/>
  <c r="C281" i="6"/>
  <c r="Z273" i="2"/>
  <c r="AH273" i="2" s="1"/>
  <c r="F278" i="2"/>
  <c r="F293" i="2"/>
  <c r="Y296" i="2"/>
  <c r="F28" i="6" s="1"/>
  <c r="E28" i="6"/>
  <c r="F300" i="2"/>
  <c r="D301" i="2"/>
  <c r="F302" i="2"/>
  <c r="Y307" i="2"/>
  <c r="F426" i="6" s="1"/>
  <c r="H311" i="2"/>
  <c r="D314" i="2"/>
  <c r="Y324" i="2"/>
  <c r="F2" i="6" s="1"/>
  <c r="U325" i="2"/>
  <c r="AE329" i="2"/>
  <c r="Z333" i="2"/>
  <c r="E438" i="6"/>
  <c r="AL401" i="2"/>
  <c r="AM401" i="2" s="1"/>
  <c r="AL403" i="2"/>
  <c r="H459" i="6"/>
  <c r="Z465" i="6"/>
  <c r="G457" i="6"/>
  <c r="Y459" i="6"/>
  <c r="Y469" i="6"/>
  <c r="G252" i="6"/>
  <c r="Y475" i="6"/>
  <c r="G266" i="6"/>
  <c r="AI477" i="2"/>
  <c r="J267" i="6" s="1"/>
  <c r="AB477" i="6" s="1"/>
  <c r="I267" i="6"/>
  <c r="AI485" i="2"/>
  <c r="J463" i="6" s="1"/>
  <c r="AB485" i="6" s="1"/>
  <c r="I463" i="6"/>
  <c r="G471" i="6"/>
  <c r="Y513" i="6"/>
  <c r="AS471" i="2"/>
  <c r="AS483" i="2"/>
  <c r="F167" i="2"/>
  <c r="Z193" i="2"/>
  <c r="E394" i="6"/>
  <c r="Y194" i="2"/>
  <c r="F9" i="6" s="1"/>
  <c r="E9" i="6"/>
  <c r="Y204" i="2"/>
  <c r="F179" i="6" s="1"/>
  <c r="E179" i="6"/>
  <c r="AE213" i="2"/>
  <c r="Z214" i="2"/>
  <c r="U219" i="2"/>
  <c r="F220" i="2"/>
  <c r="Q222" i="2"/>
  <c r="R222" i="2" s="1"/>
  <c r="C180" i="6"/>
  <c r="F224" i="2"/>
  <c r="Z227" i="2"/>
  <c r="AH227" i="2" s="1"/>
  <c r="U228" i="2"/>
  <c r="G230" i="2"/>
  <c r="Y237" i="2"/>
  <c r="F405" i="6" s="1"/>
  <c r="Y238" i="2"/>
  <c r="F186" i="6" s="1"/>
  <c r="Z249" i="2"/>
  <c r="AA249" i="2" s="1"/>
  <c r="U250" i="2"/>
  <c r="G256" i="2"/>
  <c r="H256" i="2" s="1"/>
  <c r="G258" i="2"/>
  <c r="H258" i="2" s="1"/>
  <c r="F265" i="2"/>
  <c r="Z296" i="2"/>
  <c r="AA296" i="2" s="1"/>
  <c r="T299" i="2"/>
  <c r="AE305" i="2"/>
  <c r="AF306" i="2"/>
  <c r="Z307" i="2"/>
  <c r="AA307" i="2" s="1"/>
  <c r="AF317" i="2"/>
  <c r="AG317" i="2" s="1"/>
  <c r="Z324" i="2"/>
  <c r="AA324" i="2" s="1"/>
  <c r="Y325" i="2"/>
  <c r="F434" i="6" s="1"/>
  <c r="E434" i="6"/>
  <c r="Y326" i="2"/>
  <c r="F5" i="6" s="1"/>
  <c r="E5" i="6"/>
  <c r="P327" i="2"/>
  <c r="D435" i="6" s="1"/>
  <c r="AE332" i="2"/>
  <c r="Y333" i="2"/>
  <c r="F438" i="6" s="1"/>
  <c r="Y393" i="6"/>
  <c r="G233" i="6"/>
  <c r="AN401" i="2"/>
  <c r="AI409" i="2"/>
  <c r="J250" i="6" s="1"/>
  <c r="I250" i="6"/>
  <c r="AI403" i="2"/>
  <c r="J451" i="6" s="1"/>
  <c r="I451" i="6"/>
  <c r="G285" i="6"/>
  <c r="Y451" i="6"/>
  <c r="AI493" i="2"/>
  <c r="J467" i="6" s="1"/>
  <c r="AB493" i="6" s="1"/>
  <c r="I467" i="6"/>
  <c r="Q473" i="2"/>
  <c r="C257" i="6"/>
  <c r="G174" i="2"/>
  <c r="H174" i="2" s="1"/>
  <c r="Z194" i="2"/>
  <c r="T195" i="2"/>
  <c r="F202" i="2"/>
  <c r="J203" i="2"/>
  <c r="Z204" i="2"/>
  <c r="T205" i="2"/>
  <c r="Z215" i="2"/>
  <c r="E399" i="6"/>
  <c r="Y217" i="2"/>
  <c r="F264" i="6" s="1"/>
  <c r="Y219" i="2"/>
  <c r="F400" i="6" s="1"/>
  <c r="E400" i="6"/>
  <c r="T228" i="2"/>
  <c r="Z237" i="2"/>
  <c r="AS237" i="2" s="1"/>
  <c r="Z238" i="2"/>
  <c r="Y250" i="2"/>
  <c r="F184" i="6" s="1"/>
  <c r="E184" i="6"/>
  <c r="T251" i="2"/>
  <c r="K259" i="2"/>
  <c r="K263" i="2"/>
  <c r="H265" i="2"/>
  <c r="D272" i="2"/>
  <c r="AE273" i="2"/>
  <c r="P292" i="2"/>
  <c r="D17" i="6" s="1"/>
  <c r="C17" i="6"/>
  <c r="AG305" i="2"/>
  <c r="Z309" i="2"/>
  <c r="E427" i="6"/>
  <c r="Y310" i="2"/>
  <c r="F105" i="6" s="1"/>
  <c r="E105" i="6"/>
  <c r="Q327" i="2"/>
  <c r="R327" i="2" s="1"/>
  <c r="AH333" i="2"/>
  <c r="I438" i="6" s="1"/>
  <c r="G215" i="6"/>
  <c r="Y417" i="6"/>
  <c r="AM475" i="2"/>
  <c r="D463" i="6"/>
  <c r="AI519" i="2"/>
  <c r="J475" i="6" s="1"/>
  <c r="AB519" i="6" s="1"/>
  <c r="I475" i="6"/>
  <c r="G459" i="6"/>
  <c r="Y465" i="6"/>
  <c r="C158" i="6"/>
  <c r="Q498" i="2"/>
  <c r="P498" i="2"/>
  <c r="D158" i="6" s="1"/>
  <c r="U170" i="2"/>
  <c r="V170" i="2" s="1"/>
  <c r="J199" i="2"/>
  <c r="AH217" i="2"/>
  <c r="I264" i="6" s="1"/>
  <c r="Z218" i="2"/>
  <c r="E155" i="6"/>
  <c r="Y228" i="2"/>
  <c r="F164" i="6" s="1"/>
  <c r="E164" i="6"/>
  <c r="Z239" i="2"/>
  <c r="E406" i="6"/>
  <c r="K241" i="2"/>
  <c r="Z251" i="2"/>
  <c r="E276" i="6"/>
  <c r="Q253" i="2"/>
  <c r="AL253" i="2" s="1"/>
  <c r="C297" i="6"/>
  <c r="U256" i="2"/>
  <c r="V256" i="2" s="1"/>
  <c r="AK256" i="2" s="1"/>
  <c r="L187" i="6" s="1"/>
  <c r="Y258" i="2"/>
  <c r="F151" i="6" s="1"/>
  <c r="E151" i="6"/>
  <c r="L278" i="2"/>
  <c r="M278" i="2" s="1"/>
  <c r="F283" i="2"/>
  <c r="T293" i="2"/>
  <c r="J294" i="2"/>
  <c r="L294" i="2" s="1"/>
  <c r="M294" i="2" s="1"/>
  <c r="AE296" i="2"/>
  <c r="L302" i="2"/>
  <c r="M302" i="2" s="1"/>
  <c r="Y308" i="2"/>
  <c r="F59" i="6" s="1"/>
  <c r="Z310" i="2"/>
  <c r="AA310" i="2" s="1"/>
  <c r="P311" i="2"/>
  <c r="D292" i="6" s="1"/>
  <c r="Z321" i="2"/>
  <c r="AE333" i="2"/>
  <c r="AI340" i="2"/>
  <c r="J81" i="6" s="1"/>
  <c r="I81" i="6"/>
  <c r="AI405" i="2"/>
  <c r="J305" i="6" s="1"/>
  <c r="I305" i="6"/>
  <c r="AI431" i="2"/>
  <c r="J247" i="6" s="1"/>
  <c r="I247" i="6"/>
  <c r="L495" i="2"/>
  <c r="M495" i="2" s="1"/>
  <c r="K495" i="2"/>
  <c r="AH459" i="2"/>
  <c r="AA459" i="2"/>
  <c r="AS485" i="2"/>
  <c r="W485" i="6" s="1"/>
  <c r="Q453" i="2"/>
  <c r="C236" i="6"/>
  <c r="P453" i="2"/>
  <c r="D236" i="6" s="1"/>
  <c r="Z170" i="2"/>
  <c r="E139" i="6"/>
  <c r="Y174" i="2"/>
  <c r="F128" i="6" s="1"/>
  <c r="E128" i="6"/>
  <c r="Q191" i="2"/>
  <c r="AL191" i="2" s="1"/>
  <c r="C393" i="6"/>
  <c r="AH218" i="2"/>
  <c r="I155" i="6" s="1"/>
  <c r="Z228" i="2"/>
  <c r="T229" i="2"/>
  <c r="V231" i="2"/>
  <c r="AK231" i="2" s="1"/>
  <c r="L403" i="6" s="1"/>
  <c r="F233" i="2"/>
  <c r="D237" i="2"/>
  <c r="Y240" i="2"/>
  <c r="F150" i="6" s="1"/>
  <c r="E150" i="6"/>
  <c r="Q247" i="2"/>
  <c r="R247" i="2" s="1"/>
  <c r="C280" i="6"/>
  <c r="Y251" i="2"/>
  <c r="F276" i="6" s="1"/>
  <c r="U254" i="2"/>
  <c r="AJ254" i="2" s="1"/>
  <c r="K189" i="6" s="1"/>
  <c r="Y256" i="2"/>
  <c r="F187" i="6" s="1"/>
  <c r="E187" i="6"/>
  <c r="T257" i="2"/>
  <c r="Z258" i="2"/>
  <c r="Y292" i="2"/>
  <c r="F17" i="6" s="1"/>
  <c r="E17" i="6"/>
  <c r="Q294" i="2"/>
  <c r="R294" i="2" s="1"/>
  <c r="C29" i="6"/>
  <c r="Z308" i="2"/>
  <c r="AE309" i="2"/>
  <c r="Q311" i="2"/>
  <c r="R311" i="2" s="1"/>
  <c r="K316" i="2"/>
  <c r="AF325" i="2"/>
  <c r="AI338" i="2"/>
  <c r="J74" i="6" s="1"/>
  <c r="I74" i="6"/>
  <c r="AI346" i="2"/>
  <c r="J115" i="6" s="1"/>
  <c r="I115" i="6"/>
  <c r="AI358" i="2"/>
  <c r="J123" i="6" s="1"/>
  <c r="I123" i="6"/>
  <c r="AI369" i="2"/>
  <c r="J299" i="6" s="1"/>
  <c r="I299" i="6"/>
  <c r="AI386" i="2"/>
  <c r="J51" i="6" s="1"/>
  <c r="I51" i="6"/>
  <c r="AN383" i="2"/>
  <c r="AL383" i="2"/>
  <c r="AT393" i="2"/>
  <c r="X393" i="6" s="1"/>
  <c r="D233" i="6"/>
  <c r="Y441" i="6"/>
  <c r="G288" i="6"/>
  <c r="D257" i="6"/>
  <c r="G468" i="6"/>
  <c r="Y509" i="6"/>
  <c r="AL459" i="2"/>
  <c r="AM459" i="2" s="1"/>
  <c r="Q187" i="2"/>
  <c r="R187" i="2" s="1"/>
  <c r="C255" i="6"/>
  <c r="P226" i="2"/>
  <c r="D118" i="6" s="1"/>
  <c r="C118" i="6"/>
  <c r="AN227" i="2"/>
  <c r="Z229" i="2"/>
  <c r="AA229" i="2" s="1"/>
  <c r="E230" i="6"/>
  <c r="Y254" i="2"/>
  <c r="F189" i="6" s="1"/>
  <c r="E189" i="6"/>
  <c r="Z257" i="2"/>
  <c r="AA257" i="2" s="1"/>
  <c r="E408" i="6"/>
  <c r="P272" i="2"/>
  <c r="D25" i="6" s="1"/>
  <c r="C25" i="6"/>
  <c r="Y301" i="2"/>
  <c r="F424" i="6" s="1"/>
  <c r="E424" i="6"/>
  <c r="AS401" i="2"/>
  <c r="W401" i="6" s="1"/>
  <c r="G464" i="6"/>
  <c r="Y487" i="6"/>
  <c r="AI491" i="2"/>
  <c r="J466" i="6" s="1"/>
  <c r="AB491" i="6" s="1"/>
  <c r="I466" i="6"/>
  <c r="V474" i="2"/>
  <c r="AK474" i="2" s="1"/>
  <c r="L66" i="6" s="1"/>
  <c r="AJ474" i="2"/>
  <c r="K66" i="6" s="1"/>
  <c r="Q504" i="2"/>
  <c r="C116" i="6"/>
  <c r="O342" i="2"/>
  <c r="H342" i="2"/>
  <c r="L359" i="2"/>
  <c r="M359" i="2" s="1"/>
  <c r="K359" i="2"/>
  <c r="O345" i="6"/>
  <c r="O299" i="6"/>
  <c r="M302" i="6"/>
  <c r="M288" i="6"/>
  <c r="M304" i="6"/>
  <c r="M266" i="6"/>
  <c r="M468" i="6"/>
  <c r="M345" i="6"/>
  <c r="M382" i="6"/>
  <c r="N435" i="6"/>
  <c r="M445" i="6"/>
  <c r="M246" i="6"/>
  <c r="M450" i="6"/>
  <c r="M233" i="6"/>
  <c r="M239" i="6"/>
  <c r="M253" i="6"/>
  <c r="M247" i="6"/>
  <c r="N236" i="6"/>
  <c r="M284" i="6"/>
  <c r="M458" i="6"/>
  <c r="O459" i="6"/>
  <c r="O456" i="6"/>
  <c r="O252" i="6"/>
  <c r="O266" i="6"/>
  <c r="O463" i="6"/>
  <c r="M470" i="6"/>
  <c r="M474" i="6"/>
  <c r="P435" i="6"/>
  <c r="M225" i="6"/>
  <c r="M213" i="6"/>
  <c r="O306" i="6"/>
  <c r="M456" i="6"/>
  <c r="M463" i="6"/>
  <c r="P345" i="6"/>
  <c r="P382" i="6"/>
  <c r="O402" i="6"/>
  <c r="O435" i="6"/>
  <c r="M256" i="6"/>
  <c r="N299" i="6"/>
  <c r="O450" i="6"/>
  <c r="O233" i="6"/>
  <c r="O239" i="6"/>
  <c r="M226" i="6"/>
  <c r="M208" i="6"/>
  <c r="P236" i="6"/>
  <c r="O284" i="6"/>
  <c r="O457" i="6"/>
  <c r="O304" i="6"/>
  <c r="P235" i="6"/>
  <c r="O257" i="6"/>
  <c r="P462" i="6"/>
  <c r="M464" i="6"/>
  <c r="O468" i="6"/>
  <c r="O382" i="6"/>
  <c r="M440" i="6"/>
  <c r="M244" i="6"/>
  <c r="M215" i="6"/>
  <c r="O285" i="6"/>
  <c r="M252" i="6"/>
  <c r="O470" i="6"/>
  <c r="N345" i="6"/>
  <c r="N382" i="6"/>
  <c r="M402" i="6"/>
  <c r="M435" i="6"/>
  <c r="M268" i="6"/>
  <c r="M231" i="6"/>
  <c r="O244" i="6"/>
  <c r="O302" i="6"/>
  <c r="M451" i="6"/>
  <c r="O213" i="6"/>
  <c r="M303" i="6"/>
  <c r="M306" i="6"/>
  <c r="M285" i="6"/>
  <c r="M457" i="6"/>
  <c r="N459" i="6"/>
  <c r="N235" i="6"/>
  <c r="M257" i="6"/>
  <c r="N462" i="6"/>
  <c r="M270" i="6"/>
  <c r="M471" i="6"/>
  <c r="AK516" i="2"/>
  <c r="L473" i="6" s="1"/>
  <c r="V518" i="2"/>
  <c r="AJ518" i="2"/>
  <c r="K169" i="6" s="1"/>
  <c r="AA518" i="6" s="1"/>
  <c r="P519" i="2"/>
  <c r="D475" i="6" s="1"/>
  <c r="Q519" i="2"/>
  <c r="AI515" i="2"/>
  <c r="J472" i="6" s="1"/>
  <c r="AB515" i="6" s="1"/>
  <c r="AS517" i="2"/>
  <c r="W517" i="6" s="1"/>
  <c r="R517" i="2"/>
  <c r="AO517" i="2" s="1"/>
  <c r="AK515" i="2"/>
  <c r="L472" i="6" s="1"/>
  <c r="AT518" i="2"/>
  <c r="X518" i="6" s="1"/>
  <c r="AK519" i="2"/>
  <c r="L475" i="6" s="1"/>
  <c r="AM518" i="2"/>
  <c r="Q516" i="2"/>
  <c r="P516" i="2"/>
  <c r="D473" i="6" s="1"/>
  <c r="AI518" i="2"/>
  <c r="J169" i="6" s="1"/>
  <c r="AB518" i="6" s="1"/>
  <c r="P515" i="2"/>
  <c r="D472" i="6" s="1"/>
  <c r="Q515" i="2"/>
  <c r="BE509" i="2"/>
  <c r="BC509" i="2"/>
  <c r="Q468" i="6" s="1"/>
  <c r="BE511" i="2"/>
  <c r="BC511" i="2"/>
  <c r="Q470" i="6" s="1"/>
  <c r="AM511" i="2"/>
  <c r="AK513" i="2"/>
  <c r="L471" i="6" s="1"/>
  <c r="AI512" i="2"/>
  <c r="J170" i="6" s="1"/>
  <c r="AB512" i="6" s="1"/>
  <c r="AK509" i="2"/>
  <c r="L468" i="6" s="1"/>
  <c r="AO509" i="2"/>
  <c r="AK511" i="2"/>
  <c r="L470" i="6" s="1"/>
  <c r="AO511" i="2"/>
  <c r="AG510" i="2"/>
  <c r="AH510" i="2"/>
  <c r="I469" i="6" s="1"/>
  <c r="AT509" i="2"/>
  <c r="X509" i="6" s="1"/>
  <c r="H510" i="2"/>
  <c r="O510" i="2"/>
  <c r="C469" i="6" s="1"/>
  <c r="V510" i="2"/>
  <c r="AJ510" i="2"/>
  <c r="K469" i="6" s="1"/>
  <c r="AA510" i="6" s="1"/>
  <c r="AI513" i="2"/>
  <c r="J471" i="6" s="1"/>
  <c r="AB513" i="6" s="1"/>
  <c r="K512" i="2"/>
  <c r="L512" i="2"/>
  <c r="M512" i="2" s="1"/>
  <c r="V512" i="2"/>
  <c r="AJ512" i="2"/>
  <c r="K170" i="6" s="1"/>
  <c r="AA512" i="6" s="1"/>
  <c r="AS513" i="2"/>
  <c r="W513" i="6" s="1"/>
  <c r="AO513" i="2"/>
  <c r="AI511" i="2"/>
  <c r="J470" i="6" s="1"/>
  <c r="AB511" i="6" s="1"/>
  <c r="AA510" i="2"/>
  <c r="AL513" i="2"/>
  <c r="AM513" i="2" s="1"/>
  <c r="P512" i="2"/>
  <c r="D170" i="6" s="1"/>
  <c r="Q512" i="2"/>
  <c r="AT511" i="2"/>
  <c r="AG502" i="2"/>
  <c r="AH502" i="2"/>
  <c r="I57" i="6" s="1"/>
  <c r="O505" i="2"/>
  <c r="C227" i="6" s="1"/>
  <c r="H505" i="2"/>
  <c r="AI498" i="2"/>
  <c r="J158" i="6" s="1"/>
  <c r="AB498" i="6" s="1"/>
  <c r="H496" i="2"/>
  <c r="O496" i="2"/>
  <c r="C70" i="6" s="1"/>
  <c r="L507" i="2"/>
  <c r="M507" i="2" s="1"/>
  <c r="K507" i="2"/>
  <c r="AJ505" i="2"/>
  <c r="K227" i="6" s="1"/>
  <c r="AA505" i="6" s="1"/>
  <c r="U506" i="2"/>
  <c r="V505" i="2"/>
  <c r="AK507" i="2"/>
  <c r="L228" i="6" s="1"/>
  <c r="P507" i="2"/>
  <c r="D228" i="6" s="1"/>
  <c r="Q507" i="2"/>
  <c r="H502" i="2"/>
  <c r="O502" i="2"/>
  <c r="C57" i="6" s="1"/>
  <c r="K504" i="2"/>
  <c r="L504" i="2"/>
  <c r="M504" i="2" s="1"/>
  <c r="AN497" i="2"/>
  <c r="AL497" i="2"/>
  <c r="AM497" i="2" s="1"/>
  <c r="AG497" i="2"/>
  <c r="AH497" i="2"/>
  <c r="AG504" i="2"/>
  <c r="AL504" i="2"/>
  <c r="AH504" i="2"/>
  <c r="I116" i="6" s="1"/>
  <c r="R501" i="2"/>
  <c r="AO501" i="2" s="1"/>
  <c r="AL501" i="2"/>
  <c r="P499" i="2"/>
  <c r="D291" i="6" s="1"/>
  <c r="Q499" i="2"/>
  <c r="K497" i="2"/>
  <c r="L497" i="2"/>
  <c r="M497" i="2" s="1"/>
  <c r="AK503" i="2"/>
  <c r="L234" i="6" s="1"/>
  <c r="AH501" i="2"/>
  <c r="I270" i="6" s="1"/>
  <c r="AA501" i="2"/>
  <c r="AS501" i="2"/>
  <c r="W501" i="6" s="1"/>
  <c r="L503" i="2"/>
  <c r="M503" i="2" s="1"/>
  <c r="K503" i="2"/>
  <c r="AI507" i="2"/>
  <c r="J228" i="6" s="1"/>
  <c r="AB507" i="6" s="1"/>
  <c r="AK501" i="2"/>
  <c r="L270" i="6" s="1"/>
  <c r="AA505" i="2"/>
  <c r="AA502" i="2"/>
  <c r="AA500" i="2"/>
  <c r="V499" i="2"/>
  <c r="U500" i="2"/>
  <c r="AJ499" i="2"/>
  <c r="K291" i="6" s="1"/>
  <c r="AA499" i="6" s="1"/>
  <c r="AK497" i="2"/>
  <c r="L298" i="6" s="1"/>
  <c r="AG500" i="2"/>
  <c r="AH500" i="2"/>
  <c r="I131" i="6" s="1"/>
  <c r="AJ496" i="2"/>
  <c r="K70" i="6" s="1"/>
  <c r="AA496" i="6" s="1"/>
  <c r="V496" i="2"/>
  <c r="V502" i="2"/>
  <c r="AJ502" i="2"/>
  <c r="K57" i="6" s="1"/>
  <c r="AA502" i="6" s="1"/>
  <c r="AT497" i="2"/>
  <c r="X497" i="6" s="1"/>
  <c r="Q495" i="2"/>
  <c r="P495" i="2"/>
  <c r="D300" i="6" s="1"/>
  <c r="K499" i="2"/>
  <c r="L499" i="2"/>
  <c r="M499" i="2" s="1"/>
  <c r="V498" i="2"/>
  <c r="AJ498" i="2"/>
  <c r="K158" i="6" s="1"/>
  <c r="AA498" i="6" s="1"/>
  <c r="AG505" i="2"/>
  <c r="AH505" i="2"/>
  <c r="AI506" i="2"/>
  <c r="J49" i="6" s="1"/>
  <c r="AB506" i="6" s="1"/>
  <c r="K506" i="2"/>
  <c r="L506" i="2"/>
  <c r="M506" i="2" s="1"/>
  <c r="AK495" i="2"/>
  <c r="L300" i="6" s="1"/>
  <c r="H500" i="2"/>
  <c r="O500" i="2"/>
  <c r="C131" i="6" s="1"/>
  <c r="AA496" i="2"/>
  <c r="AI496" i="2" s="1"/>
  <c r="J70" i="6" s="1"/>
  <c r="AB496" i="6" s="1"/>
  <c r="U504" i="2"/>
  <c r="P503" i="2"/>
  <c r="D234" i="6" s="1"/>
  <c r="Q503" i="2"/>
  <c r="AH492" i="2"/>
  <c r="I121" i="6" s="1"/>
  <c r="AG492" i="2"/>
  <c r="O492" i="2"/>
  <c r="C121" i="6" s="1"/>
  <c r="H492" i="2"/>
  <c r="AA492" i="2"/>
  <c r="V492" i="2"/>
  <c r="AJ492" i="2"/>
  <c r="K121" i="6" s="1"/>
  <c r="AA492" i="6" s="1"/>
  <c r="AI490" i="2"/>
  <c r="J113" i="6" s="1"/>
  <c r="AB490" i="6" s="1"/>
  <c r="AS490" i="2"/>
  <c r="W490" i="6" s="1"/>
  <c r="AM490" i="2"/>
  <c r="AJ490" i="2"/>
  <c r="K113" i="6" s="1"/>
  <c r="AA490" i="6" s="1"/>
  <c r="V490" i="2"/>
  <c r="AK491" i="2"/>
  <c r="L466" i="6" s="1"/>
  <c r="P491" i="2"/>
  <c r="D466" i="6" s="1"/>
  <c r="Q491" i="2"/>
  <c r="AZ483" i="2"/>
  <c r="AR483" i="2"/>
  <c r="BE485" i="2"/>
  <c r="BC485" i="2"/>
  <c r="Q463" i="6" s="1"/>
  <c r="AJ480" i="2"/>
  <c r="K3" i="6" s="1"/>
  <c r="AA480" i="6" s="1"/>
  <c r="V480" i="2"/>
  <c r="AK489" i="2"/>
  <c r="L465" i="6" s="1"/>
  <c r="V486" i="2"/>
  <c r="AJ486" i="2"/>
  <c r="K72" i="6" s="1"/>
  <c r="AA486" i="6" s="1"/>
  <c r="V484" i="2"/>
  <c r="AJ484" i="2"/>
  <c r="K50" i="6" s="1"/>
  <c r="AA484" i="6" s="1"/>
  <c r="AI489" i="2"/>
  <c r="J465" i="6" s="1"/>
  <c r="AB489" i="6" s="1"/>
  <c r="K488" i="2"/>
  <c r="L488" i="2"/>
  <c r="M488" i="2" s="1"/>
  <c r="AO485" i="2"/>
  <c r="AI480" i="2"/>
  <c r="J3" i="6" s="1"/>
  <c r="AB480" i="6" s="1"/>
  <c r="AI488" i="2"/>
  <c r="J76" i="6" s="1"/>
  <c r="AB488" i="6" s="1"/>
  <c r="AH481" i="2"/>
  <c r="I461" i="6" s="1"/>
  <c r="AG481" i="2"/>
  <c r="O481" i="2"/>
  <c r="C461" i="6" s="1"/>
  <c r="H481" i="2"/>
  <c r="Q479" i="2"/>
  <c r="P479" i="2"/>
  <c r="D460" i="6" s="1"/>
  <c r="AG484" i="2"/>
  <c r="AH484" i="2"/>
  <c r="I50" i="6" s="1"/>
  <c r="P488" i="2"/>
  <c r="D76" i="6" s="1"/>
  <c r="Q488" i="2"/>
  <c r="AK488" i="2"/>
  <c r="L76" i="6" s="1"/>
  <c r="H486" i="2"/>
  <c r="O486" i="2"/>
  <c r="C72" i="6" s="1"/>
  <c r="Q489" i="2"/>
  <c r="P489" i="2"/>
  <c r="D465" i="6" s="1"/>
  <c r="AA484" i="2"/>
  <c r="R487" i="2"/>
  <c r="AO487" i="2" s="1"/>
  <c r="AS487" i="2"/>
  <c r="W487" i="6" s="1"/>
  <c r="AA481" i="2"/>
  <c r="L479" i="2"/>
  <c r="M479" i="2" s="1"/>
  <c r="K479" i="2"/>
  <c r="AT482" i="2"/>
  <c r="X482" i="6" s="1"/>
  <c r="AT480" i="2"/>
  <c r="X480" i="6" s="1"/>
  <c r="AA486" i="2"/>
  <c r="AH482" i="2"/>
  <c r="AL482" i="2"/>
  <c r="AG482" i="2"/>
  <c r="AG486" i="2"/>
  <c r="AH486" i="2"/>
  <c r="I72" i="6" s="1"/>
  <c r="AJ482" i="2"/>
  <c r="K48" i="6" s="1"/>
  <c r="AA482" i="6" s="1"/>
  <c r="V482" i="2"/>
  <c r="H484" i="2"/>
  <c r="O484" i="2"/>
  <c r="C50" i="6" s="1"/>
  <c r="V481" i="2"/>
  <c r="AJ481" i="2"/>
  <c r="K461" i="6" s="1"/>
  <c r="AA481" i="6" s="1"/>
  <c r="AM480" i="2"/>
  <c r="AI476" i="2"/>
  <c r="J62" i="6" s="1"/>
  <c r="AB476" i="6" s="1"/>
  <c r="AS476" i="2"/>
  <c r="W476" i="6" s="1"/>
  <c r="AM476" i="2"/>
  <c r="AK477" i="2"/>
  <c r="L267" i="6" s="1"/>
  <c r="AJ476" i="2"/>
  <c r="K62" i="6" s="1"/>
  <c r="AA476" i="6" s="1"/>
  <c r="V476" i="2"/>
  <c r="P477" i="2"/>
  <c r="D267" i="6" s="1"/>
  <c r="Q477" i="2"/>
  <c r="AZ471" i="2"/>
  <c r="AR471" i="2"/>
  <c r="BE469" i="2"/>
  <c r="BC469" i="2"/>
  <c r="Q252" i="6" s="1"/>
  <c r="BE473" i="2"/>
  <c r="BC473" i="2"/>
  <c r="Q257" i="6" s="1"/>
  <c r="BE475" i="2"/>
  <c r="BC475" i="2"/>
  <c r="Q266" i="6" s="1"/>
  <c r="O468" i="2"/>
  <c r="C65" i="6" s="1"/>
  <c r="H468" i="2"/>
  <c r="K470" i="2"/>
  <c r="L470" i="2"/>
  <c r="M470" i="2" s="1"/>
  <c r="K474" i="2"/>
  <c r="L474" i="2"/>
  <c r="M474" i="2" s="1"/>
  <c r="AJ472" i="2"/>
  <c r="K64" i="6" s="1"/>
  <c r="AA472" i="6" s="1"/>
  <c r="V472" i="2"/>
  <c r="AI469" i="2"/>
  <c r="J252" i="6" s="1"/>
  <c r="Q467" i="2"/>
  <c r="P467" i="2"/>
  <c r="D265" i="6" s="1"/>
  <c r="P474" i="2"/>
  <c r="D66" i="6" s="1"/>
  <c r="Q474" i="2"/>
  <c r="AI471" i="2"/>
  <c r="J235" i="6" s="1"/>
  <c r="AB471" i="6" s="1"/>
  <c r="AO469" i="2"/>
  <c r="AI470" i="2"/>
  <c r="J67" i="6" s="1"/>
  <c r="AB470" i="6" s="1"/>
  <c r="AM469" i="2"/>
  <c r="AI467" i="2"/>
  <c r="J265" i="6" s="1"/>
  <c r="AB467" i="6" s="1"/>
  <c r="AK467" i="2"/>
  <c r="L265" i="6" s="1"/>
  <c r="AL472" i="2"/>
  <c r="AG472" i="2"/>
  <c r="AH472" i="2"/>
  <c r="I64" i="6" s="1"/>
  <c r="AO475" i="2"/>
  <c r="Q470" i="2"/>
  <c r="P470" i="2"/>
  <c r="D67" i="6" s="1"/>
  <c r="AT472" i="2"/>
  <c r="X472" i="6" s="1"/>
  <c r="AA468" i="2"/>
  <c r="AH468" i="2"/>
  <c r="AI475" i="2"/>
  <c r="J266" i="6" s="1"/>
  <c r="AB475" i="6" s="1"/>
  <c r="AK470" i="2"/>
  <c r="L67" i="6" s="1"/>
  <c r="AJ468" i="2"/>
  <c r="K65" i="6" s="1"/>
  <c r="AA468" i="6" s="1"/>
  <c r="V468" i="2"/>
  <c r="BE459" i="2"/>
  <c r="BC459" i="2"/>
  <c r="Q457" i="6" s="1"/>
  <c r="AY465" i="2"/>
  <c r="BD465" i="2" s="1"/>
  <c r="R459" i="6" s="1"/>
  <c r="BE465" i="2"/>
  <c r="BC465" i="2"/>
  <c r="Q459" i="6" s="1"/>
  <c r="AY461" i="2"/>
  <c r="BD461" i="2" s="1"/>
  <c r="R304" i="6" s="1"/>
  <c r="BE461" i="2"/>
  <c r="BC461" i="2"/>
  <c r="Q304" i="6" s="1"/>
  <c r="AR465" i="2"/>
  <c r="BE457" i="2"/>
  <c r="BC457" i="2"/>
  <c r="Q456" i="6" s="1"/>
  <c r="AK464" i="2"/>
  <c r="L61" i="6" s="1"/>
  <c r="L462" i="2"/>
  <c r="M462" i="2" s="1"/>
  <c r="K462" i="2"/>
  <c r="AT459" i="2"/>
  <c r="X459" i="6" s="1"/>
  <c r="P462" i="2"/>
  <c r="D63" i="6" s="1"/>
  <c r="Q462" i="2"/>
  <c r="AO459" i="2"/>
  <c r="AL463" i="2"/>
  <c r="R463" i="2"/>
  <c r="AO463" i="2" s="1"/>
  <c r="AK463" i="2"/>
  <c r="L458" i="6" s="1"/>
  <c r="AJ460" i="2"/>
  <c r="K68" i="6" s="1"/>
  <c r="AA460" i="6" s="1"/>
  <c r="V460" i="2"/>
  <c r="AI457" i="2"/>
  <c r="J456" i="6" s="1"/>
  <c r="AH460" i="2"/>
  <c r="I68" i="6" s="1"/>
  <c r="AG460" i="2"/>
  <c r="K458" i="2"/>
  <c r="L458" i="2"/>
  <c r="M458" i="2" s="1"/>
  <c r="AI463" i="2"/>
  <c r="J458" i="6" s="1"/>
  <c r="AB463" i="6" s="1"/>
  <c r="AK459" i="2"/>
  <c r="L457" i="6" s="1"/>
  <c r="AS463" i="2"/>
  <c r="W463" i="6" s="1"/>
  <c r="AI462" i="2"/>
  <c r="J63" i="6" s="1"/>
  <c r="AB462" i="6" s="1"/>
  <c r="AO461" i="2"/>
  <c r="AA464" i="2"/>
  <c r="AI465" i="2"/>
  <c r="J459" i="6" s="1"/>
  <c r="AB465" i="6" s="1"/>
  <c r="AT465" i="2"/>
  <c r="X465" i="6" s="1"/>
  <c r="AA460" i="2"/>
  <c r="Q458" i="2"/>
  <c r="AL458" i="2" s="1"/>
  <c r="P458" i="2"/>
  <c r="D71" i="6" s="1"/>
  <c r="AT461" i="2"/>
  <c r="X461" i="6" s="1"/>
  <c r="H464" i="2"/>
  <c r="O464" i="2"/>
  <c r="C61" i="6" s="1"/>
  <c r="AM461" i="2"/>
  <c r="AK465" i="2"/>
  <c r="L459" i="6" s="1"/>
  <c r="AO457" i="2"/>
  <c r="AM465" i="2"/>
  <c r="AG464" i="2"/>
  <c r="AH464" i="2"/>
  <c r="O460" i="2"/>
  <c r="C68" i="6" s="1"/>
  <c r="H460" i="2"/>
  <c r="AG458" i="2"/>
  <c r="AH458" i="2"/>
  <c r="AM457" i="2"/>
  <c r="AT457" i="2"/>
  <c r="X457" i="6" s="1"/>
  <c r="AR453" i="2"/>
  <c r="AZ453" i="2"/>
  <c r="BE449" i="2"/>
  <c r="BC449" i="2"/>
  <c r="Q306" i="6" s="1"/>
  <c r="BE455" i="2"/>
  <c r="BC455" i="2"/>
  <c r="Q284" i="6" s="1"/>
  <c r="BE451" i="2"/>
  <c r="BC451" i="2"/>
  <c r="Q285" i="6" s="1"/>
  <c r="V454" i="2"/>
  <c r="AJ454" i="2"/>
  <c r="K181" i="6" s="1"/>
  <c r="AA454" i="6" s="1"/>
  <c r="AK446" i="2"/>
  <c r="L157" i="6" s="1"/>
  <c r="AJ448" i="2"/>
  <c r="K149" i="6" s="1"/>
  <c r="AA448" i="6" s="1"/>
  <c r="V448" i="2"/>
  <c r="H452" i="2"/>
  <c r="O452" i="2"/>
  <c r="C196" i="6" s="1"/>
  <c r="AM451" i="2"/>
  <c r="AO449" i="2"/>
  <c r="AA447" i="2"/>
  <c r="AO455" i="2"/>
  <c r="O447" i="2"/>
  <c r="C301" i="6" s="1"/>
  <c r="H447" i="2"/>
  <c r="Q445" i="2"/>
  <c r="P445" i="2"/>
  <c r="D455" i="6" s="1"/>
  <c r="Q450" i="2"/>
  <c r="AS450" i="2" s="1"/>
  <c r="W450" i="6" s="1"/>
  <c r="P450" i="2"/>
  <c r="D197" i="6" s="1"/>
  <c r="L446" i="2"/>
  <c r="M446" i="2" s="1"/>
  <c r="K446" i="2"/>
  <c r="AA448" i="2"/>
  <c r="AS448" i="2"/>
  <c r="W448" i="6" s="1"/>
  <c r="K445" i="2"/>
  <c r="L445" i="2"/>
  <c r="M445" i="2" s="1"/>
  <c r="AH448" i="2"/>
  <c r="I149" i="6" s="1"/>
  <c r="AI446" i="2"/>
  <c r="J157" i="6" s="1"/>
  <c r="AB446" i="6" s="1"/>
  <c r="P454" i="2"/>
  <c r="D181" i="6" s="1"/>
  <c r="Q454" i="2"/>
  <c r="AA450" i="2"/>
  <c r="AI450" i="2" s="1"/>
  <c r="J197" i="6" s="1"/>
  <c r="AB450" i="6" s="1"/>
  <c r="K448" i="2"/>
  <c r="L448" i="2"/>
  <c r="M448" i="2" s="1"/>
  <c r="V450" i="2"/>
  <c r="AJ450" i="2"/>
  <c r="K197" i="6" s="1"/>
  <c r="AA450" i="6" s="1"/>
  <c r="AK449" i="2"/>
  <c r="L306" i="6" s="1"/>
  <c r="AK447" i="2"/>
  <c r="L301" i="6" s="1"/>
  <c r="V452" i="2"/>
  <c r="AJ452" i="2"/>
  <c r="K196" i="6" s="1"/>
  <c r="AA452" i="6" s="1"/>
  <c r="AO451" i="2"/>
  <c r="AG452" i="2"/>
  <c r="AH452" i="2"/>
  <c r="I196" i="6" s="1"/>
  <c r="AI449" i="2"/>
  <c r="J306" i="6" s="1"/>
  <c r="AB449" i="6" s="1"/>
  <c r="AM455" i="2"/>
  <c r="AG454" i="2"/>
  <c r="AH454" i="2"/>
  <c r="P448" i="2"/>
  <c r="D149" i="6" s="1"/>
  <c r="Q448" i="2"/>
  <c r="Q446" i="2"/>
  <c r="P446" i="2"/>
  <c r="D157" i="6" s="1"/>
  <c r="AI447" i="2"/>
  <c r="J301" i="6" s="1"/>
  <c r="AG440" i="2"/>
  <c r="AH440" i="2"/>
  <c r="AK438" i="2"/>
  <c r="L86" i="6" s="1"/>
  <c r="AA436" i="2"/>
  <c r="V440" i="2"/>
  <c r="AJ440" i="2"/>
  <c r="K109" i="6" s="1"/>
  <c r="AA440" i="6" s="1"/>
  <c r="AL435" i="2"/>
  <c r="AM435" i="2" s="1"/>
  <c r="R441" i="2"/>
  <c r="AS441" i="2"/>
  <c r="W441" i="6" s="1"/>
  <c r="Q439" i="2"/>
  <c r="P439" i="2"/>
  <c r="D454" i="6" s="1"/>
  <c r="AO441" i="2"/>
  <c r="AI439" i="2"/>
  <c r="J454" i="6" s="1"/>
  <c r="R437" i="2"/>
  <c r="AM437" i="2" s="1"/>
  <c r="AS437" i="2"/>
  <c r="W437" i="6" s="1"/>
  <c r="H436" i="2"/>
  <c r="O436" i="2"/>
  <c r="C453" i="6" s="1"/>
  <c r="AK443" i="2"/>
  <c r="L289" i="6" s="1"/>
  <c r="AA440" i="2"/>
  <c r="Q443" i="2"/>
  <c r="P443" i="2"/>
  <c r="D289" i="6" s="1"/>
  <c r="AG436" i="2"/>
  <c r="AH436" i="2"/>
  <c r="I453" i="6" s="1"/>
  <c r="AI442" i="2"/>
  <c r="J162" i="6" s="1"/>
  <c r="AN435" i="2"/>
  <c r="P438" i="2"/>
  <c r="D86" i="6" s="1"/>
  <c r="Q438" i="2"/>
  <c r="H440" i="2"/>
  <c r="O440" i="2"/>
  <c r="C109" i="6" s="1"/>
  <c r="K438" i="2"/>
  <c r="L438" i="2"/>
  <c r="M438" i="2" s="1"/>
  <c r="AK442" i="2"/>
  <c r="L162" i="6" s="1"/>
  <c r="AM441" i="2"/>
  <c r="AI438" i="2"/>
  <c r="J86" i="6" s="1"/>
  <c r="AB438" i="6" s="1"/>
  <c r="AI443" i="2"/>
  <c r="J289" i="6" s="1"/>
  <c r="K442" i="2"/>
  <c r="L442" i="2"/>
  <c r="M442" i="2" s="1"/>
  <c r="AK439" i="2"/>
  <c r="L454" i="6" s="1"/>
  <c r="V436" i="2"/>
  <c r="AJ436" i="2"/>
  <c r="K453" i="6" s="1"/>
  <c r="AA436" i="6" s="1"/>
  <c r="P442" i="2"/>
  <c r="D162" i="6" s="1"/>
  <c r="Q442" i="2"/>
  <c r="AS435" i="2"/>
  <c r="W435" i="6" s="1"/>
  <c r="R431" i="2"/>
  <c r="AO431" i="2" s="1"/>
  <c r="AS431" i="2"/>
  <c r="W431" i="6" s="1"/>
  <c r="H430" i="2"/>
  <c r="O430" i="2"/>
  <c r="C135" i="6" s="1"/>
  <c r="K428" i="2"/>
  <c r="L428" i="2"/>
  <c r="M428" i="2" s="1"/>
  <c r="K432" i="2"/>
  <c r="L432" i="2"/>
  <c r="M432" i="2" s="1"/>
  <c r="R424" i="2"/>
  <c r="AM424" i="2" s="1"/>
  <c r="AS424" i="2"/>
  <c r="W424" i="6" s="1"/>
  <c r="Q422" i="2"/>
  <c r="P422" i="2"/>
  <c r="D92" i="6" s="1"/>
  <c r="V432" i="2"/>
  <c r="AJ432" i="2"/>
  <c r="K144" i="6" s="1"/>
  <c r="AG430" i="2"/>
  <c r="AH430" i="2"/>
  <c r="I135" i="6" s="1"/>
  <c r="AK433" i="2"/>
  <c r="L217" i="6" s="1"/>
  <c r="P428" i="2"/>
  <c r="D129" i="6" s="1"/>
  <c r="Q428" i="2"/>
  <c r="AI433" i="2"/>
  <c r="J217" i="6" s="1"/>
  <c r="P432" i="2"/>
  <c r="D144" i="6" s="1"/>
  <c r="Q432" i="2"/>
  <c r="AA430" i="2"/>
  <c r="AL427" i="2"/>
  <c r="AM427" i="2" s="1"/>
  <c r="AK429" i="2"/>
  <c r="L240" i="6" s="1"/>
  <c r="Q429" i="2"/>
  <c r="P429" i="2"/>
  <c r="D240" i="6" s="1"/>
  <c r="AK428" i="2"/>
  <c r="L129" i="6" s="1"/>
  <c r="AK425" i="2"/>
  <c r="L279" i="6" s="1"/>
  <c r="P421" i="2"/>
  <c r="D248" i="6" s="1"/>
  <c r="Q421" i="2"/>
  <c r="U424" i="2"/>
  <c r="V423" i="2"/>
  <c r="AJ423" i="2"/>
  <c r="K245" i="6" s="1"/>
  <c r="U422" i="2"/>
  <c r="K421" i="2"/>
  <c r="L421" i="2"/>
  <c r="M421" i="2" s="1"/>
  <c r="AA423" i="2"/>
  <c r="V430" i="2"/>
  <c r="AJ430" i="2"/>
  <c r="K135" i="6" s="1"/>
  <c r="AI432" i="2"/>
  <c r="J144" i="6" s="1"/>
  <c r="AA426" i="2"/>
  <c r="P425" i="2"/>
  <c r="D279" i="6" s="1"/>
  <c r="Q425" i="2"/>
  <c r="AI421" i="2"/>
  <c r="J248" i="6" s="1"/>
  <c r="V426" i="2"/>
  <c r="AJ426" i="2"/>
  <c r="K130" i="6" s="1"/>
  <c r="AA426" i="6" s="1"/>
  <c r="AL431" i="2"/>
  <c r="AK427" i="2"/>
  <c r="L208" i="6" s="1"/>
  <c r="AO427" i="2"/>
  <c r="AG426" i="2"/>
  <c r="AH426" i="2"/>
  <c r="I130" i="6" s="1"/>
  <c r="Q433" i="2"/>
  <c r="P433" i="2"/>
  <c r="D217" i="6" s="1"/>
  <c r="AI429" i="2"/>
  <c r="J240" i="6" s="1"/>
  <c r="H426" i="2"/>
  <c r="O426" i="2"/>
  <c r="C130" i="6" s="1"/>
  <c r="AI425" i="2"/>
  <c r="J279" i="6" s="1"/>
  <c r="AG423" i="2"/>
  <c r="AH423" i="2"/>
  <c r="AK421" i="2"/>
  <c r="L248" i="6" s="1"/>
  <c r="AS427" i="2"/>
  <c r="W427" i="6" s="1"/>
  <c r="H423" i="2"/>
  <c r="O423" i="2"/>
  <c r="C245" i="6" s="1"/>
  <c r="K425" i="2"/>
  <c r="L425" i="2"/>
  <c r="M425" i="2" s="1"/>
  <c r="AL417" i="2"/>
  <c r="AJ418" i="2"/>
  <c r="K107" i="6" s="1"/>
  <c r="V418" i="2"/>
  <c r="P419" i="2"/>
  <c r="D216" i="6" s="1"/>
  <c r="Q419" i="2"/>
  <c r="AI419" i="2"/>
  <c r="J216" i="6" s="1"/>
  <c r="AK419" i="2"/>
  <c r="L216" i="6" s="1"/>
  <c r="AL418" i="2"/>
  <c r="Q416" i="2"/>
  <c r="P416" i="2"/>
  <c r="D90" i="6" s="1"/>
  <c r="AS418" i="2"/>
  <c r="W418" i="6" s="1"/>
  <c r="AK416" i="2"/>
  <c r="L90" i="6" s="1"/>
  <c r="AI418" i="2"/>
  <c r="J107" i="6" s="1"/>
  <c r="R417" i="2"/>
  <c r="AO417" i="2" s="1"/>
  <c r="AS417" i="2"/>
  <c r="W417" i="6" s="1"/>
  <c r="AI416" i="2"/>
  <c r="J90" i="6" s="1"/>
  <c r="BE411" i="2"/>
  <c r="BC411" i="2"/>
  <c r="Q213" i="6" s="1"/>
  <c r="P410" i="2"/>
  <c r="D77" i="6" s="1"/>
  <c r="Q410" i="2"/>
  <c r="Q409" i="2"/>
  <c r="P409" i="2"/>
  <c r="D250" i="6" s="1"/>
  <c r="AK405" i="2"/>
  <c r="L305" i="6" s="1"/>
  <c r="Q405" i="2"/>
  <c r="P405" i="2"/>
  <c r="D305" i="6" s="1"/>
  <c r="K412" i="2"/>
  <c r="L412" i="2"/>
  <c r="M412" i="2" s="1"/>
  <c r="P412" i="2"/>
  <c r="D106" i="6" s="1"/>
  <c r="Q412" i="2"/>
  <c r="AK412" i="2"/>
  <c r="L106" i="6" s="1"/>
  <c r="R403" i="2"/>
  <c r="AO403" i="2" s="1"/>
  <c r="AS403" i="2"/>
  <c r="W403" i="6" s="1"/>
  <c r="AO411" i="2"/>
  <c r="H406" i="2"/>
  <c r="O406" i="2"/>
  <c r="C88" i="6" s="1"/>
  <c r="AA408" i="2"/>
  <c r="AK409" i="2"/>
  <c r="L250" i="6" s="1"/>
  <c r="AK415" i="2"/>
  <c r="L452" i="6" s="1"/>
  <c r="R413" i="2"/>
  <c r="AS413" i="2"/>
  <c r="W413" i="6" s="1"/>
  <c r="Q415" i="2"/>
  <c r="P415" i="2"/>
  <c r="D452" i="6" s="1"/>
  <c r="AA406" i="2"/>
  <c r="K404" i="2"/>
  <c r="L404" i="2"/>
  <c r="M404" i="2" s="1"/>
  <c r="V406" i="2"/>
  <c r="AJ406" i="2"/>
  <c r="K88" i="6" s="1"/>
  <c r="L409" i="2"/>
  <c r="M409" i="2" s="1"/>
  <c r="K409" i="2"/>
  <c r="AG406" i="2"/>
  <c r="AH406" i="2"/>
  <c r="AK404" i="2"/>
  <c r="L198" i="6" s="1"/>
  <c r="P414" i="2"/>
  <c r="D102" i="6" s="1"/>
  <c r="Q414" i="2"/>
  <c r="AS407" i="2"/>
  <c r="W407" i="6" s="1"/>
  <c r="R407" i="2"/>
  <c r="AM407" i="2" s="1"/>
  <c r="AK408" i="2"/>
  <c r="L79" i="6" s="1"/>
  <c r="AI415" i="2"/>
  <c r="J452" i="6" s="1"/>
  <c r="K414" i="2"/>
  <c r="L414" i="2"/>
  <c r="M414" i="2" s="1"/>
  <c r="AT411" i="2"/>
  <c r="X411" i="6" s="1"/>
  <c r="AK411" i="2"/>
  <c r="L213" i="6" s="1"/>
  <c r="AI414" i="2"/>
  <c r="J102" i="6" s="1"/>
  <c r="AK414" i="2"/>
  <c r="L102" i="6" s="1"/>
  <c r="AH408" i="2"/>
  <c r="I79" i="6" s="1"/>
  <c r="AI410" i="2"/>
  <c r="J77" i="6" s="1"/>
  <c r="O408" i="2"/>
  <c r="C79" i="6" s="1"/>
  <c r="H408" i="2"/>
  <c r="P404" i="2"/>
  <c r="D198" i="6" s="1"/>
  <c r="Q404" i="2"/>
  <c r="BE401" i="2"/>
  <c r="BC401" i="2"/>
  <c r="Q239" i="6" s="1"/>
  <c r="AK401" i="2"/>
  <c r="L239" i="6" s="1"/>
  <c r="AL400" i="2"/>
  <c r="Q399" i="2"/>
  <c r="P399" i="2"/>
  <c r="D238" i="6" s="1"/>
  <c r="AI401" i="2"/>
  <c r="J239" i="6" s="1"/>
  <c r="AO401" i="2"/>
  <c r="AK399" i="2"/>
  <c r="L238" i="6" s="1"/>
  <c r="Q398" i="2"/>
  <c r="P398" i="2"/>
  <c r="D73" i="6" s="1"/>
  <c r="V400" i="2"/>
  <c r="AJ400" i="2"/>
  <c r="K165" i="6" s="1"/>
  <c r="AK398" i="2"/>
  <c r="L73" i="6" s="1"/>
  <c r="AI398" i="2"/>
  <c r="J73" i="6" s="1"/>
  <c r="AS400" i="2"/>
  <c r="W400" i="6" s="1"/>
  <c r="BE395" i="2"/>
  <c r="BC395" i="2"/>
  <c r="Q244" i="6" s="1"/>
  <c r="BE393" i="2"/>
  <c r="BC393" i="2"/>
  <c r="Q233" i="6" s="1"/>
  <c r="BE397" i="2"/>
  <c r="BC397" i="2"/>
  <c r="Q302" i="6" s="1"/>
  <c r="AG394" i="2"/>
  <c r="AH394" i="2"/>
  <c r="I98" i="6" s="1"/>
  <c r="H394" i="2"/>
  <c r="O394" i="2"/>
  <c r="C98" i="6" s="1"/>
  <c r="AK391" i="2"/>
  <c r="L251" i="6" s="1"/>
  <c r="V394" i="2"/>
  <c r="AJ394" i="2"/>
  <c r="K98" i="6" s="1"/>
  <c r="AG392" i="2"/>
  <c r="AH392" i="2"/>
  <c r="AO393" i="2"/>
  <c r="AS391" i="2"/>
  <c r="W391" i="6" s="1"/>
  <c r="AN391" i="2"/>
  <c r="R391" i="2"/>
  <c r="AJ390" i="2"/>
  <c r="K103" i="6" s="1"/>
  <c r="AA390" i="6" s="1"/>
  <c r="V390" i="2"/>
  <c r="K396" i="2"/>
  <c r="L396" i="2"/>
  <c r="M396" i="2" s="1"/>
  <c r="AI396" i="2"/>
  <c r="J39" i="6" s="1"/>
  <c r="AA390" i="2"/>
  <c r="AI390" i="2" s="1"/>
  <c r="J103" i="6" s="1"/>
  <c r="K392" i="2"/>
  <c r="L392" i="2"/>
  <c r="M392" i="2" s="1"/>
  <c r="AI393" i="2"/>
  <c r="J233" i="6" s="1"/>
  <c r="AT397" i="2"/>
  <c r="X397" i="6" s="1"/>
  <c r="AI391" i="2"/>
  <c r="J251" i="6" s="1"/>
  <c r="Q389" i="2"/>
  <c r="P389" i="2"/>
  <c r="D249" i="6" s="1"/>
  <c r="Q392" i="2"/>
  <c r="AL392" i="2" s="1"/>
  <c r="P392" i="2"/>
  <c r="D99" i="6" s="1"/>
  <c r="P396" i="2"/>
  <c r="D39" i="6" s="1"/>
  <c r="Q396" i="2"/>
  <c r="O390" i="2"/>
  <c r="C103" i="6" s="1"/>
  <c r="H390" i="2"/>
  <c r="AA394" i="2"/>
  <c r="AO397" i="2"/>
  <c r="AL391" i="2"/>
  <c r="AM391" i="2" s="1"/>
  <c r="AI389" i="2"/>
  <c r="J249" i="6" s="1"/>
  <c r="AK389" i="2"/>
  <c r="L249" i="6" s="1"/>
  <c r="BE383" i="2"/>
  <c r="BC383" i="2"/>
  <c r="Q450" i="6" s="1"/>
  <c r="Q384" i="2"/>
  <c r="P384" i="2"/>
  <c r="D16" i="6" s="1"/>
  <c r="AM386" i="2"/>
  <c r="AI384" i="2"/>
  <c r="J16" i="6" s="1"/>
  <c r="AL387" i="2"/>
  <c r="AM387" i="2" s="1"/>
  <c r="AK384" i="2"/>
  <c r="L16" i="6" s="1"/>
  <c r="V386" i="2"/>
  <c r="AJ386" i="2"/>
  <c r="K51" i="6" s="1"/>
  <c r="AK383" i="2"/>
  <c r="L450" i="6" s="1"/>
  <c r="AO383" i="2"/>
  <c r="AT387" i="2"/>
  <c r="X387" i="6" s="1"/>
  <c r="AM383" i="2"/>
  <c r="AT386" i="2"/>
  <c r="X386" i="6" s="1"/>
  <c r="AI387" i="2"/>
  <c r="J203" i="6" s="1"/>
  <c r="AK387" i="2"/>
  <c r="L203" i="6" s="1"/>
  <c r="AN387" i="2"/>
  <c r="Q385" i="2"/>
  <c r="P385" i="2"/>
  <c r="D202" i="6" s="1"/>
  <c r="AK385" i="2"/>
  <c r="L202" i="6" s="1"/>
  <c r="AT383" i="2"/>
  <c r="X383" i="6" s="1"/>
  <c r="K380" i="2"/>
  <c r="L380" i="2"/>
  <c r="M380" i="2" s="1"/>
  <c r="AJ378" i="2"/>
  <c r="K47" i="6" s="1"/>
  <c r="AA378" i="6" s="1"/>
  <c r="V378" i="2"/>
  <c r="O374" i="2"/>
  <c r="C54" i="6" s="1"/>
  <c r="H374" i="2"/>
  <c r="AI380" i="2"/>
  <c r="J56" i="6" s="1"/>
  <c r="AI377" i="2"/>
  <c r="J224" i="6" s="1"/>
  <c r="V376" i="2"/>
  <c r="AJ376" i="2"/>
  <c r="K45" i="6" s="1"/>
  <c r="AI381" i="2"/>
  <c r="J241" i="6" s="1"/>
  <c r="AA378" i="2"/>
  <c r="AK377" i="2"/>
  <c r="L224" i="6" s="1"/>
  <c r="Q377" i="2"/>
  <c r="P377" i="2"/>
  <c r="D224" i="6" s="1"/>
  <c r="AK373" i="2"/>
  <c r="L449" i="6" s="1"/>
  <c r="AK379" i="2"/>
  <c r="L225" i="6" s="1"/>
  <c r="AG378" i="2"/>
  <c r="AH378" i="2"/>
  <c r="I47" i="6" s="1"/>
  <c r="Q376" i="2"/>
  <c r="P376" i="2"/>
  <c r="D45" i="6" s="1"/>
  <c r="L376" i="2"/>
  <c r="M376" i="2" s="1"/>
  <c r="K376" i="2"/>
  <c r="Q380" i="2"/>
  <c r="P380" i="2"/>
  <c r="D56" i="6" s="1"/>
  <c r="AI374" i="2"/>
  <c r="J54" i="6" s="1"/>
  <c r="O378" i="2"/>
  <c r="C47" i="6" s="1"/>
  <c r="H378" i="2"/>
  <c r="AK380" i="2"/>
  <c r="L56" i="6" s="1"/>
  <c r="Q381" i="2"/>
  <c r="P381" i="2"/>
  <c r="D241" i="6" s="1"/>
  <c r="AK381" i="2"/>
  <c r="L241" i="6" s="1"/>
  <c r="AS375" i="2"/>
  <c r="W375" i="6" s="1"/>
  <c r="R375" i="2"/>
  <c r="AM375" i="2" s="1"/>
  <c r="AA374" i="2"/>
  <c r="R379" i="2"/>
  <c r="AM379" i="2" s="1"/>
  <c r="AS379" i="2"/>
  <c r="W379" i="6" s="1"/>
  <c r="AJ374" i="2"/>
  <c r="K54" i="6" s="1"/>
  <c r="V374" i="2"/>
  <c r="AI373" i="2"/>
  <c r="J449" i="6" s="1"/>
  <c r="Q373" i="2"/>
  <c r="P373" i="2"/>
  <c r="D449" i="6" s="1"/>
  <c r="BE369" i="2"/>
  <c r="BC369" i="2"/>
  <c r="Q299" i="6" s="1"/>
  <c r="AR369" i="2"/>
  <c r="AH370" i="2"/>
  <c r="I89" i="6" s="1"/>
  <c r="AG370" i="2"/>
  <c r="Q371" i="2"/>
  <c r="P371" i="2"/>
  <c r="D448" i="6" s="1"/>
  <c r="O361" i="2"/>
  <c r="C447" i="6" s="1"/>
  <c r="H361" i="2"/>
  <c r="AA370" i="2"/>
  <c r="Q365" i="2"/>
  <c r="P365" i="2"/>
  <c r="D271" i="6" s="1"/>
  <c r="AI368" i="2"/>
  <c r="J104" i="6" s="1"/>
  <c r="AS367" i="2"/>
  <c r="W367" i="6" s="1"/>
  <c r="R367" i="2"/>
  <c r="AO367" i="2" s="1"/>
  <c r="AK365" i="2"/>
  <c r="L271" i="6" s="1"/>
  <c r="AI371" i="2"/>
  <c r="J448" i="6" s="1"/>
  <c r="AH361" i="2"/>
  <c r="I447" i="6" s="1"/>
  <c r="AG361" i="2"/>
  <c r="V362" i="2"/>
  <c r="AJ362" i="2"/>
  <c r="K93" i="6" s="1"/>
  <c r="AA362" i="6" s="1"/>
  <c r="Q362" i="2"/>
  <c r="P362" i="2"/>
  <c r="D93" i="6" s="1"/>
  <c r="O370" i="2"/>
  <c r="C89" i="6" s="1"/>
  <c r="H370" i="2"/>
  <c r="AG366" i="2"/>
  <c r="AL366" i="2"/>
  <c r="AH366" i="2"/>
  <c r="V366" i="2"/>
  <c r="AJ366" i="2"/>
  <c r="K101" i="6" s="1"/>
  <c r="V370" i="2"/>
  <c r="AJ370" i="2"/>
  <c r="K89" i="6" s="1"/>
  <c r="AS366" i="2"/>
  <c r="W366" i="6" s="1"/>
  <c r="AA366" i="2"/>
  <c r="P368" i="2"/>
  <c r="D104" i="6" s="1"/>
  <c r="Q368" i="2"/>
  <c r="AK367" i="2"/>
  <c r="L246" i="6" s="1"/>
  <c r="L365" i="2"/>
  <c r="M365" i="2" s="1"/>
  <c r="K365" i="2"/>
  <c r="Q363" i="2"/>
  <c r="P363" i="2"/>
  <c r="D237" i="6" s="1"/>
  <c r="AA361" i="2"/>
  <c r="K368" i="2"/>
  <c r="L368" i="2"/>
  <c r="M368" i="2" s="1"/>
  <c r="AK368" i="2"/>
  <c r="L104" i="6" s="1"/>
  <c r="AK369" i="2"/>
  <c r="L299" i="6" s="1"/>
  <c r="AK371" i="2"/>
  <c r="L448" i="6" s="1"/>
  <c r="AI365" i="2"/>
  <c r="J271" i="6" s="1"/>
  <c r="AJ364" i="2"/>
  <c r="K111" i="6" s="1"/>
  <c r="V364" i="2"/>
  <c r="L363" i="2"/>
  <c r="M363" i="2" s="1"/>
  <c r="K363" i="2"/>
  <c r="AK361" i="2"/>
  <c r="L447" i="6" s="1"/>
  <c r="AI362" i="2"/>
  <c r="J93" i="6" s="1"/>
  <c r="V358" i="2"/>
  <c r="AJ358" i="2"/>
  <c r="K123" i="6" s="1"/>
  <c r="O356" i="2"/>
  <c r="C125" i="6" s="1"/>
  <c r="H356" i="2"/>
  <c r="AJ352" i="2"/>
  <c r="K112" i="6" s="1"/>
  <c r="AA352" i="6" s="1"/>
  <c r="V352" i="2"/>
  <c r="AL357" i="2"/>
  <c r="AM357" i="2" s="1"/>
  <c r="AK355" i="2"/>
  <c r="L290" i="6" s="1"/>
  <c r="AS352" i="2"/>
  <c r="W352" i="6" s="1"/>
  <c r="L354" i="2"/>
  <c r="M354" i="2" s="1"/>
  <c r="K354" i="2"/>
  <c r="AI357" i="2"/>
  <c r="J268" i="6" s="1"/>
  <c r="K351" i="2"/>
  <c r="L351" i="2"/>
  <c r="M351" i="2" s="1"/>
  <c r="Q359" i="2"/>
  <c r="P359" i="2"/>
  <c r="D261" i="6" s="1"/>
  <c r="AK357" i="2"/>
  <c r="L268" i="6" s="1"/>
  <c r="AH356" i="2"/>
  <c r="I125" i="6" s="1"/>
  <c r="AG356" i="2"/>
  <c r="Q354" i="2"/>
  <c r="P354" i="2"/>
  <c r="D124" i="6" s="1"/>
  <c r="P358" i="2"/>
  <c r="D123" i="6" s="1"/>
  <c r="Q358" i="2"/>
  <c r="AI351" i="2"/>
  <c r="J287" i="6" s="1"/>
  <c r="AG352" i="2"/>
  <c r="AL352" i="2"/>
  <c r="AH352" i="2"/>
  <c r="AJ356" i="2"/>
  <c r="K125" i="6" s="1"/>
  <c r="V356" i="2"/>
  <c r="V354" i="2"/>
  <c r="AJ354" i="2"/>
  <c r="K124" i="6" s="1"/>
  <c r="AA356" i="2"/>
  <c r="AK359" i="2"/>
  <c r="L261" i="6" s="1"/>
  <c r="K358" i="2"/>
  <c r="L358" i="2"/>
  <c r="M358" i="2" s="1"/>
  <c r="AS353" i="2"/>
  <c r="W353" i="6" s="1"/>
  <c r="R353" i="2"/>
  <c r="AM353" i="2" s="1"/>
  <c r="AO357" i="2"/>
  <c r="Q355" i="2"/>
  <c r="P355" i="2"/>
  <c r="D290" i="6" s="1"/>
  <c r="P351" i="2"/>
  <c r="D287" i="6" s="1"/>
  <c r="Q351" i="2"/>
  <c r="AI354" i="2"/>
  <c r="J124" i="6" s="1"/>
  <c r="AS357" i="2"/>
  <c r="W357" i="6" s="1"/>
  <c r="AK347" i="2"/>
  <c r="L445" i="6" s="1"/>
  <c r="V349" i="2"/>
  <c r="AJ349" i="2"/>
  <c r="K446" i="6" s="1"/>
  <c r="K347" i="2"/>
  <c r="L347" i="2"/>
  <c r="M347" i="2" s="1"/>
  <c r="AO347" i="2"/>
  <c r="AS347" i="2"/>
  <c r="W347" i="6" s="1"/>
  <c r="Q349" i="2"/>
  <c r="P349" i="2"/>
  <c r="D446" i="6" s="1"/>
  <c r="AK346" i="2"/>
  <c r="L115" i="6" s="1"/>
  <c r="AJ348" i="2"/>
  <c r="K119" i="6" s="1"/>
  <c r="V348" i="2"/>
  <c r="AL348" i="2"/>
  <c r="AI347" i="2"/>
  <c r="J445" i="6" s="1"/>
  <c r="AI348" i="2"/>
  <c r="J119" i="6" s="1"/>
  <c r="AS348" i="2"/>
  <c r="W348" i="6" s="1"/>
  <c r="Q346" i="2"/>
  <c r="P346" i="2"/>
  <c r="D115" i="6" s="1"/>
  <c r="AI344" i="2"/>
  <c r="J110" i="6" s="1"/>
  <c r="AI343" i="2"/>
  <c r="J443" i="6" s="1"/>
  <c r="AK343" i="2"/>
  <c r="L443" i="6" s="1"/>
  <c r="Q335" i="2"/>
  <c r="P335" i="2"/>
  <c r="D439" i="6" s="1"/>
  <c r="AS337" i="2"/>
  <c r="W337" i="6" s="1"/>
  <c r="V340" i="2"/>
  <c r="AJ340" i="2"/>
  <c r="K81" i="6" s="1"/>
  <c r="AA340" i="6" s="1"/>
  <c r="AG341" i="2"/>
  <c r="AH341" i="2"/>
  <c r="I442" i="6" s="1"/>
  <c r="Q340" i="2"/>
  <c r="P340" i="2"/>
  <c r="D81" i="6" s="1"/>
  <c r="AA341" i="2"/>
  <c r="AA345" i="2"/>
  <c r="R338" i="2"/>
  <c r="AM338" i="2" s="1"/>
  <c r="AS338" i="2"/>
  <c r="W338" i="6" s="1"/>
  <c r="AI335" i="2"/>
  <c r="J439" i="6" s="1"/>
  <c r="AS336" i="2"/>
  <c r="W336" i="6" s="1"/>
  <c r="R336" i="2"/>
  <c r="AM336" i="2" s="1"/>
  <c r="P343" i="2"/>
  <c r="D443" i="6" s="1"/>
  <c r="Q343" i="2"/>
  <c r="AJ338" i="2"/>
  <c r="K74" i="6" s="1"/>
  <c r="AA338" i="6" s="1"/>
  <c r="V338" i="2"/>
  <c r="AI339" i="2"/>
  <c r="J441" i="6" s="1"/>
  <c r="AG345" i="2"/>
  <c r="AH345" i="2"/>
  <c r="H341" i="2"/>
  <c r="O341" i="2"/>
  <c r="C442" i="6" s="1"/>
  <c r="AK337" i="2"/>
  <c r="L440" i="6" s="1"/>
  <c r="H345" i="2"/>
  <c r="O345" i="2"/>
  <c r="C444" i="6" s="1"/>
  <c r="K343" i="2"/>
  <c r="L343" i="2"/>
  <c r="M343" i="2" s="1"/>
  <c r="AK339" i="2"/>
  <c r="L441" i="6" s="1"/>
  <c r="AO337" i="2"/>
  <c r="AJ336" i="2"/>
  <c r="K53" i="6" s="1"/>
  <c r="AA53" i="6" s="1"/>
  <c r="V336" i="2"/>
  <c r="V345" i="2"/>
  <c r="AJ345" i="2"/>
  <c r="K444" i="6" s="1"/>
  <c r="AA345" i="6" s="1"/>
  <c r="U344" i="2"/>
  <c r="P339" i="2"/>
  <c r="D441" i="6" s="1"/>
  <c r="Q339" i="2"/>
  <c r="Q344" i="2"/>
  <c r="P344" i="2"/>
  <c r="D110" i="6" s="1"/>
  <c r="U342" i="2"/>
  <c r="V341" i="2"/>
  <c r="AJ341" i="2"/>
  <c r="K442" i="6" s="1"/>
  <c r="AA341" i="6" s="1"/>
  <c r="K339" i="2"/>
  <c r="L339" i="2"/>
  <c r="M339" i="2" s="1"/>
  <c r="AL337" i="2"/>
  <c r="AM337" i="2" s="1"/>
  <c r="AK335" i="2"/>
  <c r="L439" i="6" s="1"/>
  <c r="AZ327" i="2"/>
  <c r="AR327" i="2"/>
  <c r="BE327" i="2"/>
  <c r="AF323" i="2"/>
  <c r="AE323" i="2"/>
  <c r="O325" i="2"/>
  <c r="C434" i="6" s="1"/>
  <c r="H325" i="2"/>
  <c r="V325" i="2"/>
  <c r="AH325" i="2"/>
  <c r="I434" i="6" s="1"/>
  <c r="AG325" i="2"/>
  <c r="Q328" i="2"/>
  <c r="R328" i="2" s="1"/>
  <c r="P328" i="2"/>
  <c r="D37" i="6" s="1"/>
  <c r="AA328" i="2"/>
  <c r="AH328" i="2"/>
  <c r="G329" i="2"/>
  <c r="F329" i="2"/>
  <c r="L324" i="2"/>
  <c r="M324" i="2" s="1"/>
  <c r="K324" i="2"/>
  <c r="Q324" i="2"/>
  <c r="AL324" i="2" s="1"/>
  <c r="P324" i="2"/>
  <c r="D2" i="6" s="1"/>
  <c r="AJ325" i="2"/>
  <c r="K434" i="6" s="1"/>
  <c r="AE326" i="2"/>
  <c r="AF326" i="2"/>
  <c r="V328" i="2"/>
  <c r="AJ328" i="2"/>
  <c r="K37" i="6" s="1"/>
  <c r="K330" i="2"/>
  <c r="L330" i="2"/>
  <c r="M330" i="2" s="1"/>
  <c r="U323" i="2"/>
  <c r="T323" i="2"/>
  <c r="J325" i="2"/>
  <c r="D325" i="2"/>
  <c r="AA325" i="2"/>
  <c r="G323" i="2"/>
  <c r="F323" i="2"/>
  <c r="Z323" i="2"/>
  <c r="Y323" i="2"/>
  <c r="F433" i="6" s="1"/>
  <c r="K326" i="2"/>
  <c r="L326" i="2"/>
  <c r="M326" i="2" s="1"/>
  <c r="Z329" i="2"/>
  <c r="Y329" i="2"/>
  <c r="F436" i="6" s="1"/>
  <c r="J328" i="2"/>
  <c r="AG329" i="2"/>
  <c r="D330" i="2"/>
  <c r="O333" i="2"/>
  <c r="C438" i="6" s="1"/>
  <c r="AA333" i="2"/>
  <c r="Q331" i="2"/>
  <c r="R331" i="2" s="1"/>
  <c r="AL331" i="2"/>
  <c r="AM331" i="2" s="1"/>
  <c r="AH331" i="2"/>
  <c r="I437" i="6" s="1"/>
  <c r="O332" i="2"/>
  <c r="C43" i="6" s="1"/>
  <c r="H332" i="2"/>
  <c r="AA332" i="2"/>
  <c r="H326" i="2"/>
  <c r="U326" i="2"/>
  <c r="AA326" i="2"/>
  <c r="BC327" i="2"/>
  <c r="Q435" i="6" s="1"/>
  <c r="AL327" i="2"/>
  <c r="AM327" i="2" s="1"/>
  <c r="AH327" i="2"/>
  <c r="AL328" i="2"/>
  <c r="G330" i="2"/>
  <c r="Z330" i="2"/>
  <c r="AG330" i="2"/>
  <c r="D331" i="2"/>
  <c r="H331" i="2"/>
  <c r="V331" i="2"/>
  <c r="AG331" i="2"/>
  <c r="J332" i="2"/>
  <c r="D332" i="2"/>
  <c r="AH332" i="2"/>
  <c r="I43" i="6" s="1"/>
  <c r="AG332" i="2"/>
  <c r="V333" i="2"/>
  <c r="AJ333" i="2"/>
  <c r="K438" i="6" s="1"/>
  <c r="AG333" i="2"/>
  <c r="AI333" i="2" s="1"/>
  <c r="J438" i="6" s="1"/>
  <c r="AJ316" i="2"/>
  <c r="K69" i="6" s="1"/>
  <c r="V316" i="2"/>
  <c r="AH321" i="2"/>
  <c r="I295" i="6" s="1"/>
  <c r="AG321" i="2"/>
  <c r="U313" i="2"/>
  <c r="U314" i="2" s="1"/>
  <c r="T313" i="2"/>
  <c r="V317" i="2"/>
  <c r="AJ317" i="2"/>
  <c r="K430" i="6" s="1"/>
  <c r="AJ320" i="2"/>
  <c r="K122" i="6" s="1"/>
  <c r="V320" i="2"/>
  <c r="G313" i="2"/>
  <c r="F313" i="2"/>
  <c r="Z313" i="2"/>
  <c r="Y313" i="2"/>
  <c r="F428" i="6" s="1"/>
  <c r="L313" i="2"/>
  <c r="M313" i="2" s="1"/>
  <c r="K313" i="2"/>
  <c r="AG313" i="2"/>
  <c r="AH313" i="2"/>
  <c r="I428" i="6" s="1"/>
  <c r="Q314" i="2"/>
  <c r="AS314" i="2" s="1"/>
  <c r="W314" i="6" s="1"/>
  <c r="P314" i="2"/>
  <c r="D145" i="6" s="1"/>
  <c r="Q318" i="2"/>
  <c r="R318" i="2" s="1"/>
  <c r="P318" i="2"/>
  <c r="D431" i="6" s="1"/>
  <c r="K319" i="2"/>
  <c r="L319" i="2"/>
  <c r="M319" i="2" s="1"/>
  <c r="O317" i="2"/>
  <c r="C430" i="6" s="1"/>
  <c r="AA317" i="2"/>
  <c r="AH317" i="2"/>
  <c r="J321" i="2"/>
  <c r="D321" i="2"/>
  <c r="AE313" i="2"/>
  <c r="H314" i="2"/>
  <c r="AA314" i="2"/>
  <c r="AH314" i="2"/>
  <c r="I145" i="6" s="1"/>
  <c r="L315" i="2"/>
  <c r="M315" i="2" s="1"/>
  <c r="AF315" i="2"/>
  <c r="J317" i="2"/>
  <c r="F318" i="2"/>
  <c r="U318" i="2"/>
  <c r="Y318" i="2"/>
  <c r="F431" i="6" s="1"/>
  <c r="AG318" i="2"/>
  <c r="AL318" i="2"/>
  <c r="D319" i="2"/>
  <c r="V319" i="2"/>
  <c r="AJ319" i="2"/>
  <c r="K432" i="6" s="1"/>
  <c r="L320" i="2"/>
  <c r="M320" i="2" s="1"/>
  <c r="AA321" i="2"/>
  <c r="G315" i="2"/>
  <c r="Z315" i="2"/>
  <c r="D316" i="2"/>
  <c r="H316" i="2"/>
  <c r="H318" i="2"/>
  <c r="T318" i="2"/>
  <c r="AA318" i="2"/>
  <c r="AF319" i="2"/>
  <c r="V321" i="2"/>
  <c r="AJ321" i="2"/>
  <c r="K295" i="6" s="1"/>
  <c r="AL316" i="2"/>
  <c r="AH316" i="2"/>
  <c r="Q320" i="2"/>
  <c r="R320" i="2" s="1"/>
  <c r="AH320" i="2"/>
  <c r="O321" i="2"/>
  <c r="C295" i="6" s="1"/>
  <c r="H321" i="2"/>
  <c r="Q300" i="2"/>
  <c r="R300" i="2" s="1"/>
  <c r="P300" i="2"/>
  <c r="D120" i="6" s="1"/>
  <c r="AL300" i="2"/>
  <c r="U300" i="2"/>
  <c r="L300" i="2"/>
  <c r="M300" i="2" s="1"/>
  <c r="K300" i="2"/>
  <c r="AS300" i="2"/>
  <c r="W300" i="6" s="1"/>
  <c r="P299" i="2"/>
  <c r="D423" i="6" s="1"/>
  <c r="Q299" i="2"/>
  <c r="R299" i="2" s="1"/>
  <c r="K310" i="2"/>
  <c r="L310" i="2"/>
  <c r="M310" i="2" s="1"/>
  <c r="K299" i="2"/>
  <c r="L299" i="2"/>
  <c r="M299" i="2" s="1"/>
  <c r="AJ299" i="2"/>
  <c r="K423" i="6" s="1"/>
  <c r="AA299" i="6" s="1"/>
  <c r="J303" i="2"/>
  <c r="D303" i="2"/>
  <c r="AH303" i="2"/>
  <c r="AG303" i="2"/>
  <c r="AA309" i="2"/>
  <c r="AJ311" i="2"/>
  <c r="K292" i="6" s="1"/>
  <c r="AA311" i="6" s="1"/>
  <c r="AS311" i="2"/>
  <c r="W311" i="6" s="1"/>
  <c r="AL311" i="2"/>
  <c r="AH311" i="2"/>
  <c r="I292" i="6" s="1"/>
  <c r="AN311" i="2"/>
  <c r="D299" i="2"/>
  <c r="H299" i="2"/>
  <c r="V299" i="2"/>
  <c r="AA299" i="2"/>
  <c r="AG299" i="2"/>
  <c r="AG301" i="2"/>
  <c r="Z304" i="2"/>
  <c r="AH304" i="2" s="1"/>
  <c r="I52" i="6" s="1"/>
  <c r="Y304" i="2"/>
  <c r="F52" i="6" s="1"/>
  <c r="AJ304" i="2"/>
  <c r="K52" i="6" s="1"/>
  <c r="AA304" i="6" s="1"/>
  <c r="Q305" i="2"/>
  <c r="P305" i="2"/>
  <c r="D311" i="6" s="1"/>
  <c r="Y306" i="2"/>
  <c r="F58" i="6" s="1"/>
  <c r="Z306" i="2"/>
  <c r="J307" i="2"/>
  <c r="D307" i="2"/>
  <c r="AA311" i="2"/>
  <c r="AG311" i="2"/>
  <c r="AH299" i="2"/>
  <c r="I423" i="6" s="1"/>
  <c r="D300" i="2"/>
  <c r="H300" i="2"/>
  <c r="AA300" i="2"/>
  <c r="AG300" i="2"/>
  <c r="U301" i="2"/>
  <c r="AH301" i="2"/>
  <c r="I424" i="6" s="1"/>
  <c r="V303" i="2"/>
  <c r="AJ303" i="2"/>
  <c r="K425" i="6" s="1"/>
  <c r="AA303" i="6" s="1"/>
  <c r="J304" i="2"/>
  <c r="AG304" i="2"/>
  <c r="AJ305" i="2"/>
  <c r="K311" i="6" s="1"/>
  <c r="AA305" i="6" s="1"/>
  <c r="U306" i="2"/>
  <c r="V305" i="2"/>
  <c r="F306" i="2"/>
  <c r="G306" i="2"/>
  <c r="J308" i="2"/>
  <c r="AA308" i="2"/>
  <c r="F309" i="2"/>
  <c r="AH309" i="2"/>
  <c r="I427" i="6" s="1"/>
  <c r="D310" i="2"/>
  <c r="G301" i="2"/>
  <c r="Z301" i="2"/>
  <c r="AA303" i="2"/>
  <c r="G304" i="2"/>
  <c r="F304" i="2"/>
  <c r="O309" i="2"/>
  <c r="C427" i="6" s="1"/>
  <c r="H309" i="2"/>
  <c r="Y309" i="2"/>
  <c r="F427" i="6" s="1"/>
  <c r="V311" i="2"/>
  <c r="AH300" i="2"/>
  <c r="Q302" i="2"/>
  <c r="R302" i="2" s="1"/>
  <c r="AL302" i="2"/>
  <c r="AH302" i="2"/>
  <c r="O303" i="2"/>
  <c r="C425" i="6" s="1"/>
  <c r="H303" i="2"/>
  <c r="AH306" i="2"/>
  <c r="I58" i="6" s="1"/>
  <c r="AG306" i="2"/>
  <c r="O308" i="2"/>
  <c r="C59" i="6" s="1"/>
  <c r="AF308" i="2"/>
  <c r="AE308" i="2"/>
  <c r="U309" i="2"/>
  <c r="T309" i="2"/>
  <c r="AE310" i="2"/>
  <c r="AF310" i="2"/>
  <c r="AN305" i="2"/>
  <c r="AH307" i="2"/>
  <c r="V286" i="2"/>
  <c r="AJ286" i="2"/>
  <c r="K32" i="6" s="1"/>
  <c r="O285" i="2"/>
  <c r="C416" i="6" s="1"/>
  <c r="H285" i="2"/>
  <c r="AA289" i="2"/>
  <c r="F285" i="2"/>
  <c r="AA285" i="2"/>
  <c r="G286" i="2"/>
  <c r="T286" i="2"/>
  <c r="Z286" i="2"/>
  <c r="K287" i="2"/>
  <c r="R287" i="2"/>
  <c r="AE287" i="2"/>
  <c r="U288" i="2"/>
  <c r="O289" i="2"/>
  <c r="C418" i="6" s="1"/>
  <c r="H289" i="2"/>
  <c r="Z290" i="2"/>
  <c r="Y290" i="2"/>
  <c r="F20" i="6" s="1"/>
  <c r="H292" i="2"/>
  <c r="AA293" i="2"/>
  <c r="P294" i="2"/>
  <c r="D29" i="6" s="1"/>
  <c r="U295" i="2"/>
  <c r="T295" i="2"/>
  <c r="AH296" i="2"/>
  <c r="I28" i="6" s="1"/>
  <c r="AG296" i="2"/>
  <c r="O297" i="2"/>
  <c r="C422" i="6" s="1"/>
  <c r="H297" i="2"/>
  <c r="G290" i="2"/>
  <c r="F290" i="2"/>
  <c r="L295" i="2"/>
  <c r="M295" i="2" s="1"/>
  <c r="K295" i="2"/>
  <c r="AH285" i="2"/>
  <c r="P287" i="2"/>
  <c r="AN287" i="2"/>
  <c r="G288" i="2"/>
  <c r="Z288" i="2"/>
  <c r="AG288" i="2"/>
  <c r="V289" i="2"/>
  <c r="AJ289" i="2"/>
  <c r="K418" i="6" s="1"/>
  <c r="AA289" i="6" s="1"/>
  <c r="G291" i="2"/>
  <c r="F291" i="2"/>
  <c r="Y294" i="2"/>
  <c r="F29" i="6" s="1"/>
  <c r="AF295" i="2"/>
  <c r="AE295" i="2"/>
  <c r="J286" i="2"/>
  <c r="AG287" i="2"/>
  <c r="AL287" i="2"/>
  <c r="J289" i="2"/>
  <c r="D289" i="2"/>
  <c r="AH289" i="2"/>
  <c r="AG289" i="2"/>
  <c r="Z291" i="2"/>
  <c r="Y291" i="2"/>
  <c r="F419" i="6" s="1"/>
  <c r="J292" i="2"/>
  <c r="D292" i="2"/>
  <c r="Q292" i="2"/>
  <c r="AL292" i="2" s="1"/>
  <c r="V293" i="2"/>
  <c r="AJ293" i="2"/>
  <c r="K420" i="6" s="1"/>
  <c r="V297" i="2"/>
  <c r="L291" i="2"/>
  <c r="M291" i="2" s="1"/>
  <c r="K291" i="2"/>
  <c r="U291" i="2"/>
  <c r="T291" i="2"/>
  <c r="AF291" i="2"/>
  <c r="AE291" i="2"/>
  <c r="AH292" i="2"/>
  <c r="I17" i="6" s="1"/>
  <c r="O293" i="2"/>
  <c r="C420" i="6" s="1"/>
  <c r="H293" i="2"/>
  <c r="U294" i="2"/>
  <c r="AL294" i="2"/>
  <c r="J297" i="2"/>
  <c r="D297" i="2"/>
  <c r="AH297" i="2"/>
  <c r="I422" i="6" s="1"/>
  <c r="AG297" i="2"/>
  <c r="U290" i="2"/>
  <c r="AG292" i="2"/>
  <c r="J293" i="2"/>
  <c r="D293" i="2"/>
  <c r="AH293" i="2"/>
  <c r="I420" i="6" s="1"/>
  <c r="AG293" i="2"/>
  <c r="K294" i="2"/>
  <c r="T294" i="2"/>
  <c r="AE294" i="2"/>
  <c r="G295" i="2"/>
  <c r="F295" i="2"/>
  <c r="Z295" i="2"/>
  <c r="Y295" i="2"/>
  <c r="F421" i="6" s="1"/>
  <c r="Q296" i="2"/>
  <c r="AA297" i="2"/>
  <c r="AF271" i="2"/>
  <c r="AE271" i="2"/>
  <c r="G277" i="2"/>
  <c r="F277" i="2"/>
  <c r="G280" i="2"/>
  <c r="F280" i="2"/>
  <c r="V283" i="2"/>
  <c r="G281" i="2"/>
  <c r="F281" i="2"/>
  <c r="G271" i="2"/>
  <c r="F271" i="2"/>
  <c r="Z271" i="2"/>
  <c r="Y271" i="2"/>
  <c r="F409" i="6" s="1"/>
  <c r="V273" i="2"/>
  <c r="AJ273" i="2"/>
  <c r="K410" i="6" s="1"/>
  <c r="AA410" i="6" s="1"/>
  <c r="O274" i="2"/>
  <c r="C30" i="6" s="1"/>
  <c r="AA274" i="2"/>
  <c r="AH274" i="2"/>
  <c r="I30" i="6" s="1"/>
  <c r="K276" i="2"/>
  <c r="Z277" i="2"/>
  <c r="Y277" i="2"/>
  <c r="F412" i="6" s="1"/>
  <c r="Z280" i="2"/>
  <c r="Y280" i="2"/>
  <c r="F26" i="6" s="1"/>
  <c r="O282" i="2"/>
  <c r="C27" i="6" s="1"/>
  <c r="H282" i="2"/>
  <c r="L271" i="2"/>
  <c r="M271" i="2" s="1"/>
  <c r="K271" i="2"/>
  <c r="U271" i="2"/>
  <c r="T271" i="2"/>
  <c r="J273" i="2"/>
  <c r="D273" i="2"/>
  <c r="AG273" i="2"/>
  <c r="V279" i="2"/>
  <c r="K274" i="2"/>
  <c r="T274" i="2"/>
  <c r="AE274" i="2"/>
  <c r="G275" i="2"/>
  <c r="F275" i="2"/>
  <c r="Z275" i="2"/>
  <c r="Y275" i="2"/>
  <c r="F411" i="6" s="1"/>
  <c r="AH282" i="2"/>
  <c r="I27" i="6" s="1"/>
  <c r="AG282" i="2"/>
  <c r="Q272" i="2"/>
  <c r="AL272" i="2" s="1"/>
  <c r="AH272" i="2"/>
  <c r="O273" i="2"/>
  <c r="C410" i="6" s="1"/>
  <c r="H273" i="2"/>
  <c r="F274" i="2"/>
  <c r="Y274" i="2"/>
  <c r="F30" i="6" s="1"/>
  <c r="L275" i="2"/>
  <c r="M275" i="2" s="1"/>
  <c r="K275" i="2"/>
  <c r="U275" i="2"/>
  <c r="T275" i="2"/>
  <c r="AF275" i="2"/>
  <c r="AE275" i="2"/>
  <c r="U276" i="2"/>
  <c r="AG276" i="2"/>
  <c r="AH276" i="2"/>
  <c r="AA279" i="2"/>
  <c r="Z281" i="2"/>
  <c r="Y281" i="2"/>
  <c r="F414" i="6" s="1"/>
  <c r="J282" i="2"/>
  <c r="D282" i="2"/>
  <c r="AJ283" i="2"/>
  <c r="K415" i="6" s="1"/>
  <c r="AA283" i="6" s="1"/>
  <c r="O276" i="2"/>
  <c r="C35" i="6" s="1"/>
  <c r="AA276" i="2"/>
  <c r="Q278" i="2"/>
  <c r="AL278" i="2" s="1"/>
  <c r="AH278" i="2"/>
  <c r="O279" i="2"/>
  <c r="C413" i="6" s="1"/>
  <c r="H279" i="2"/>
  <c r="L281" i="2"/>
  <c r="M281" i="2" s="1"/>
  <c r="K281" i="2"/>
  <c r="U281" i="2"/>
  <c r="T281" i="2"/>
  <c r="AF281" i="2"/>
  <c r="AE281" i="2"/>
  <c r="J283" i="2"/>
  <c r="D283" i="2"/>
  <c r="AH283" i="2"/>
  <c r="I415" i="6" s="1"/>
  <c r="AG283" i="2"/>
  <c r="O283" i="2"/>
  <c r="C415" i="6" s="1"/>
  <c r="H283" i="2"/>
  <c r="L277" i="2"/>
  <c r="M277" i="2" s="1"/>
  <c r="K277" i="2"/>
  <c r="U277" i="2"/>
  <c r="T277" i="2"/>
  <c r="AF277" i="2"/>
  <c r="AE277" i="2"/>
  <c r="J279" i="2"/>
  <c r="D279" i="2"/>
  <c r="AH279" i="2"/>
  <c r="I413" i="6" s="1"/>
  <c r="AG279" i="2"/>
  <c r="U280" i="2"/>
  <c r="AA283" i="2"/>
  <c r="AH254" i="2"/>
  <c r="I189" i="6" s="1"/>
  <c r="AJ262" i="2"/>
  <c r="K191" i="6" s="1"/>
  <c r="V262" i="2"/>
  <c r="K254" i="2"/>
  <c r="L254" i="2"/>
  <c r="M254" i="2" s="1"/>
  <c r="J260" i="2"/>
  <c r="D260" i="2"/>
  <c r="T264" i="2"/>
  <c r="U264" i="2"/>
  <c r="V268" i="2"/>
  <c r="AJ268" i="2"/>
  <c r="K185" i="6" s="1"/>
  <c r="AA268" i="6" s="1"/>
  <c r="P253" i="2"/>
  <c r="D297" i="6" s="1"/>
  <c r="V253" i="2"/>
  <c r="AN253" i="2"/>
  <c r="G254" i="2"/>
  <c r="Z254" i="2"/>
  <c r="AG254" i="2"/>
  <c r="D255" i="2"/>
  <c r="H255" i="2"/>
  <c r="P255" i="2"/>
  <c r="D407" i="6" s="1"/>
  <c r="O256" i="2"/>
  <c r="C187" i="6" s="1"/>
  <c r="AH256" i="2"/>
  <c r="I187" i="6" s="1"/>
  <c r="O258" i="2"/>
  <c r="C151" i="6" s="1"/>
  <c r="AH258" i="2"/>
  <c r="I151" i="6" s="1"/>
  <c r="AN263" i="2"/>
  <c r="U258" i="2"/>
  <c r="V261" i="2"/>
  <c r="AJ261" i="2"/>
  <c r="K260" i="6" s="1"/>
  <c r="AA261" i="6" s="1"/>
  <c r="AH268" i="2"/>
  <c r="I185" i="6" s="1"/>
  <c r="AG268" i="2"/>
  <c r="R253" i="2"/>
  <c r="K255" i="2"/>
  <c r="AN255" i="2"/>
  <c r="AL255" i="2"/>
  <c r="AM255" i="2" s="1"/>
  <c r="AH255" i="2"/>
  <c r="I407" i="6" s="1"/>
  <c r="AS255" i="2"/>
  <c r="W255" i="6" s="1"/>
  <c r="AA256" i="2"/>
  <c r="H257" i="2"/>
  <c r="P257" i="2"/>
  <c r="D408" i="6" s="1"/>
  <c r="AL257" i="2"/>
  <c r="AM257" i="2" s="1"/>
  <c r="AH257" i="2"/>
  <c r="AN257" i="2"/>
  <c r="AS257" i="2"/>
  <c r="W257" i="6" s="1"/>
  <c r="AA258" i="2"/>
  <c r="U260" i="2"/>
  <c r="AH260" i="2"/>
  <c r="AG260" i="2"/>
  <c r="AA261" i="2"/>
  <c r="AS263" i="2"/>
  <c r="W263" i="6" s="1"/>
  <c r="AA263" i="2"/>
  <c r="AE264" i="2"/>
  <c r="AF264" i="2"/>
  <c r="O268" i="2"/>
  <c r="C185" i="6" s="1"/>
  <c r="H268" i="2"/>
  <c r="AJ257" i="2"/>
  <c r="K408" i="6" s="1"/>
  <c r="AA257" i="6" s="1"/>
  <c r="AA260" i="2"/>
  <c r="AH261" i="2"/>
  <c r="AG261" i="2"/>
  <c r="F253" i="2"/>
  <c r="Y253" i="2"/>
  <c r="F297" i="6" s="1"/>
  <c r="D254" i="2"/>
  <c r="V254" i="2"/>
  <c r="V255" i="2"/>
  <c r="AG255" i="2"/>
  <c r="J256" i="2"/>
  <c r="J258" i="2"/>
  <c r="O261" i="2"/>
  <c r="C260" i="6" s="1"/>
  <c r="H261" i="2"/>
  <c r="J262" i="2"/>
  <c r="D262" i="2"/>
  <c r="AJ263" i="2"/>
  <c r="K243" i="6" s="1"/>
  <c r="AA243" i="6" s="1"/>
  <c r="V263" i="2"/>
  <c r="K264" i="2"/>
  <c r="L264" i="2"/>
  <c r="M264" i="2" s="1"/>
  <c r="AS265" i="2"/>
  <c r="W265" i="6" s="1"/>
  <c r="AA265" i="2"/>
  <c r="L267" i="2"/>
  <c r="M267" i="2" s="1"/>
  <c r="K267" i="2"/>
  <c r="Q267" i="2"/>
  <c r="AL267" i="2" s="1"/>
  <c r="P267" i="2"/>
  <c r="D277" i="6" s="1"/>
  <c r="AA269" i="2"/>
  <c r="AH259" i="2"/>
  <c r="AJ265" i="2"/>
  <c r="K281" i="6" s="1"/>
  <c r="AA265" i="6" s="1"/>
  <c r="U266" i="2"/>
  <c r="T266" i="2"/>
  <c r="O269" i="2"/>
  <c r="C278" i="6" s="1"/>
  <c r="H269" i="2"/>
  <c r="G266" i="2"/>
  <c r="F266" i="2"/>
  <c r="Z266" i="2"/>
  <c r="Y266" i="2"/>
  <c r="F168" i="6" s="1"/>
  <c r="AN267" i="2"/>
  <c r="J268" i="2"/>
  <c r="D268" i="2"/>
  <c r="AA268" i="2"/>
  <c r="V269" i="2"/>
  <c r="AJ269" i="2"/>
  <c r="K278" i="6" s="1"/>
  <c r="AH269" i="2"/>
  <c r="I278" i="6" s="1"/>
  <c r="AG269" i="2"/>
  <c r="G262" i="2"/>
  <c r="Z262" i="2"/>
  <c r="D263" i="2"/>
  <c r="H263" i="2"/>
  <c r="G264" i="2"/>
  <c r="Z264" i="2"/>
  <c r="AL265" i="2"/>
  <c r="AM265" i="2" s="1"/>
  <c r="AH265" i="2"/>
  <c r="AN265" i="2"/>
  <c r="L266" i="2"/>
  <c r="M266" i="2" s="1"/>
  <c r="K266" i="2"/>
  <c r="AF266" i="2"/>
  <c r="AE266" i="2"/>
  <c r="AH263" i="2"/>
  <c r="AL263" i="2"/>
  <c r="AM263" i="2" s="1"/>
  <c r="AH267" i="2"/>
  <c r="K235" i="2"/>
  <c r="L235" i="2"/>
  <c r="M235" i="2" s="1"/>
  <c r="K236" i="2"/>
  <c r="L236" i="2"/>
  <c r="M236" i="2" s="1"/>
  <c r="P235" i="2"/>
  <c r="D296" i="6" s="1"/>
  <c r="Q235" i="2"/>
  <c r="R235" i="2" s="1"/>
  <c r="AJ235" i="2"/>
  <c r="K296" i="6" s="1"/>
  <c r="AA235" i="6" s="1"/>
  <c r="U236" i="2"/>
  <c r="AH238" i="2"/>
  <c r="I186" i="6" s="1"/>
  <c r="AG238" i="2"/>
  <c r="U239" i="2"/>
  <c r="T239" i="2"/>
  <c r="AE240" i="2"/>
  <c r="AF240" i="2"/>
  <c r="Q242" i="2"/>
  <c r="R242" i="2" s="1"/>
  <c r="P242" i="2"/>
  <c r="D194" i="6" s="1"/>
  <c r="L249" i="2"/>
  <c r="M249" i="2" s="1"/>
  <c r="K249" i="2"/>
  <c r="Q249" i="2"/>
  <c r="AN249" i="2" s="1"/>
  <c r="P249" i="2"/>
  <c r="D275" i="6" s="1"/>
  <c r="D235" i="2"/>
  <c r="H235" i="2"/>
  <c r="V235" i="2"/>
  <c r="AA235" i="2"/>
  <c r="AG235" i="2"/>
  <c r="D236" i="2"/>
  <c r="Q236" i="2"/>
  <c r="V237" i="2"/>
  <c r="AG237" i="2"/>
  <c r="O238" i="2"/>
  <c r="C186" i="6" s="1"/>
  <c r="T238" i="2"/>
  <c r="AA238" i="2"/>
  <c r="AA239" i="2"/>
  <c r="Q240" i="2"/>
  <c r="AJ241" i="2"/>
  <c r="K282" i="6" s="1"/>
  <c r="AA241" i="6" s="1"/>
  <c r="AH241" i="2"/>
  <c r="U242" i="2"/>
  <c r="AA242" i="2"/>
  <c r="AH242" i="2"/>
  <c r="I194" i="6" s="1"/>
  <c r="G243" i="2"/>
  <c r="F243" i="2"/>
  <c r="Z243" i="2"/>
  <c r="AH243" i="2" s="1"/>
  <c r="I259" i="6" s="1"/>
  <c r="Y243" i="2"/>
  <c r="F259" i="6" s="1"/>
  <c r="O245" i="2"/>
  <c r="C242" i="6" s="1"/>
  <c r="H245" i="2"/>
  <c r="AL247" i="2"/>
  <c r="AM247" i="2" s="1"/>
  <c r="AH247" i="2"/>
  <c r="AN247" i="2"/>
  <c r="AG247" i="2"/>
  <c r="V250" i="2"/>
  <c r="AH250" i="2"/>
  <c r="I184" i="6" s="1"/>
  <c r="AG250" i="2"/>
  <c r="AH235" i="2"/>
  <c r="I296" i="6" s="1"/>
  <c r="AF236" i="2"/>
  <c r="J238" i="2"/>
  <c r="O239" i="2"/>
  <c r="C406" i="6" s="1"/>
  <c r="H239" i="2"/>
  <c r="Y239" i="2"/>
  <c r="F406" i="6" s="1"/>
  <c r="V241" i="2"/>
  <c r="AA241" i="2"/>
  <c r="AG241" i="2"/>
  <c r="T242" i="2"/>
  <c r="AL242" i="2"/>
  <c r="AG243" i="2"/>
  <c r="L244" i="2"/>
  <c r="M244" i="2" s="1"/>
  <c r="Z244" i="2"/>
  <c r="AH244" i="2" s="1"/>
  <c r="I190" i="6" s="1"/>
  <c r="J245" i="2"/>
  <c r="D245" i="2"/>
  <c r="Y246" i="2"/>
  <c r="F192" i="6" s="1"/>
  <c r="Z246" i="2"/>
  <c r="U248" i="2"/>
  <c r="T248" i="2"/>
  <c r="AJ250" i="2"/>
  <c r="K184" i="6" s="1"/>
  <c r="AA250" i="6" s="1"/>
  <c r="AJ237" i="2"/>
  <c r="K405" i="6" s="1"/>
  <c r="AA237" i="6" s="1"/>
  <c r="AH239" i="2"/>
  <c r="I406" i="6" s="1"/>
  <c r="K240" i="2"/>
  <c r="L240" i="2"/>
  <c r="M240" i="2" s="1"/>
  <c r="H246" i="2"/>
  <c r="O246" i="2"/>
  <c r="C192" i="6" s="1"/>
  <c r="O250" i="2"/>
  <c r="C184" i="6" s="1"/>
  <c r="H250" i="2"/>
  <c r="J242" i="2"/>
  <c r="AA251" i="2"/>
  <c r="O244" i="2"/>
  <c r="C190" i="6" s="1"/>
  <c r="H244" i="2"/>
  <c r="T244" i="2"/>
  <c r="U244" i="2"/>
  <c r="O251" i="2"/>
  <c r="C276" i="6" s="1"/>
  <c r="H251" i="2"/>
  <c r="AJ245" i="2"/>
  <c r="K242" i="6" s="1"/>
  <c r="AA245" i="6" s="1"/>
  <c r="G248" i="2"/>
  <c r="F248" i="2"/>
  <c r="Z248" i="2"/>
  <c r="Y248" i="2"/>
  <c r="F167" i="6" s="1"/>
  <c r="J250" i="2"/>
  <c r="D250" i="2"/>
  <c r="AA250" i="2"/>
  <c r="V251" i="2"/>
  <c r="AJ251" i="2"/>
  <c r="K276" i="6" s="1"/>
  <c r="AA251" i="6" s="1"/>
  <c r="AH251" i="2"/>
  <c r="AG251" i="2"/>
  <c r="D244" i="2"/>
  <c r="V245" i="2"/>
  <c r="L246" i="2"/>
  <c r="M246" i="2" s="1"/>
  <c r="U246" i="2"/>
  <c r="AF246" i="2"/>
  <c r="AJ247" i="2"/>
  <c r="K280" i="6" s="1"/>
  <c r="AA247" i="6" s="1"/>
  <c r="L248" i="2"/>
  <c r="M248" i="2" s="1"/>
  <c r="K248" i="2"/>
  <c r="AF248" i="2"/>
  <c r="AE248" i="2"/>
  <c r="AH245" i="2"/>
  <c r="AH249" i="2"/>
  <c r="BE227" i="2"/>
  <c r="Q218" i="2"/>
  <c r="R218" i="2" s="1"/>
  <c r="P218" i="2"/>
  <c r="D155" i="6" s="1"/>
  <c r="V217" i="2"/>
  <c r="AJ217" i="2"/>
  <c r="K264" i="6" s="1"/>
  <c r="AA217" i="6" s="1"/>
  <c r="K219" i="2"/>
  <c r="L219" i="2"/>
  <c r="M219" i="2" s="1"/>
  <c r="J225" i="2"/>
  <c r="D225" i="2"/>
  <c r="AH232" i="2"/>
  <c r="I137" i="6" s="1"/>
  <c r="AG232" i="2"/>
  <c r="J217" i="2"/>
  <c r="F218" i="2"/>
  <c r="U218" i="2"/>
  <c r="Y218" i="2"/>
  <c r="F155" i="6" s="1"/>
  <c r="AG218" i="2"/>
  <c r="D219" i="2"/>
  <c r="V219" i="2"/>
  <c r="AJ219" i="2"/>
  <c r="K400" i="6" s="1"/>
  <c r="K220" i="2"/>
  <c r="G221" i="2"/>
  <c r="Z221" i="2"/>
  <c r="H222" i="2"/>
  <c r="P222" i="2"/>
  <c r="D180" i="6" s="1"/>
  <c r="AL222" i="2"/>
  <c r="G223" i="2"/>
  <c r="F223" i="2"/>
  <c r="Z223" i="2"/>
  <c r="Y223" i="2"/>
  <c r="F219" i="6" s="1"/>
  <c r="K226" i="2"/>
  <c r="L226" i="2"/>
  <c r="M226" i="2" s="1"/>
  <c r="D230" i="2"/>
  <c r="J230" i="2"/>
  <c r="H218" i="2"/>
  <c r="AA218" i="2"/>
  <c r="J221" i="2"/>
  <c r="L223" i="2"/>
  <c r="M223" i="2" s="1"/>
  <c r="K223" i="2"/>
  <c r="AF223" i="2"/>
  <c r="AE223" i="2"/>
  <c r="O225" i="2"/>
  <c r="C223" i="6" s="1"/>
  <c r="H225" i="2"/>
  <c r="V225" i="2"/>
  <c r="AH225" i="2"/>
  <c r="AG225" i="2"/>
  <c r="Q226" i="2"/>
  <c r="R226" i="2" s="1"/>
  <c r="AA228" i="2"/>
  <c r="AH228" i="2"/>
  <c r="O229" i="2"/>
  <c r="C230" i="6" s="1"/>
  <c r="H229" i="2"/>
  <c r="AJ229" i="2"/>
  <c r="K230" i="6" s="1"/>
  <c r="V229" i="2"/>
  <c r="O232" i="2"/>
  <c r="C137" i="6" s="1"/>
  <c r="H232" i="2"/>
  <c r="O217" i="2"/>
  <c r="C264" i="6" s="1"/>
  <c r="AA217" i="2"/>
  <c r="AI217" i="2" s="1"/>
  <c r="J264" i="6" s="1"/>
  <c r="AB217" i="6" s="1"/>
  <c r="U223" i="2"/>
  <c r="T223" i="2"/>
  <c r="AA225" i="2"/>
  <c r="V232" i="2"/>
  <c r="AJ232" i="2"/>
  <c r="K137" i="6" s="1"/>
  <c r="P220" i="2"/>
  <c r="D183" i="6" s="1"/>
  <c r="U221" i="2"/>
  <c r="L224" i="2"/>
  <c r="M224" i="2" s="1"/>
  <c r="K224" i="2"/>
  <c r="Q224" i="2"/>
  <c r="AL224" i="2" s="1"/>
  <c r="P224" i="2"/>
  <c r="D160" i="6" s="1"/>
  <c r="AE226" i="2"/>
  <c r="AF226" i="2"/>
  <c r="AO227" i="2"/>
  <c r="V228" i="2"/>
  <c r="AJ228" i="2"/>
  <c r="K164" i="6" s="1"/>
  <c r="AA228" i="6" s="1"/>
  <c r="L231" i="2"/>
  <c r="M231" i="2" s="1"/>
  <c r="K231" i="2"/>
  <c r="Q231" i="2"/>
  <c r="AN231" i="2" s="1"/>
  <c r="P231" i="2"/>
  <c r="D403" i="6" s="1"/>
  <c r="AA233" i="2"/>
  <c r="AH220" i="2"/>
  <c r="AH224" i="2"/>
  <c r="J228" i="2"/>
  <c r="U230" i="2"/>
  <c r="T230" i="2"/>
  <c r="O233" i="2"/>
  <c r="C404" i="6" s="1"/>
  <c r="H233" i="2"/>
  <c r="AH229" i="2"/>
  <c r="Z230" i="2"/>
  <c r="Y230" i="2"/>
  <c r="F143" i="6" s="1"/>
  <c r="J232" i="2"/>
  <c r="D232" i="2"/>
  <c r="AA232" i="2"/>
  <c r="V233" i="2"/>
  <c r="AJ233" i="2"/>
  <c r="K404" i="6" s="1"/>
  <c r="AA233" i="6" s="1"/>
  <c r="AH233" i="2"/>
  <c r="I404" i="6" s="1"/>
  <c r="AG233" i="2"/>
  <c r="H226" i="2"/>
  <c r="U226" i="2"/>
  <c r="AA226" i="2"/>
  <c r="BC227" i="2"/>
  <c r="Q402" i="6" s="1"/>
  <c r="AL227" i="2"/>
  <c r="AM227" i="2" s="1"/>
  <c r="AF230" i="2"/>
  <c r="AE230" i="2"/>
  <c r="AH231" i="2"/>
  <c r="K214" i="2"/>
  <c r="L214" i="2"/>
  <c r="M214" i="2" s="1"/>
  <c r="V212" i="2"/>
  <c r="AJ212" i="2"/>
  <c r="K142" i="6" s="1"/>
  <c r="AA142" i="6" s="1"/>
  <c r="L213" i="2"/>
  <c r="M213" i="2" s="1"/>
  <c r="K213" i="2"/>
  <c r="Q213" i="2"/>
  <c r="AN213" i="2" s="1"/>
  <c r="P213" i="2"/>
  <c r="D398" i="6" s="1"/>
  <c r="AA215" i="2"/>
  <c r="AA212" i="2"/>
  <c r="H212" i="2"/>
  <c r="O212" i="2"/>
  <c r="C142" i="6" s="1"/>
  <c r="AG212" i="2"/>
  <c r="P214" i="2"/>
  <c r="D136" i="6" s="1"/>
  <c r="Q214" i="2"/>
  <c r="R214" i="2" s="1"/>
  <c r="O215" i="2"/>
  <c r="C399" i="6" s="1"/>
  <c r="H215" i="2"/>
  <c r="V215" i="2"/>
  <c r="AJ215" i="2"/>
  <c r="K399" i="6" s="1"/>
  <c r="AA215" i="6" s="1"/>
  <c r="U214" i="2"/>
  <c r="AH215" i="2"/>
  <c r="I399" i="6" s="1"/>
  <c r="AG215" i="2"/>
  <c r="F212" i="2"/>
  <c r="K212" i="2"/>
  <c r="T212" i="2"/>
  <c r="Y212" i="2"/>
  <c r="F142" i="6" s="1"/>
  <c r="AE212" i="2"/>
  <c r="AH213" i="2"/>
  <c r="D214" i="2"/>
  <c r="H214" i="2"/>
  <c r="AA214" i="2"/>
  <c r="AG214" i="2"/>
  <c r="AH214" i="2"/>
  <c r="I136" i="6" s="1"/>
  <c r="L200" i="2"/>
  <c r="M200" i="2" s="1"/>
  <c r="K200" i="2"/>
  <c r="Q200" i="2"/>
  <c r="AL200" i="2" s="1"/>
  <c r="P200" i="2"/>
  <c r="D154" i="6" s="1"/>
  <c r="O202" i="2"/>
  <c r="C182" i="6" s="1"/>
  <c r="H202" i="2"/>
  <c r="P204" i="2"/>
  <c r="D179" i="6" s="1"/>
  <c r="Q204" i="2"/>
  <c r="R204" i="2" s="1"/>
  <c r="G199" i="2"/>
  <c r="F199" i="2"/>
  <c r="Z199" i="2"/>
  <c r="Y199" i="2"/>
  <c r="F263" i="6" s="1"/>
  <c r="G203" i="2"/>
  <c r="F203" i="2"/>
  <c r="Z203" i="2"/>
  <c r="Y203" i="2"/>
  <c r="F396" i="6" s="1"/>
  <c r="H206" i="2"/>
  <c r="O206" i="2"/>
  <c r="C159" i="6" s="1"/>
  <c r="AA206" i="2"/>
  <c r="L199" i="2"/>
  <c r="M199" i="2" s="1"/>
  <c r="K199" i="2"/>
  <c r="AF199" i="2"/>
  <c r="AE199" i="2"/>
  <c r="O201" i="2"/>
  <c r="C395" i="6" s="1"/>
  <c r="H201" i="2"/>
  <c r="V201" i="2"/>
  <c r="AH201" i="2"/>
  <c r="I395" i="6" s="1"/>
  <c r="AG201" i="2"/>
  <c r="AA202" i="2"/>
  <c r="L203" i="2"/>
  <c r="M203" i="2" s="1"/>
  <c r="K203" i="2"/>
  <c r="AG203" i="2"/>
  <c r="AH203" i="2"/>
  <c r="I396" i="6" s="1"/>
  <c r="AG206" i="2"/>
  <c r="AH206" i="2"/>
  <c r="I159" i="6" s="1"/>
  <c r="U199" i="2"/>
  <c r="T199" i="2"/>
  <c r="J201" i="2"/>
  <c r="D201" i="2"/>
  <c r="AA201" i="2"/>
  <c r="AH202" i="2"/>
  <c r="I182" i="6" s="1"/>
  <c r="AG202" i="2"/>
  <c r="U203" i="2"/>
  <c r="T203" i="2"/>
  <c r="G208" i="2"/>
  <c r="F208" i="2"/>
  <c r="AH210" i="2"/>
  <c r="I163" i="6" s="1"/>
  <c r="AG210" i="2"/>
  <c r="AH200" i="2"/>
  <c r="AE203" i="2"/>
  <c r="H204" i="2"/>
  <c r="U204" i="2"/>
  <c r="AA204" i="2"/>
  <c r="AH205" i="2"/>
  <c r="F206" i="2"/>
  <c r="Y206" i="2"/>
  <c r="F159" i="6" s="1"/>
  <c r="O207" i="2"/>
  <c r="C222" i="6" s="1"/>
  <c r="L208" i="2"/>
  <c r="M208" i="2" s="1"/>
  <c r="K208" i="2"/>
  <c r="AF208" i="2"/>
  <c r="AE208" i="2"/>
  <c r="AA210" i="2"/>
  <c r="O211" i="2"/>
  <c r="C229" i="6" s="1"/>
  <c r="H211" i="2"/>
  <c r="Z208" i="2"/>
  <c r="Y208" i="2"/>
  <c r="F117" i="6" s="1"/>
  <c r="J210" i="2"/>
  <c r="D210" i="2"/>
  <c r="AA211" i="2"/>
  <c r="L209" i="2"/>
  <c r="M209" i="2" s="1"/>
  <c r="K209" i="2"/>
  <c r="Q209" i="2"/>
  <c r="AN209" i="2" s="1"/>
  <c r="P209" i="2"/>
  <c r="D397" i="6" s="1"/>
  <c r="O210" i="2"/>
  <c r="C163" i="6" s="1"/>
  <c r="H210" i="2"/>
  <c r="V210" i="2"/>
  <c r="V211" i="2"/>
  <c r="AJ211" i="2"/>
  <c r="K229" i="6" s="1"/>
  <c r="AH211" i="2"/>
  <c r="AG211" i="2"/>
  <c r="L204" i="2"/>
  <c r="M204" i="2" s="1"/>
  <c r="AF204" i="2"/>
  <c r="J206" i="2"/>
  <c r="V206" i="2"/>
  <c r="V207" i="2"/>
  <c r="AJ207" i="2"/>
  <c r="K222" i="6" s="1"/>
  <c r="AA207" i="6" s="1"/>
  <c r="AG207" i="2"/>
  <c r="U208" i="2"/>
  <c r="T208" i="2"/>
  <c r="AH209" i="2"/>
  <c r="H189" i="2"/>
  <c r="O189" i="2"/>
  <c r="C308" i="6" s="1"/>
  <c r="AG189" i="2"/>
  <c r="H192" i="2"/>
  <c r="O192" i="2"/>
  <c r="C7" i="6" s="1"/>
  <c r="AA192" i="2"/>
  <c r="P190" i="2"/>
  <c r="D6" i="6" s="1"/>
  <c r="Q190" i="2"/>
  <c r="R190" i="2" s="1"/>
  <c r="AG192" i="2"/>
  <c r="AH192" i="2"/>
  <c r="I7" i="6" s="1"/>
  <c r="V189" i="2"/>
  <c r="AJ189" i="2"/>
  <c r="K308" i="6" s="1"/>
  <c r="AA189" i="6" s="1"/>
  <c r="AS190" i="2"/>
  <c r="W190" i="6" s="1"/>
  <c r="F189" i="2"/>
  <c r="K189" i="2"/>
  <c r="T189" i="2"/>
  <c r="Y189" i="2"/>
  <c r="F308" i="6" s="1"/>
  <c r="AE189" i="2"/>
  <c r="H190" i="2"/>
  <c r="U190" i="2"/>
  <c r="AA190" i="2"/>
  <c r="K191" i="2"/>
  <c r="AH191" i="2"/>
  <c r="F192" i="2"/>
  <c r="Y192" i="2"/>
  <c r="F7" i="6" s="1"/>
  <c r="P193" i="2"/>
  <c r="D394" i="6" s="1"/>
  <c r="AN193" i="2"/>
  <c r="O194" i="2"/>
  <c r="C9" i="6" s="1"/>
  <c r="AH194" i="2"/>
  <c r="I9" i="6" s="1"/>
  <c r="G196" i="2"/>
  <c r="Z196" i="2"/>
  <c r="H197" i="2"/>
  <c r="P197" i="2"/>
  <c r="D232" i="6" s="1"/>
  <c r="AL197" i="2"/>
  <c r="AM197" i="2" s="1"/>
  <c r="AN197" i="2"/>
  <c r="AS193" i="2"/>
  <c r="W193" i="6" s="1"/>
  <c r="R193" i="2"/>
  <c r="AM193" i="2" s="1"/>
  <c r="AA194" i="2"/>
  <c r="AJ194" i="2"/>
  <c r="K9" i="6" s="1"/>
  <c r="P195" i="2"/>
  <c r="D258" i="6" s="1"/>
  <c r="AF190" i="2"/>
  <c r="J192" i="2"/>
  <c r="F193" i="2"/>
  <c r="AJ193" i="2"/>
  <c r="K394" i="6" s="1"/>
  <c r="Y193" i="2"/>
  <c r="F394" i="6" s="1"/>
  <c r="J194" i="2"/>
  <c r="L196" i="2"/>
  <c r="M196" i="2" s="1"/>
  <c r="U196" i="2"/>
  <c r="AF196" i="2"/>
  <c r="AJ197" i="2"/>
  <c r="K232" i="6" s="1"/>
  <c r="AA197" i="6" s="1"/>
  <c r="AH195" i="2"/>
  <c r="AS183" i="2"/>
  <c r="W183" i="6" s="1"/>
  <c r="G184" i="2"/>
  <c r="F184" i="2"/>
  <c r="Z184" i="2"/>
  <c r="Y184" i="2"/>
  <c r="F75" i="6" s="1"/>
  <c r="Q185" i="2"/>
  <c r="R185" i="2" s="1"/>
  <c r="P185" i="2"/>
  <c r="D254" i="6" s="1"/>
  <c r="O186" i="2"/>
  <c r="C46" i="6" s="1"/>
  <c r="H186" i="2"/>
  <c r="AA186" i="2"/>
  <c r="K183" i="2"/>
  <c r="L184" i="2"/>
  <c r="M184" i="2" s="1"/>
  <c r="K184" i="2"/>
  <c r="AF184" i="2"/>
  <c r="AE184" i="2"/>
  <c r="H185" i="2"/>
  <c r="AJ185" i="2"/>
  <c r="K254" i="6" s="1"/>
  <c r="AA185" i="6" s="1"/>
  <c r="AH185" i="2"/>
  <c r="J186" i="2"/>
  <c r="D186" i="2"/>
  <c r="U186" i="2"/>
  <c r="AS187" i="2"/>
  <c r="W187" i="6" s="1"/>
  <c r="P183" i="2"/>
  <c r="D272" i="6" s="1"/>
  <c r="K187" i="2"/>
  <c r="AL183" i="2"/>
  <c r="T184" i="2"/>
  <c r="U184" i="2"/>
  <c r="AH186" i="2"/>
  <c r="I46" i="6" s="1"/>
  <c r="AG186" i="2"/>
  <c r="AN187" i="2"/>
  <c r="D183" i="2"/>
  <c r="H183" i="2"/>
  <c r="V183" i="2"/>
  <c r="AA183" i="2"/>
  <c r="AG183" i="2"/>
  <c r="F185" i="2"/>
  <c r="K185" i="2"/>
  <c r="T185" i="2"/>
  <c r="Y185" i="2"/>
  <c r="F254" i="6" s="1"/>
  <c r="AE185" i="2"/>
  <c r="D187" i="2"/>
  <c r="H187" i="2"/>
  <c r="V187" i="2"/>
  <c r="AA187" i="2"/>
  <c r="AG187" i="2"/>
  <c r="AJ183" i="2"/>
  <c r="K272" i="6" s="1"/>
  <c r="AN183" i="2"/>
  <c r="AJ187" i="2"/>
  <c r="K255" i="6" s="1"/>
  <c r="AH183" i="2"/>
  <c r="I272" i="6" s="1"/>
  <c r="AH187" i="2"/>
  <c r="I255" i="6" s="1"/>
  <c r="K180" i="2"/>
  <c r="L180" i="2"/>
  <c r="M180" i="2" s="1"/>
  <c r="AA181" i="2"/>
  <c r="P180" i="2"/>
  <c r="D126" i="6" s="1"/>
  <c r="Q180" i="2"/>
  <c r="R180" i="2" s="1"/>
  <c r="O181" i="2"/>
  <c r="C392" i="6" s="1"/>
  <c r="H181" i="2"/>
  <c r="U180" i="2"/>
  <c r="V181" i="2"/>
  <c r="AJ181" i="2"/>
  <c r="K392" i="6" s="1"/>
  <c r="AH181" i="2"/>
  <c r="AG181" i="2"/>
  <c r="D180" i="2"/>
  <c r="H180" i="2"/>
  <c r="AA180" i="2"/>
  <c r="AG180" i="2"/>
  <c r="AH180" i="2"/>
  <c r="I126" i="6" s="1"/>
  <c r="AA170" i="2"/>
  <c r="O169" i="2"/>
  <c r="C386" i="6" s="1"/>
  <c r="H169" i="2"/>
  <c r="V169" i="2"/>
  <c r="AJ169" i="2"/>
  <c r="K386" i="6" s="1"/>
  <c r="AA169" i="6" s="1"/>
  <c r="AH169" i="2"/>
  <c r="I386" i="6" s="1"/>
  <c r="AG169" i="2"/>
  <c r="H170" i="2"/>
  <c r="O170" i="2"/>
  <c r="C139" i="6" s="1"/>
  <c r="AG170" i="2"/>
  <c r="AH170" i="2"/>
  <c r="I139" i="6" s="1"/>
  <c r="K172" i="2"/>
  <c r="L172" i="2"/>
  <c r="M172" i="2" s="1"/>
  <c r="AA169" i="2"/>
  <c r="L171" i="2"/>
  <c r="M171" i="2" s="1"/>
  <c r="K171" i="2"/>
  <c r="Q171" i="2"/>
  <c r="AN171" i="2" s="1"/>
  <c r="P171" i="2"/>
  <c r="D387" i="6" s="1"/>
  <c r="AA174" i="2"/>
  <c r="AH175" i="2"/>
  <c r="L177" i="2"/>
  <c r="M177" i="2" s="1"/>
  <c r="K177" i="2"/>
  <c r="V178" i="2"/>
  <c r="F170" i="2"/>
  <c r="K170" i="2"/>
  <c r="T170" i="2"/>
  <c r="Y170" i="2"/>
  <c r="F139" i="6" s="1"/>
  <c r="AE170" i="2"/>
  <c r="AH171" i="2"/>
  <c r="AL171" i="2"/>
  <c r="G172" i="2"/>
  <c r="Z172" i="2"/>
  <c r="D173" i="2"/>
  <c r="H173" i="2"/>
  <c r="P173" i="2"/>
  <c r="D388" i="6" s="1"/>
  <c r="J174" i="2"/>
  <c r="J176" i="2"/>
  <c r="U176" i="2"/>
  <c r="T176" i="2"/>
  <c r="AJ178" i="2"/>
  <c r="K140" i="6" s="1"/>
  <c r="O179" i="2"/>
  <c r="C391" i="6" s="1"/>
  <c r="H179" i="2"/>
  <c r="AH178" i="2"/>
  <c r="I140" i="6" s="1"/>
  <c r="AG178" i="2"/>
  <c r="K173" i="2"/>
  <c r="U174" i="2"/>
  <c r="AJ175" i="2"/>
  <c r="K389" i="6" s="1"/>
  <c r="AA175" i="6" s="1"/>
  <c r="AG175" i="2"/>
  <c r="Z176" i="2"/>
  <c r="Y176" i="2"/>
  <c r="F138" i="6" s="1"/>
  <c r="AN177" i="2"/>
  <c r="J178" i="2"/>
  <c r="D178" i="2"/>
  <c r="AA178" i="2"/>
  <c r="V179" i="2"/>
  <c r="AJ179" i="2"/>
  <c r="K391" i="6" s="1"/>
  <c r="AH179" i="2"/>
  <c r="I391" i="6" s="1"/>
  <c r="AG179" i="2"/>
  <c r="Q177" i="2"/>
  <c r="AL177" i="2" s="1"/>
  <c r="P177" i="2"/>
  <c r="D390" i="6" s="1"/>
  <c r="O178" i="2"/>
  <c r="C140" i="6" s="1"/>
  <c r="H178" i="2"/>
  <c r="AA179" i="2"/>
  <c r="D172" i="2"/>
  <c r="V172" i="2"/>
  <c r="V173" i="2"/>
  <c r="O174" i="2"/>
  <c r="C128" i="6" s="1"/>
  <c r="AH174" i="2"/>
  <c r="O176" i="2"/>
  <c r="C138" i="6" s="1"/>
  <c r="AF176" i="2"/>
  <c r="AE176" i="2"/>
  <c r="AH177" i="2"/>
  <c r="AZ161" i="2"/>
  <c r="AR161" i="2"/>
  <c r="BE161" i="2"/>
  <c r="P159" i="2"/>
  <c r="D381" i="6" s="1"/>
  <c r="Q159" i="2"/>
  <c r="R159" i="2" s="1"/>
  <c r="AS159" i="2"/>
  <c r="W159" i="6" s="1"/>
  <c r="U158" i="2"/>
  <c r="V157" i="2"/>
  <c r="AJ157" i="2"/>
  <c r="K380" i="6" s="1"/>
  <c r="AA157" i="6" s="1"/>
  <c r="L158" i="2"/>
  <c r="M158" i="2" s="1"/>
  <c r="K158" i="2"/>
  <c r="Q158" i="2"/>
  <c r="AL158" i="2" s="1"/>
  <c r="P158" i="2"/>
  <c r="D146" i="6" s="1"/>
  <c r="AA157" i="2"/>
  <c r="K159" i="2"/>
  <c r="L159" i="2"/>
  <c r="M159" i="2" s="1"/>
  <c r="V162" i="2"/>
  <c r="AJ162" i="2"/>
  <c r="K172" i="6" s="1"/>
  <c r="AA162" i="6" s="1"/>
  <c r="H157" i="2"/>
  <c r="O157" i="2"/>
  <c r="C380" i="6" s="1"/>
  <c r="AG157" i="2"/>
  <c r="AH157" i="2"/>
  <c r="P160" i="2"/>
  <c r="D171" i="6" s="1"/>
  <c r="Q160" i="2"/>
  <c r="R160" i="2" s="1"/>
  <c r="L165" i="2"/>
  <c r="M165" i="2" s="1"/>
  <c r="K165" i="2"/>
  <c r="V166" i="2"/>
  <c r="F157" i="2"/>
  <c r="K157" i="2"/>
  <c r="T157" i="2"/>
  <c r="Y157" i="2"/>
  <c r="F380" i="6" s="1"/>
  <c r="AE157" i="2"/>
  <c r="AH158" i="2"/>
  <c r="D159" i="2"/>
  <c r="H159" i="2"/>
  <c r="V159" i="2"/>
  <c r="AA159" i="2"/>
  <c r="AG159" i="2"/>
  <c r="L160" i="2"/>
  <c r="M160" i="2" s="1"/>
  <c r="AF160" i="2"/>
  <c r="J162" i="2"/>
  <c r="AF162" i="2"/>
  <c r="AJ163" i="2"/>
  <c r="K383" i="6" s="1"/>
  <c r="AA163" i="6" s="1"/>
  <c r="L164" i="2"/>
  <c r="M164" i="2" s="1"/>
  <c r="U164" i="2"/>
  <c r="AF164" i="2"/>
  <c r="AJ166" i="2"/>
  <c r="K175" i="6" s="1"/>
  <c r="O167" i="2"/>
  <c r="C385" i="6" s="1"/>
  <c r="H167" i="2"/>
  <c r="O162" i="2"/>
  <c r="C172" i="6" s="1"/>
  <c r="Q165" i="2"/>
  <c r="AN165" i="2" s="1"/>
  <c r="P165" i="2"/>
  <c r="D384" i="6" s="1"/>
  <c r="AG166" i="2"/>
  <c r="AH159" i="2"/>
  <c r="J166" i="2"/>
  <c r="D166" i="2"/>
  <c r="V167" i="2"/>
  <c r="AJ167" i="2"/>
  <c r="K385" i="6" s="1"/>
  <c r="AA385" i="6" s="1"/>
  <c r="AH167" i="2"/>
  <c r="AG167" i="2"/>
  <c r="O166" i="2"/>
  <c r="C175" i="6" s="1"/>
  <c r="H166" i="2"/>
  <c r="AA167" i="2"/>
  <c r="H160" i="2"/>
  <c r="U160" i="2"/>
  <c r="AA160" i="2"/>
  <c r="BC161" i="2"/>
  <c r="Q382" i="6" s="1"/>
  <c r="AH161" i="2"/>
  <c r="Z162" i="2"/>
  <c r="G164" i="2"/>
  <c r="Z164" i="2"/>
  <c r="AH165" i="2"/>
  <c r="K148" i="2"/>
  <c r="L148" i="2"/>
  <c r="M148" i="2" s="1"/>
  <c r="AS146" i="2"/>
  <c r="W146" i="6" s="1"/>
  <c r="Q146" i="2"/>
  <c r="R146" i="2" s="1"/>
  <c r="O147" i="2"/>
  <c r="C375" i="6" s="1"/>
  <c r="H147" i="2"/>
  <c r="Z152" i="2"/>
  <c r="Y152" i="2"/>
  <c r="F24" i="6" s="1"/>
  <c r="AF145" i="2"/>
  <c r="AE145" i="2"/>
  <c r="H146" i="2"/>
  <c r="AA146" i="2"/>
  <c r="J147" i="2"/>
  <c r="D147" i="2"/>
  <c r="AH147" i="2"/>
  <c r="I375" i="6" s="1"/>
  <c r="AG147" i="2"/>
  <c r="D148" i="2"/>
  <c r="V151" i="2"/>
  <c r="AJ151" i="2"/>
  <c r="K377" i="6" s="1"/>
  <c r="AA377" i="6" s="1"/>
  <c r="AG151" i="2"/>
  <c r="AH151" i="2"/>
  <c r="I377" i="6" s="1"/>
  <c r="AH146" i="2"/>
  <c r="L145" i="2"/>
  <c r="M145" i="2" s="1"/>
  <c r="K145" i="2"/>
  <c r="U145" i="2"/>
  <c r="T145" i="2"/>
  <c r="D146" i="2"/>
  <c r="AA154" i="2"/>
  <c r="L146" i="2"/>
  <c r="M146" i="2" s="1"/>
  <c r="AA147" i="2"/>
  <c r="V148" i="2"/>
  <c r="AE148" i="2"/>
  <c r="AF148" i="2"/>
  <c r="O150" i="2"/>
  <c r="C23" i="6" s="1"/>
  <c r="AH150" i="2"/>
  <c r="AG150" i="2"/>
  <c r="T151" i="2"/>
  <c r="AE151" i="2"/>
  <c r="G152" i="2"/>
  <c r="F152" i="2"/>
  <c r="G145" i="2"/>
  <c r="F145" i="2"/>
  <c r="Z145" i="2"/>
  <c r="Y145" i="2"/>
  <c r="F374" i="6" s="1"/>
  <c r="V147" i="2"/>
  <c r="AJ147" i="2"/>
  <c r="K375" i="6" s="1"/>
  <c r="Q148" i="2"/>
  <c r="AJ149" i="2"/>
  <c r="K376" i="6" s="1"/>
  <c r="AA149" i="6" s="1"/>
  <c r="AH149" i="2"/>
  <c r="U150" i="2"/>
  <c r="AA150" i="2"/>
  <c r="V154" i="2"/>
  <c r="AJ154" i="2"/>
  <c r="K22" i="6" s="1"/>
  <c r="O155" i="2"/>
  <c r="C379" i="6" s="1"/>
  <c r="AA155" i="2"/>
  <c r="AH155" i="2"/>
  <c r="I379" i="6" s="1"/>
  <c r="J150" i="2"/>
  <c r="O151" i="2"/>
  <c r="C377" i="6" s="1"/>
  <c r="AH153" i="2"/>
  <c r="O154" i="2"/>
  <c r="C22" i="6" s="1"/>
  <c r="H154" i="2"/>
  <c r="F155" i="2"/>
  <c r="Y155" i="2"/>
  <c r="F379" i="6" s="1"/>
  <c r="L152" i="2"/>
  <c r="M152" i="2" s="1"/>
  <c r="K152" i="2"/>
  <c r="U152" i="2"/>
  <c r="T152" i="2"/>
  <c r="AF152" i="2"/>
  <c r="AE152" i="2"/>
  <c r="J154" i="2"/>
  <c r="D154" i="2"/>
  <c r="AH154" i="2"/>
  <c r="I22" i="6" s="1"/>
  <c r="AG154" i="2"/>
  <c r="V155" i="2"/>
  <c r="AJ155" i="2"/>
  <c r="K379" i="6" s="1"/>
  <c r="AG155" i="2"/>
  <c r="T133" i="2"/>
  <c r="U133" i="2"/>
  <c r="U134" i="2" s="1"/>
  <c r="AG135" i="2"/>
  <c r="AH135" i="2"/>
  <c r="I368" i="6" s="1"/>
  <c r="AA137" i="2"/>
  <c r="G133" i="2"/>
  <c r="F133" i="2"/>
  <c r="Y133" i="2"/>
  <c r="F367" i="6" s="1"/>
  <c r="Z133" i="2"/>
  <c r="Q134" i="2"/>
  <c r="R134" i="2" s="1"/>
  <c r="P134" i="2"/>
  <c r="D41" i="6" s="1"/>
  <c r="AA134" i="2"/>
  <c r="O135" i="2"/>
  <c r="C368" i="6" s="1"/>
  <c r="H135" i="2"/>
  <c r="AA135" i="2"/>
  <c r="O137" i="2"/>
  <c r="C369" i="6" s="1"/>
  <c r="H137" i="2"/>
  <c r="U138" i="2"/>
  <c r="AJ137" i="2"/>
  <c r="K369" i="6" s="1"/>
  <c r="V137" i="2"/>
  <c r="O138" i="2"/>
  <c r="C370" i="6" s="1"/>
  <c r="H138" i="2"/>
  <c r="L140" i="2"/>
  <c r="M140" i="2" s="1"/>
  <c r="K140" i="2"/>
  <c r="AF140" i="2"/>
  <c r="AE140" i="2"/>
  <c r="K133" i="2"/>
  <c r="L133" i="2"/>
  <c r="M133" i="2" s="1"/>
  <c r="AE133" i="2"/>
  <c r="AF133" i="2"/>
  <c r="H134" i="2"/>
  <c r="AH134" i="2"/>
  <c r="D135" i="2"/>
  <c r="J135" i="2"/>
  <c r="J137" i="2"/>
  <c r="D137" i="2"/>
  <c r="AH137" i="2"/>
  <c r="I369" i="6" s="1"/>
  <c r="AG137" i="2"/>
  <c r="AA143" i="2"/>
  <c r="AF136" i="2"/>
  <c r="AE136" i="2"/>
  <c r="AH138" i="2"/>
  <c r="I370" i="6" s="1"/>
  <c r="AG138" i="2"/>
  <c r="V139" i="2"/>
  <c r="AJ139" i="2"/>
  <c r="K371" i="6" s="1"/>
  <c r="Q141" i="2"/>
  <c r="AN141" i="2" s="1"/>
  <c r="P141" i="2"/>
  <c r="D372" i="6" s="1"/>
  <c r="AH142" i="2"/>
  <c r="I8" i="6" s="1"/>
  <c r="AG142" i="2"/>
  <c r="F134" i="2"/>
  <c r="K134" i="2"/>
  <c r="T134" i="2"/>
  <c r="Y134" i="2"/>
  <c r="F41" i="6" s="1"/>
  <c r="AE134" i="2"/>
  <c r="AA138" i="2"/>
  <c r="K139" i="2"/>
  <c r="T139" i="2"/>
  <c r="U140" i="2"/>
  <c r="T140" i="2"/>
  <c r="O142" i="2"/>
  <c r="C8" i="6" s="1"/>
  <c r="H142" i="2"/>
  <c r="AA142" i="2"/>
  <c r="V143" i="2"/>
  <c r="AJ143" i="2"/>
  <c r="K373" i="6" s="1"/>
  <c r="AH143" i="2"/>
  <c r="AG143" i="2"/>
  <c r="L136" i="2"/>
  <c r="M136" i="2" s="1"/>
  <c r="K136" i="2"/>
  <c r="U136" i="2"/>
  <c r="T136" i="2"/>
  <c r="J138" i="2"/>
  <c r="D138" i="2"/>
  <c r="AH139" i="2"/>
  <c r="AG139" i="2"/>
  <c r="L141" i="2"/>
  <c r="M141" i="2" s="1"/>
  <c r="K141" i="2"/>
  <c r="O143" i="2"/>
  <c r="C373" i="6" s="1"/>
  <c r="H143" i="2"/>
  <c r="G136" i="2"/>
  <c r="F136" i="2"/>
  <c r="Z136" i="2"/>
  <c r="Y136" i="2"/>
  <c r="F4" i="6" s="1"/>
  <c r="O139" i="2"/>
  <c r="C371" i="6" s="1"/>
  <c r="AA139" i="2"/>
  <c r="G140" i="2"/>
  <c r="F140" i="2"/>
  <c r="Z140" i="2"/>
  <c r="Y140" i="2"/>
  <c r="F10" i="6" s="1"/>
  <c r="J142" i="2"/>
  <c r="D142" i="2"/>
  <c r="V142" i="2"/>
  <c r="AH141" i="2"/>
  <c r="AL141" i="2"/>
  <c r="U127" i="2"/>
  <c r="T127" i="2"/>
  <c r="AH129" i="2"/>
  <c r="I365" i="6" s="1"/>
  <c r="AG129" i="2"/>
  <c r="AM130" i="2"/>
  <c r="F127" i="2"/>
  <c r="G127" i="2"/>
  <c r="Y127" i="2"/>
  <c r="F364" i="6" s="1"/>
  <c r="Z127" i="2"/>
  <c r="Q128" i="2"/>
  <c r="R128" i="2" s="1"/>
  <c r="P128" i="2"/>
  <c r="D21" i="6" s="1"/>
  <c r="AA128" i="2"/>
  <c r="O129" i="2"/>
  <c r="C365" i="6" s="1"/>
  <c r="H129" i="2"/>
  <c r="AA129" i="2"/>
  <c r="AT130" i="2"/>
  <c r="X130" i="6" s="1"/>
  <c r="L127" i="2"/>
  <c r="M127" i="2" s="1"/>
  <c r="K127" i="2"/>
  <c r="AE127" i="2"/>
  <c r="AF127" i="2"/>
  <c r="H128" i="2"/>
  <c r="U128" i="2"/>
  <c r="AH128" i="2"/>
  <c r="D129" i="2"/>
  <c r="J129" i="2"/>
  <c r="U130" i="2"/>
  <c r="V129" i="2"/>
  <c r="V131" i="2"/>
  <c r="AJ131" i="2"/>
  <c r="K366" i="6" s="1"/>
  <c r="AG128" i="2"/>
  <c r="K130" i="2"/>
  <c r="K131" i="2"/>
  <c r="T131" i="2"/>
  <c r="F128" i="2"/>
  <c r="K128" i="2"/>
  <c r="T128" i="2"/>
  <c r="Y128" i="2"/>
  <c r="F21" i="6" s="1"/>
  <c r="AE128" i="2"/>
  <c r="D130" i="2"/>
  <c r="H130" i="2"/>
  <c r="AA130" i="2"/>
  <c r="AG130" i="2"/>
  <c r="G131" i="2"/>
  <c r="Z131" i="2"/>
  <c r="AF131" i="2"/>
  <c r="AH130" i="2"/>
  <c r="P115" i="2"/>
  <c r="D357" i="6" s="1"/>
  <c r="Q115" i="2"/>
  <c r="R115" i="2" s="1"/>
  <c r="AA116" i="2"/>
  <c r="V117" i="2"/>
  <c r="U118" i="2"/>
  <c r="AJ117" i="2"/>
  <c r="K358" i="6" s="1"/>
  <c r="U114" i="2"/>
  <c r="V113" i="2"/>
  <c r="AJ113" i="2"/>
  <c r="K356" i="6" s="1"/>
  <c r="AA113" i="6" s="1"/>
  <c r="L114" i="2"/>
  <c r="M114" i="2" s="1"/>
  <c r="K114" i="2"/>
  <c r="Q114" i="2"/>
  <c r="P114" i="2"/>
  <c r="D94" i="6" s="1"/>
  <c r="AA117" i="2"/>
  <c r="AA113" i="2"/>
  <c r="K115" i="2"/>
  <c r="L115" i="2"/>
  <c r="M115" i="2" s="1"/>
  <c r="O116" i="2"/>
  <c r="C100" i="6" s="1"/>
  <c r="H116" i="2"/>
  <c r="U116" i="2"/>
  <c r="AH116" i="2"/>
  <c r="AG116" i="2"/>
  <c r="H117" i="2"/>
  <c r="O117" i="2"/>
  <c r="C358" i="6" s="1"/>
  <c r="AG117" i="2"/>
  <c r="AH117" i="2"/>
  <c r="I358" i="6" s="1"/>
  <c r="H113" i="2"/>
  <c r="O113" i="2"/>
  <c r="C356" i="6" s="1"/>
  <c r="AG113" i="2"/>
  <c r="AH113" i="2"/>
  <c r="I356" i="6" s="1"/>
  <c r="AL114" i="2"/>
  <c r="AJ115" i="2"/>
  <c r="K357" i="6" s="1"/>
  <c r="Q123" i="2"/>
  <c r="P123" i="2"/>
  <c r="D362" i="6" s="1"/>
  <c r="AH124" i="2"/>
  <c r="I96" i="6" s="1"/>
  <c r="AG124" i="2"/>
  <c r="F113" i="2"/>
  <c r="K113" i="2"/>
  <c r="T113" i="2"/>
  <c r="Y113" i="2"/>
  <c r="F356" i="6" s="1"/>
  <c r="AE113" i="2"/>
  <c r="AH114" i="2"/>
  <c r="D115" i="2"/>
  <c r="H115" i="2"/>
  <c r="V115" i="2"/>
  <c r="AA115" i="2"/>
  <c r="AG115" i="2"/>
  <c r="F117" i="2"/>
  <c r="K117" i="2"/>
  <c r="T117" i="2"/>
  <c r="Y117" i="2"/>
  <c r="F358" i="6" s="1"/>
  <c r="AE117" i="2"/>
  <c r="J118" i="2"/>
  <c r="J120" i="2"/>
  <c r="D120" i="2"/>
  <c r="AA120" i="2"/>
  <c r="V121" i="2"/>
  <c r="AJ121" i="2"/>
  <c r="K361" i="6" s="1"/>
  <c r="AA121" i="6" s="1"/>
  <c r="AH121" i="2"/>
  <c r="AG121" i="2"/>
  <c r="U122" i="2"/>
  <c r="T122" i="2"/>
  <c r="O125" i="2"/>
  <c r="C363" i="6" s="1"/>
  <c r="H125" i="2"/>
  <c r="V124" i="2"/>
  <c r="AH115" i="2"/>
  <c r="G122" i="2"/>
  <c r="F122" i="2"/>
  <c r="Z122" i="2"/>
  <c r="Y122" i="2"/>
  <c r="F87" i="6" s="1"/>
  <c r="J124" i="2"/>
  <c r="D124" i="2"/>
  <c r="AA124" i="2"/>
  <c r="V125" i="2"/>
  <c r="AJ125" i="2"/>
  <c r="K363" i="6" s="1"/>
  <c r="AA125" i="6" s="1"/>
  <c r="AH125" i="2"/>
  <c r="AG125" i="2"/>
  <c r="O121" i="2"/>
  <c r="C361" i="6" s="1"/>
  <c r="H121" i="2"/>
  <c r="L123" i="2"/>
  <c r="M123" i="2" s="1"/>
  <c r="K123" i="2"/>
  <c r="O124" i="2"/>
  <c r="C96" i="6" s="1"/>
  <c r="H124" i="2"/>
  <c r="AA125" i="2"/>
  <c r="O118" i="2"/>
  <c r="C91" i="6" s="1"/>
  <c r="L119" i="2"/>
  <c r="M119" i="2" s="1"/>
  <c r="K119" i="2"/>
  <c r="Q119" i="2"/>
  <c r="P119" i="2"/>
  <c r="D359" i="6" s="1"/>
  <c r="O120" i="2"/>
  <c r="C360" i="6" s="1"/>
  <c r="H120" i="2"/>
  <c r="V120" i="2"/>
  <c r="AA121" i="2"/>
  <c r="L122" i="2"/>
  <c r="M122" i="2" s="1"/>
  <c r="K122" i="2"/>
  <c r="AF122" i="2"/>
  <c r="AE122" i="2"/>
  <c r="AH119" i="2"/>
  <c r="AL119" i="2"/>
  <c r="AH123" i="2"/>
  <c r="Q99" i="2"/>
  <c r="R99" i="2" s="1"/>
  <c r="P99" i="2"/>
  <c r="D349" i="6" s="1"/>
  <c r="H104" i="2"/>
  <c r="O104" i="2"/>
  <c r="C18" i="6" s="1"/>
  <c r="K99" i="2"/>
  <c r="L99" i="2"/>
  <c r="M99" i="2" s="1"/>
  <c r="AG101" i="2"/>
  <c r="AH101" i="2"/>
  <c r="I350" i="6" s="1"/>
  <c r="AS99" i="2"/>
  <c r="W99" i="6" s="1"/>
  <c r="AS100" i="2"/>
  <c r="W100" i="6" s="1"/>
  <c r="R100" i="2"/>
  <c r="Q102" i="2"/>
  <c r="AS102" i="2" s="1"/>
  <c r="W102" i="6" s="1"/>
  <c r="P102" i="2"/>
  <c r="D14" i="6" s="1"/>
  <c r="V100" i="2"/>
  <c r="AJ100" i="2"/>
  <c r="K60" i="6" s="1"/>
  <c r="K103" i="2"/>
  <c r="L103" i="2"/>
  <c r="M103" i="2" s="1"/>
  <c r="AN99" i="2"/>
  <c r="J101" i="2"/>
  <c r="U102" i="2"/>
  <c r="D103" i="2"/>
  <c r="Q103" i="2"/>
  <c r="V103" i="2"/>
  <c r="AF105" i="2"/>
  <c r="AE105" i="2"/>
  <c r="AH107" i="2"/>
  <c r="I353" i="6" s="1"/>
  <c r="AG107" i="2"/>
  <c r="D99" i="2"/>
  <c r="H99" i="2"/>
  <c r="V99" i="2"/>
  <c r="AA99" i="2"/>
  <c r="AG99" i="2"/>
  <c r="D100" i="2"/>
  <c r="H100" i="2"/>
  <c r="P100" i="2"/>
  <c r="D60" i="6" s="1"/>
  <c r="AE101" i="2"/>
  <c r="AJ101" i="2"/>
  <c r="K350" i="6" s="1"/>
  <c r="AA101" i="6" s="1"/>
  <c r="H102" i="2"/>
  <c r="T102" i="2"/>
  <c r="AA102" i="2"/>
  <c r="AF103" i="2"/>
  <c r="F104" i="2"/>
  <c r="K105" i="2"/>
  <c r="AA107" i="2"/>
  <c r="Z109" i="2"/>
  <c r="Y109" i="2"/>
  <c r="F354" i="6" s="1"/>
  <c r="J110" i="2"/>
  <c r="D110" i="2"/>
  <c r="Q110" i="2"/>
  <c r="AL110" i="2" s="1"/>
  <c r="AH110" i="2"/>
  <c r="AG110" i="2"/>
  <c r="O111" i="2"/>
  <c r="C355" i="6" s="1"/>
  <c r="H111" i="2"/>
  <c r="O101" i="2"/>
  <c r="C350" i="6" s="1"/>
  <c r="AA101" i="2"/>
  <c r="U104" i="2"/>
  <c r="AA104" i="2"/>
  <c r="AH104" i="2"/>
  <c r="I18" i="6" s="1"/>
  <c r="G105" i="2"/>
  <c r="F105" i="2"/>
  <c r="Z105" i="2"/>
  <c r="Y105" i="2"/>
  <c r="F352" i="6" s="1"/>
  <c r="V106" i="2"/>
  <c r="G109" i="2"/>
  <c r="F109" i="2"/>
  <c r="AJ99" i="2"/>
  <c r="K349" i="6" s="1"/>
  <c r="AA99" i="6" s="1"/>
  <c r="F102" i="2"/>
  <c r="Y102" i="2"/>
  <c r="F14" i="6" s="1"/>
  <c r="T104" i="2"/>
  <c r="Z108" i="2"/>
  <c r="Y108" i="2"/>
  <c r="F133" i="6" s="1"/>
  <c r="H110" i="2"/>
  <c r="AH99" i="2"/>
  <c r="I349" i="6" s="1"/>
  <c r="AL100" i="2"/>
  <c r="AH100" i="2"/>
  <c r="AJ106" i="2"/>
  <c r="K83" i="6" s="1"/>
  <c r="AA106" i="6" s="1"/>
  <c r="J107" i="2"/>
  <c r="D107" i="2"/>
  <c r="G108" i="2"/>
  <c r="F108" i="2"/>
  <c r="V111" i="2"/>
  <c r="J104" i="2"/>
  <c r="Q106" i="2"/>
  <c r="R106" i="2" s="1"/>
  <c r="V107" i="2"/>
  <c r="AJ107" i="2"/>
  <c r="K353" i="6" s="1"/>
  <c r="AA107" i="6" s="1"/>
  <c r="L109" i="2"/>
  <c r="M109" i="2" s="1"/>
  <c r="K109" i="2"/>
  <c r="U109" i="2"/>
  <c r="T109" i="2"/>
  <c r="AF109" i="2"/>
  <c r="AE109" i="2"/>
  <c r="J111" i="2"/>
  <c r="D111" i="2"/>
  <c r="AH111" i="2"/>
  <c r="I355" i="6" s="1"/>
  <c r="AG111" i="2"/>
  <c r="O107" i="2"/>
  <c r="C353" i="6" s="1"/>
  <c r="H107" i="2"/>
  <c r="U108" i="2"/>
  <c r="AA111" i="2"/>
  <c r="AZ91" i="2"/>
  <c r="AR91" i="2"/>
  <c r="BE91" i="2"/>
  <c r="K89" i="2"/>
  <c r="L89" i="2"/>
  <c r="M89" i="2" s="1"/>
  <c r="V92" i="2"/>
  <c r="AJ92" i="2"/>
  <c r="K38" i="6" s="1"/>
  <c r="AS93" i="2"/>
  <c r="W93" i="6" s="1"/>
  <c r="P90" i="2"/>
  <c r="D34" i="6" s="1"/>
  <c r="Q90" i="2"/>
  <c r="R90" i="2" s="1"/>
  <c r="K94" i="2"/>
  <c r="L94" i="2"/>
  <c r="M94" i="2" s="1"/>
  <c r="P89" i="2"/>
  <c r="D344" i="6" s="1"/>
  <c r="Q89" i="2"/>
  <c r="R89" i="2" s="1"/>
  <c r="Q93" i="2"/>
  <c r="R93" i="2" s="1"/>
  <c r="P93" i="2"/>
  <c r="D346" i="6" s="1"/>
  <c r="O92" i="2"/>
  <c r="C38" i="6" s="1"/>
  <c r="AA92" i="2"/>
  <c r="AH92" i="2"/>
  <c r="I38" i="6" s="1"/>
  <c r="AA96" i="2"/>
  <c r="AL97" i="2"/>
  <c r="AH97" i="2"/>
  <c r="I348" i="6" s="1"/>
  <c r="AN97" i="2"/>
  <c r="D89" i="2"/>
  <c r="H89" i="2"/>
  <c r="V89" i="2"/>
  <c r="AA89" i="2"/>
  <c r="AG89" i="2"/>
  <c r="L90" i="2"/>
  <c r="M90" i="2" s="1"/>
  <c r="AF90" i="2"/>
  <c r="J92" i="2"/>
  <c r="F93" i="2"/>
  <c r="Y93" i="2"/>
  <c r="F346" i="6" s="1"/>
  <c r="AG93" i="2"/>
  <c r="D94" i="2"/>
  <c r="Z94" i="2"/>
  <c r="J96" i="2"/>
  <c r="AH89" i="2"/>
  <c r="I344" i="6" s="1"/>
  <c r="H93" i="2"/>
  <c r="AA93" i="2"/>
  <c r="AH93" i="2"/>
  <c r="I346" i="6" s="1"/>
  <c r="AJ97" i="2"/>
  <c r="K348" i="6" s="1"/>
  <c r="AG97" i="2"/>
  <c r="H90" i="2"/>
  <c r="U90" i="2"/>
  <c r="AA90" i="2"/>
  <c r="BC91" i="2"/>
  <c r="Q345" i="6" s="1"/>
  <c r="AL91" i="2"/>
  <c r="AM91" i="2" s="1"/>
  <c r="AH91" i="2"/>
  <c r="G94" i="2"/>
  <c r="U94" i="2"/>
  <c r="AF94" i="2"/>
  <c r="O96" i="2"/>
  <c r="C114" i="6" s="1"/>
  <c r="AH96" i="2"/>
  <c r="AH95" i="2"/>
  <c r="AE80" i="2"/>
  <c r="AF80" i="2"/>
  <c r="J75" i="2"/>
  <c r="AH75" i="2"/>
  <c r="AL76" i="2"/>
  <c r="AG76" i="2"/>
  <c r="U77" i="2"/>
  <c r="T77" i="2"/>
  <c r="J79" i="2"/>
  <c r="D79" i="2"/>
  <c r="AA79" i="2"/>
  <c r="L78" i="2"/>
  <c r="M78" i="2" s="1"/>
  <c r="K78" i="2"/>
  <c r="U83" i="2"/>
  <c r="U84" i="2" s="1"/>
  <c r="T83" i="2"/>
  <c r="AA75" i="2"/>
  <c r="AJ75" i="2"/>
  <c r="K338" i="6" s="1"/>
  <c r="H76" i="2"/>
  <c r="P76" i="2"/>
  <c r="D176" i="6" s="1"/>
  <c r="G77" i="2"/>
  <c r="F77" i="2"/>
  <c r="Z77" i="2"/>
  <c r="Y77" i="2"/>
  <c r="F339" i="6" s="1"/>
  <c r="K80" i="2"/>
  <c r="L80" i="2"/>
  <c r="M80" i="2" s="1"/>
  <c r="AF83" i="2"/>
  <c r="AE83" i="2"/>
  <c r="O75" i="2"/>
  <c r="C338" i="6" s="1"/>
  <c r="Q78" i="2"/>
  <c r="AL78" i="2" s="1"/>
  <c r="P78" i="2"/>
  <c r="D178" i="6" s="1"/>
  <c r="L77" i="2"/>
  <c r="M77" i="2" s="1"/>
  <c r="K77" i="2"/>
  <c r="AF77" i="2"/>
  <c r="AE77" i="2"/>
  <c r="O79" i="2"/>
  <c r="C340" i="6" s="1"/>
  <c r="H79" i="2"/>
  <c r="V79" i="2"/>
  <c r="AH79" i="2"/>
  <c r="AG79" i="2"/>
  <c r="J82" i="2"/>
  <c r="D82" i="2"/>
  <c r="AH82" i="2"/>
  <c r="I173" i="6" s="1"/>
  <c r="AG82" i="2"/>
  <c r="L83" i="2"/>
  <c r="M83" i="2" s="1"/>
  <c r="K83" i="2"/>
  <c r="AA86" i="2"/>
  <c r="AH78" i="2"/>
  <c r="AA82" i="2"/>
  <c r="G84" i="2"/>
  <c r="F84" i="2"/>
  <c r="Z84" i="2"/>
  <c r="Y84" i="2"/>
  <c r="F31" i="6" s="1"/>
  <c r="O87" i="2"/>
  <c r="C343" i="6" s="1"/>
  <c r="AA87" i="2"/>
  <c r="O83" i="2"/>
  <c r="C294" i="6" s="1"/>
  <c r="AA83" i="2"/>
  <c r="Q85" i="2"/>
  <c r="R85" i="2" s="1"/>
  <c r="AH85" i="2"/>
  <c r="I342" i="6" s="1"/>
  <c r="O86" i="2"/>
  <c r="C33" i="6" s="1"/>
  <c r="H86" i="2"/>
  <c r="H80" i="2"/>
  <c r="U80" i="2"/>
  <c r="AL81" i="2"/>
  <c r="AM81" i="2" s="1"/>
  <c r="AH81" i="2"/>
  <c r="AN81" i="2"/>
  <c r="O82" i="2"/>
  <c r="C173" i="6" s="1"/>
  <c r="H82" i="2"/>
  <c r="F83" i="2"/>
  <c r="Y83" i="2"/>
  <c r="F294" i="6" s="1"/>
  <c r="L84" i="2"/>
  <c r="M84" i="2" s="1"/>
  <c r="K84" i="2"/>
  <c r="T84" i="2"/>
  <c r="AF84" i="2"/>
  <c r="AE84" i="2"/>
  <c r="D85" i="2"/>
  <c r="H85" i="2"/>
  <c r="V85" i="2"/>
  <c r="AG85" i="2"/>
  <c r="J86" i="2"/>
  <c r="D86" i="2"/>
  <c r="AH86" i="2"/>
  <c r="AG86" i="2"/>
  <c r="V87" i="2"/>
  <c r="AJ87" i="2"/>
  <c r="K343" i="6" s="1"/>
  <c r="AG87" i="2"/>
  <c r="AI87" i="2" s="1"/>
  <c r="J343" i="6" s="1"/>
  <c r="U62" i="2"/>
  <c r="V61" i="2"/>
  <c r="AJ61" i="2"/>
  <c r="K333" i="6" s="1"/>
  <c r="AA61" i="6" s="1"/>
  <c r="AH61" i="2"/>
  <c r="I333" i="6" s="1"/>
  <c r="AG61" i="2"/>
  <c r="L63" i="2"/>
  <c r="M63" i="2" s="1"/>
  <c r="K63" i="2"/>
  <c r="AN63" i="2"/>
  <c r="V65" i="2"/>
  <c r="AJ65" i="2"/>
  <c r="K335" i="6" s="1"/>
  <c r="AA65" i="6" s="1"/>
  <c r="AA61" i="2"/>
  <c r="AA65" i="2"/>
  <c r="Q63" i="2"/>
  <c r="R63" i="2" s="1"/>
  <c r="P63" i="2"/>
  <c r="D334" i="6" s="1"/>
  <c r="O65" i="2"/>
  <c r="C335" i="6" s="1"/>
  <c r="H65" i="2"/>
  <c r="AH65" i="2"/>
  <c r="AG65" i="2"/>
  <c r="O61" i="2"/>
  <c r="C333" i="6" s="1"/>
  <c r="H61" i="2"/>
  <c r="J62" i="2"/>
  <c r="O62" i="2"/>
  <c r="C200" i="6" s="1"/>
  <c r="AH62" i="2"/>
  <c r="I200" i="6" s="1"/>
  <c r="D63" i="2"/>
  <c r="H63" i="2"/>
  <c r="V63" i="2"/>
  <c r="AA63" i="2"/>
  <c r="AG63" i="2"/>
  <c r="G64" i="2"/>
  <c r="L64" i="2"/>
  <c r="M64" i="2" s="1"/>
  <c r="U64" i="2"/>
  <c r="Z64" i="2"/>
  <c r="AF64" i="2"/>
  <c r="F65" i="2"/>
  <c r="K65" i="2"/>
  <c r="T65" i="2"/>
  <c r="Y65" i="2"/>
  <c r="F335" i="6" s="1"/>
  <c r="AE65" i="2"/>
  <c r="L66" i="2"/>
  <c r="M66" i="2" s="1"/>
  <c r="K66" i="2"/>
  <c r="AF66" i="2"/>
  <c r="AE66" i="2"/>
  <c r="H67" i="2"/>
  <c r="AJ67" i="2"/>
  <c r="K336" i="6" s="1"/>
  <c r="AA67" i="6" s="1"/>
  <c r="AN67" i="2"/>
  <c r="AH67" i="2"/>
  <c r="G70" i="2"/>
  <c r="F70" i="2"/>
  <c r="Z70" i="2"/>
  <c r="Y70" i="2"/>
  <c r="F212" i="6" s="1"/>
  <c r="Q71" i="2"/>
  <c r="R71" i="2" s="1"/>
  <c r="P71" i="2"/>
  <c r="D307" i="6" s="1"/>
  <c r="AA71" i="2"/>
  <c r="O72" i="2"/>
  <c r="C211" i="6" s="1"/>
  <c r="H72" i="2"/>
  <c r="U72" i="2"/>
  <c r="AH72" i="2"/>
  <c r="AG72" i="2"/>
  <c r="AA73" i="2"/>
  <c r="AH63" i="2"/>
  <c r="AL63" i="2"/>
  <c r="V67" i="2"/>
  <c r="AS67" i="2"/>
  <c r="W67" i="6" s="1"/>
  <c r="J68" i="2"/>
  <c r="D68" i="2"/>
  <c r="AA68" i="2"/>
  <c r="K69" i="2"/>
  <c r="L70" i="2"/>
  <c r="M70" i="2" s="1"/>
  <c r="K70" i="2"/>
  <c r="AF70" i="2"/>
  <c r="AE70" i="2"/>
  <c r="AL71" i="2"/>
  <c r="AM71" i="2" s="1"/>
  <c r="AH71" i="2"/>
  <c r="O73" i="2"/>
  <c r="C293" i="6" s="1"/>
  <c r="H73" i="2"/>
  <c r="U66" i="2"/>
  <c r="T66" i="2"/>
  <c r="J72" i="2"/>
  <c r="D72" i="2"/>
  <c r="AA72" i="2"/>
  <c r="V73" i="2"/>
  <c r="AJ73" i="2"/>
  <c r="K293" i="6" s="1"/>
  <c r="AA73" i="6" s="1"/>
  <c r="AH73" i="2"/>
  <c r="I293" i="6" s="1"/>
  <c r="AG73" i="2"/>
  <c r="AA62" i="2"/>
  <c r="G66" i="2"/>
  <c r="F66" i="2"/>
  <c r="Z66" i="2"/>
  <c r="Y66" i="2"/>
  <c r="F204" i="6" s="1"/>
  <c r="Q67" i="2"/>
  <c r="R67" i="2" s="1"/>
  <c r="P67" i="2"/>
  <c r="D336" i="6" s="1"/>
  <c r="O68" i="2"/>
  <c r="C207" i="6" s="1"/>
  <c r="H68" i="2"/>
  <c r="V68" i="2"/>
  <c r="AH68" i="2"/>
  <c r="I207" i="6" s="1"/>
  <c r="AG68" i="2"/>
  <c r="O69" i="2"/>
  <c r="C337" i="6" s="1"/>
  <c r="H69" i="2"/>
  <c r="V69" i="2"/>
  <c r="AJ69" i="2"/>
  <c r="K337" i="6" s="1"/>
  <c r="AA69" i="6" s="1"/>
  <c r="AH69" i="2"/>
  <c r="AG69" i="2"/>
  <c r="U70" i="2"/>
  <c r="T70" i="2"/>
  <c r="AJ71" i="2"/>
  <c r="K307" i="6" s="1"/>
  <c r="AA71" i="6" s="1"/>
  <c r="F67" i="2"/>
  <c r="K67" i="2"/>
  <c r="T67" i="2"/>
  <c r="Y67" i="2"/>
  <c r="F336" i="6" s="1"/>
  <c r="D69" i="2"/>
  <c r="AG43" i="2"/>
  <c r="O44" i="2"/>
  <c r="C326" i="6" s="1"/>
  <c r="H44" i="2"/>
  <c r="J44" i="2"/>
  <c r="D44" i="2"/>
  <c r="H45" i="2"/>
  <c r="O45" i="2"/>
  <c r="C327" i="6" s="1"/>
  <c r="V45" i="2"/>
  <c r="AJ45" i="2"/>
  <c r="K327" i="6" s="1"/>
  <c r="AA45" i="6" s="1"/>
  <c r="K51" i="2"/>
  <c r="L51" i="2"/>
  <c r="M51" i="2" s="1"/>
  <c r="H52" i="2"/>
  <c r="O52" i="2"/>
  <c r="C141" i="6" s="1"/>
  <c r="F43" i="2"/>
  <c r="G43" i="2"/>
  <c r="Y43" i="2"/>
  <c r="F325" i="6" s="1"/>
  <c r="Z43" i="2"/>
  <c r="J45" i="2"/>
  <c r="AA45" i="2"/>
  <c r="T46" i="2"/>
  <c r="L43" i="2"/>
  <c r="M43" i="2" s="1"/>
  <c r="AF45" i="2"/>
  <c r="AE45" i="2"/>
  <c r="AG49" i="2"/>
  <c r="AH49" i="2"/>
  <c r="I328" i="6" s="1"/>
  <c r="Q50" i="2"/>
  <c r="AS50" i="2" s="1"/>
  <c r="W50" i="6" s="1"/>
  <c r="P50" i="2"/>
  <c r="D55" i="6" s="1"/>
  <c r="R55" i="2"/>
  <c r="AS55" i="2"/>
  <c r="W55" i="6" s="1"/>
  <c r="O49" i="2"/>
  <c r="C328" i="6" s="1"/>
  <c r="AA49" i="2"/>
  <c r="U52" i="2"/>
  <c r="AA52" i="2"/>
  <c r="AH52" i="2"/>
  <c r="AJ54" i="2"/>
  <c r="K205" i="6" s="1"/>
  <c r="AA54" i="6" s="1"/>
  <c r="V54" i="2"/>
  <c r="P55" i="2"/>
  <c r="D330" i="6" s="1"/>
  <c r="V55" i="2"/>
  <c r="AJ55" i="2"/>
  <c r="K330" i="6" s="1"/>
  <c r="H56" i="2"/>
  <c r="O56" i="2"/>
  <c r="C214" i="6" s="1"/>
  <c r="U56" i="2"/>
  <c r="L57" i="2"/>
  <c r="M57" i="2" s="1"/>
  <c r="K57" i="2"/>
  <c r="F58" i="2"/>
  <c r="G58" i="2"/>
  <c r="L47" i="2"/>
  <c r="M47" i="2" s="1"/>
  <c r="AF47" i="2"/>
  <c r="J49" i="2"/>
  <c r="F50" i="2"/>
  <c r="U50" i="2"/>
  <c r="Y50" i="2"/>
  <c r="F55" i="6" s="1"/>
  <c r="D51" i="2"/>
  <c r="V51" i="2"/>
  <c r="AJ51" i="2"/>
  <c r="K274" i="6" s="1"/>
  <c r="AA51" i="6" s="1"/>
  <c r="T52" i="2"/>
  <c r="Z53" i="2"/>
  <c r="Y53" i="2"/>
  <c r="F329" i="6" s="1"/>
  <c r="G54" i="2"/>
  <c r="D55" i="2"/>
  <c r="H55" i="2"/>
  <c r="F56" i="2"/>
  <c r="AA56" i="2"/>
  <c r="AG56" i="2"/>
  <c r="AH56" i="2"/>
  <c r="I214" i="6" s="1"/>
  <c r="T57" i="2"/>
  <c r="U43" i="2"/>
  <c r="AH44" i="2"/>
  <c r="I326" i="6" s="1"/>
  <c r="F45" i="2"/>
  <c r="Y45" i="2"/>
  <c r="F327" i="6" s="1"/>
  <c r="G47" i="2"/>
  <c r="Z47" i="2"/>
  <c r="D48" i="2"/>
  <c r="H48" i="2"/>
  <c r="P48" i="2"/>
  <c r="D161" i="6" s="1"/>
  <c r="AE49" i="2"/>
  <c r="AJ49" i="2"/>
  <c r="K328" i="6" s="1"/>
  <c r="H50" i="2"/>
  <c r="T50" i="2"/>
  <c r="AA50" i="2"/>
  <c r="AH50" i="2"/>
  <c r="I55" i="6" s="1"/>
  <c r="AF51" i="2"/>
  <c r="F52" i="2"/>
  <c r="K53" i="2"/>
  <c r="Z54" i="2"/>
  <c r="AH54" i="2" s="1"/>
  <c r="I205" i="6" s="1"/>
  <c r="AG54" i="2"/>
  <c r="K55" i="2"/>
  <c r="AL55" i="2"/>
  <c r="AH55" i="2"/>
  <c r="I330" i="6" s="1"/>
  <c r="AG55" i="2"/>
  <c r="AN55" i="2"/>
  <c r="Y56" i="2"/>
  <c r="F214" i="6" s="1"/>
  <c r="V57" i="2"/>
  <c r="L58" i="2"/>
  <c r="M58" i="2" s="1"/>
  <c r="AH58" i="2"/>
  <c r="I210" i="6" s="1"/>
  <c r="AG58" i="2"/>
  <c r="O59" i="2"/>
  <c r="C332" i="6" s="1"/>
  <c r="H59" i="2"/>
  <c r="D43" i="2"/>
  <c r="AG44" i="2"/>
  <c r="K46" i="2"/>
  <c r="AE46" i="2"/>
  <c r="U47" i="2"/>
  <c r="U46" i="2" s="1"/>
  <c r="AH48" i="2"/>
  <c r="G51" i="2"/>
  <c r="Z51" i="2"/>
  <c r="G53" i="2"/>
  <c r="F53" i="2"/>
  <c r="AG53" i="2"/>
  <c r="J54" i="2"/>
  <c r="D54" i="2"/>
  <c r="P57" i="2"/>
  <c r="V59" i="2"/>
  <c r="AN57" i="2"/>
  <c r="J59" i="2"/>
  <c r="D59" i="2"/>
  <c r="AH59" i="2"/>
  <c r="I332" i="6" s="1"/>
  <c r="AG59" i="2"/>
  <c r="J52" i="2"/>
  <c r="AE57" i="2"/>
  <c r="U58" i="2"/>
  <c r="AA59" i="2"/>
  <c r="K29" i="2"/>
  <c r="L29" i="2"/>
  <c r="M29" i="2" s="1"/>
  <c r="V30" i="2"/>
  <c r="AJ30" i="2"/>
  <c r="K84" i="6" s="1"/>
  <c r="H31" i="2"/>
  <c r="O31" i="2"/>
  <c r="C319" i="6" s="1"/>
  <c r="AG31" i="2"/>
  <c r="AH31" i="2"/>
  <c r="I319" i="6" s="1"/>
  <c r="P30" i="2"/>
  <c r="D84" i="6" s="1"/>
  <c r="Q30" i="2"/>
  <c r="R30" i="2" s="1"/>
  <c r="P29" i="2"/>
  <c r="D318" i="6" s="1"/>
  <c r="Q29" i="2"/>
  <c r="R29" i="2" s="1"/>
  <c r="L30" i="2"/>
  <c r="M30" i="2" s="1"/>
  <c r="K30" i="2"/>
  <c r="AS30" i="2"/>
  <c r="W30" i="6" s="1"/>
  <c r="V31" i="2"/>
  <c r="AJ31" i="2"/>
  <c r="K319" i="6" s="1"/>
  <c r="AA31" i="2"/>
  <c r="K33" i="2"/>
  <c r="L33" i="2"/>
  <c r="M33" i="2" s="1"/>
  <c r="AJ29" i="2"/>
  <c r="K318" i="6" s="1"/>
  <c r="AS32" i="2"/>
  <c r="W32" i="6" s="1"/>
  <c r="Z34" i="2"/>
  <c r="Y34" i="2"/>
  <c r="F166" i="6" s="1"/>
  <c r="AA37" i="2"/>
  <c r="D29" i="2"/>
  <c r="F31" i="2"/>
  <c r="K31" i="2"/>
  <c r="T31" i="2"/>
  <c r="Y31" i="2"/>
  <c r="F319" i="6" s="1"/>
  <c r="AE31" i="2"/>
  <c r="P32" i="2"/>
  <c r="D80" i="6" s="1"/>
  <c r="G33" i="2"/>
  <c r="AG34" i="2"/>
  <c r="L38" i="2"/>
  <c r="M38" i="2" s="1"/>
  <c r="K38" i="2"/>
  <c r="Z39" i="2"/>
  <c r="AH39" i="2" s="1"/>
  <c r="I323" i="6" s="1"/>
  <c r="AS40" i="2"/>
  <c r="W40" i="6" s="1"/>
  <c r="K41" i="2"/>
  <c r="V41" i="2"/>
  <c r="H30" i="2"/>
  <c r="AG30" i="2"/>
  <c r="K32" i="2"/>
  <c r="U33" i="2"/>
  <c r="AE34" i="2"/>
  <c r="AA36" i="2"/>
  <c r="H37" i="2"/>
  <c r="O37" i="2"/>
  <c r="C322" i="6" s="1"/>
  <c r="AS38" i="2"/>
  <c r="W38" i="6" s="1"/>
  <c r="D40" i="2"/>
  <c r="H40" i="2"/>
  <c r="Z41" i="2"/>
  <c r="AH41" i="2" s="1"/>
  <c r="I324" i="6" s="1"/>
  <c r="Y41" i="2"/>
  <c r="F324" i="6" s="1"/>
  <c r="AJ41" i="2"/>
  <c r="K324" i="6" s="1"/>
  <c r="J35" i="2"/>
  <c r="D35" i="2"/>
  <c r="AG37" i="2"/>
  <c r="AH37" i="2"/>
  <c r="I322" i="6" s="1"/>
  <c r="H29" i="2"/>
  <c r="V29" i="2"/>
  <c r="AG29" i="2"/>
  <c r="Z33" i="2"/>
  <c r="AH33" i="2" s="1"/>
  <c r="I320" i="6" s="1"/>
  <c r="AG33" i="2"/>
  <c r="G34" i="2"/>
  <c r="F34" i="2"/>
  <c r="AH36" i="2"/>
  <c r="AG36" i="2"/>
  <c r="Y37" i="2"/>
  <c r="F322" i="6" s="1"/>
  <c r="AF38" i="2"/>
  <c r="AE38" i="2"/>
  <c r="L40" i="2"/>
  <c r="M40" i="2" s="1"/>
  <c r="K40" i="2"/>
  <c r="D30" i="2"/>
  <c r="AA30" i="2"/>
  <c r="AE32" i="2"/>
  <c r="AH30" i="2"/>
  <c r="I84" i="6" s="1"/>
  <c r="F32" i="2"/>
  <c r="Y32" i="2"/>
  <c r="F80" i="6" s="1"/>
  <c r="AG32" i="2"/>
  <c r="AM32" i="2" s="1"/>
  <c r="D33" i="2"/>
  <c r="K34" i="2"/>
  <c r="U35" i="2"/>
  <c r="F37" i="2"/>
  <c r="U37" i="2"/>
  <c r="T37" i="2"/>
  <c r="P38" i="2"/>
  <c r="D132" i="6" s="1"/>
  <c r="G39" i="2"/>
  <c r="T39" i="2"/>
  <c r="U39" i="2"/>
  <c r="G41" i="2"/>
  <c r="F41" i="2"/>
  <c r="U34" i="2"/>
  <c r="AL40" i="2"/>
  <c r="AH40" i="2"/>
  <c r="I95" i="6" s="1"/>
  <c r="AG41" i="2"/>
  <c r="T34" i="2"/>
  <c r="AF35" i="2"/>
  <c r="J37" i="2"/>
  <c r="F38" i="2"/>
  <c r="Y38" i="2"/>
  <c r="F132" i="6" s="1"/>
  <c r="D39" i="2"/>
  <c r="AG40" i="2"/>
  <c r="K26" i="2"/>
  <c r="L26" i="2"/>
  <c r="M26" i="2" s="1"/>
  <c r="L25" i="2"/>
  <c r="M25" i="2" s="1"/>
  <c r="K25" i="2"/>
  <c r="Q25" i="2"/>
  <c r="AN25" i="2" s="1"/>
  <c r="P25" i="2"/>
  <c r="D220" i="6" s="1"/>
  <c r="AA27" i="2"/>
  <c r="P26" i="2"/>
  <c r="D127" i="6" s="1"/>
  <c r="O27" i="2"/>
  <c r="C221" i="6" s="1"/>
  <c r="H27" i="2"/>
  <c r="V27" i="2"/>
  <c r="AJ27" i="2"/>
  <c r="K221" i="6" s="1"/>
  <c r="U26" i="2"/>
  <c r="AH27" i="2"/>
  <c r="I221" i="6" s="1"/>
  <c r="AG27" i="2"/>
  <c r="AH25" i="2"/>
  <c r="AL25" i="2"/>
  <c r="D26" i="2"/>
  <c r="AA26" i="2"/>
  <c r="AG26" i="2"/>
  <c r="AH26" i="2"/>
  <c r="I127" i="6" s="1"/>
  <c r="P22" i="2"/>
  <c r="D147" i="6" s="1"/>
  <c r="Q22" i="2"/>
  <c r="R22" i="2" s="1"/>
  <c r="O23" i="2"/>
  <c r="C310" i="6" s="1"/>
  <c r="H23" i="2"/>
  <c r="V23" i="2"/>
  <c r="AJ23" i="2"/>
  <c r="K310" i="6" s="1"/>
  <c r="U22" i="2"/>
  <c r="AH23" i="2"/>
  <c r="I310" i="6" s="1"/>
  <c r="AG23" i="2"/>
  <c r="K22" i="2"/>
  <c r="L22" i="2"/>
  <c r="M22" i="2" s="1"/>
  <c r="AA23" i="2"/>
  <c r="D22" i="2"/>
  <c r="H22" i="2"/>
  <c r="AA22" i="2"/>
  <c r="AG22" i="2"/>
  <c r="AH22" i="2"/>
  <c r="I147" i="6" s="1"/>
  <c r="D16" i="2"/>
  <c r="J16" i="2"/>
  <c r="G18" i="2"/>
  <c r="F18" i="2"/>
  <c r="Y18" i="2"/>
  <c r="F156" i="6" s="1"/>
  <c r="Z18" i="2"/>
  <c r="Q19" i="2"/>
  <c r="R19" i="2" s="1"/>
  <c r="P19" i="2"/>
  <c r="D317" i="6" s="1"/>
  <c r="AA19" i="2"/>
  <c r="O20" i="2"/>
  <c r="C152" i="6" s="1"/>
  <c r="H20" i="2"/>
  <c r="AA20" i="2"/>
  <c r="K17" i="2"/>
  <c r="L18" i="2"/>
  <c r="M18" i="2" s="1"/>
  <c r="K18" i="2"/>
  <c r="AF18" i="2"/>
  <c r="AE18" i="2"/>
  <c r="H19" i="2"/>
  <c r="AJ19" i="2"/>
  <c r="K317" i="6" s="1"/>
  <c r="AH19" i="2"/>
  <c r="D20" i="2"/>
  <c r="J20" i="2"/>
  <c r="U20" i="2"/>
  <c r="AS21" i="2"/>
  <c r="W21" i="6" s="1"/>
  <c r="AG16" i="2"/>
  <c r="P17" i="2"/>
  <c r="D316" i="6" s="1"/>
  <c r="V19" i="2"/>
  <c r="AG19" i="2"/>
  <c r="K21" i="2"/>
  <c r="O16" i="2"/>
  <c r="C153" i="6" s="1"/>
  <c r="H16" i="2"/>
  <c r="U18" i="2"/>
  <c r="T18" i="2"/>
  <c r="AH20" i="2"/>
  <c r="I152" i="6" s="1"/>
  <c r="AG20" i="2"/>
  <c r="AJ21" i="2"/>
  <c r="K309" i="6" s="1"/>
  <c r="AN21" i="2"/>
  <c r="AJ17" i="2"/>
  <c r="K316" i="6" s="1"/>
  <c r="D17" i="2"/>
  <c r="H17" i="2"/>
  <c r="V17" i="2"/>
  <c r="AA17" i="2"/>
  <c r="AG17" i="2"/>
  <c r="F19" i="2"/>
  <c r="K19" i="2"/>
  <c r="T19" i="2"/>
  <c r="Y19" i="2"/>
  <c r="F317" i="6" s="1"/>
  <c r="AE19" i="2"/>
  <c r="D21" i="2"/>
  <c r="H21" i="2"/>
  <c r="V21" i="2"/>
  <c r="AA21" i="2"/>
  <c r="AG21" i="2"/>
  <c r="AM21" i="2" s="1"/>
  <c r="AH17" i="2"/>
  <c r="AH21" i="2"/>
  <c r="I309" i="6" s="1"/>
  <c r="J13" i="2"/>
  <c r="D13" i="2"/>
  <c r="AH13" i="2"/>
  <c r="I314" i="6" s="1"/>
  <c r="AG13" i="2"/>
  <c r="G15" i="2"/>
  <c r="F15" i="2"/>
  <c r="Z15" i="2"/>
  <c r="Y15" i="2"/>
  <c r="F315" i="6" s="1"/>
  <c r="AA12" i="2"/>
  <c r="AJ12" i="2"/>
  <c r="K262" i="6" s="1"/>
  <c r="AA13" i="2"/>
  <c r="O14" i="2"/>
  <c r="C148" i="6" s="1"/>
  <c r="AA14" i="2"/>
  <c r="AH14" i="2"/>
  <c r="Q12" i="2"/>
  <c r="R12" i="2" s="1"/>
  <c r="V12" i="2"/>
  <c r="V13" i="2"/>
  <c r="AJ13" i="2"/>
  <c r="K314" i="6" s="1"/>
  <c r="AA13" i="6" s="1"/>
  <c r="F14" i="2"/>
  <c r="Y14" i="2"/>
  <c r="F148" i="6" s="1"/>
  <c r="L15" i="2"/>
  <c r="M15" i="2" s="1"/>
  <c r="K15" i="2"/>
  <c r="U15" i="2"/>
  <c r="U14" i="2" s="1"/>
  <c r="T15" i="2"/>
  <c r="AF15" i="2"/>
  <c r="AE15" i="2"/>
  <c r="H12" i="2"/>
  <c r="AH12" i="2"/>
  <c r="O13" i="2"/>
  <c r="C314" i="6" s="1"/>
  <c r="H13" i="2"/>
  <c r="AJ11" i="2"/>
  <c r="K313" i="6" s="1"/>
  <c r="V11" i="2"/>
  <c r="AA10" i="2"/>
  <c r="AA11" i="2"/>
  <c r="O10" i="2"/>
  <c r="C85" i="6" s="1"/>
  <c r="H10" i="2"/>
  <c r="AG10" i="2"/>
  <c r="AH10" i="2"/>
  <c r="I85" i="6" s="1"/>
  <c r="O11" i="2"/>
  <c r="C313" i="6" s="1"/>
  <c r="H11" i="2"/>
  <c r="AH11" i="2"/>
  <c r="AG11" i="2"/>
  <c r="F10" i="2"/>
  <c r="K10" i="2"/>
  <c r="T10" i="2"/>
  <c r="Y10" i="2"/>
  <c r="F85" i="6" s="1"/>
  <c r="AE10" i="2"/>
  <c r="F11" i="2"/>
  <c r="K11" i="2"/>
  <c r="T11" i="2"/>
  <c r="Y11" i="2"/>
  <c r="F313" i="6" s="1"/>
  <c r="AE11" i="2"/>
  <c r="AQ473" i="2"/>
  <c r="AW337" i="2"/>
  <c r="AP153" i="2"/>
  <c r="AW235" i="2"/>
  <c r="AW427" i="2"/>
  <c r="AP247" i="2"/>
  <c r="AW21" i="2"/>
  <c r="AW517" i="2"/>
  <c r="AP391" i="2"/>
  <c r="AW191" i="2"/>
  <c r="AW375" i="2"/>
  <c r="AX459" i="2"/>
  <c r="AP311" i="2"/>
  <c r="AW97" i="2"/>
  <c r="AP191" i="2"/>
  <c r="AW403" i="2"/>
  <c r="AX227" i="2"/>
  <c r="AQ509" i="2"/>
  <c r="AX511" i="2"/>
  <c r="AW387" i="2"/>
  <c r="AW183" i="2"/>
  <c r="AQ347" i="2"/>
  <c r="AX457" i="2"/>
  <c r="AP253" i="2"/>
  <c r="AW93" i="2"/>
  <c r="AW185" i="2"/>
  <c r="AW407" i="2"/>
  <c r="AW205" i="2"/>
  <c r="AX485" i="2"/>
  <c r="AW497" i="2"/>
  <c r="AQ379" i="2"/>
  <c r="AW175" i="2"/>
  <c r="AP265" i="2"/>
  <c r="AQ451" i="2"/>
  <c r="AW255" i="2"/>
  <c r="AP81" i="2"/>
  <c r="AP159" i="2"/>
  <c r="AX401" i="2"/>
  <c r="AP193" i="2"/>
  <c r="AW463" i="2"/>
  <c r="AW493" i="2"/>
  <c r="AX369" i="2"/>
  <c r="AP173" i="2"/>
  <c r="AW247" i="2"/>
  <c r="AX449" i="2"/>
  <c r="AP255" i="2"/>
  <c r="AP71" i="2"/>
  <c r="AP67" i="2"/>
  <c r="AQ397" i="2"/>
  <c r="AP197" i="2"/>
  <c r="AP435" i="2"/>
  <c r="AW487" i="2"/>
  <c r="AQ357" i="2"/>
  <c r="AW159" i="2"/>
  <c r="AW197" i="2"/>
  <c r="AQ441" i="2"/>
  <c r="AW265" i="2"/>
  <c r="AP55" i="2"/>
  <c r="AQ513" i="2"/>
  <c r="AW391" i="2"/>
  <c r="AW187" i="2"/>
  <c r="AW413" i="2"/>
  <c r="AX473" i="2"/>
  <c r="AQ337" i="2"/>
  <c r="AP149" i="2"/>
  <c r="AP185" i="2"/>
  <c r="AQ427" i="2"/>
  <c r="AW241" i="2"/>
  <c r="AP21" i="2"/>
  <c r="AW513" i="2"/>
  <c r="AQ383" i="2"/>
  <c r="AP187" i="2"/>
  <c r="AQ393" i="2"/>
  <c r="AQ459" i="2"/>
  <c r="AP305" i="2"/>
  <c r="AP99" i="2"/>
  <c r="AW163" i="2"/>
  <c r="AW417" i="2"/>
  <c r="AP237" i="2"/>
  <c r="AW501" i="2"/>
  <c r="AQ501" i="2"/>
  <c r="AW367" i="2"/>
  <c r="AW173" i="2"/>
  <c r="AX383" i="2"/>
  <c r="AX461" i="2"/>
  <c r="AW287" i="2"/>
  <c r="AW95" i="2"/>
  <c r="AP97" i="2"/>
  <c r="AQ411" i="2"/>
  <c r="AP231" i="2"/>
  <c r="AX469" i="2"/>
  <c r="AQ485" i="2"/>
  <c r="AW357" i="2"/>
  <c r="AP163" i="2"/>
  <c r="AP331" i="2"/>
  <c r="AQ463" i="2"/>
  <c r="AP263" i="2"/>
  <c r="AW81" i="2"/>
  <c r="AW55" i="2"/>
  <c r="AQ413" i="2"/>
  <c r="AP209" i="2"/>
  <c r="AQ461" i="2"/>
  <c r="AQ469" i="2"/>
  <c r="AW347" i="2"/>
  <c r="AW149" i="2"/>
  <c r="AP257" i="2"/>
  <c r="AQ455" i="2"/>
  <c r="AP267" i="2"/>
  <c r="AP63" i="2"/>
  <c r="AP25" i="2"/>
  <c r="AQ395" i="2"/>
  <c r="AW193" i="2"/>
  <c r="AX451" i="2"/>
  <c r="AQ475" i="2"/>
  <c r="AP299" i="2"/>
  <c r="AW99" i="2"/>
  <c r="AP241" i="2"/>
  <c r="AW441" i="2"/>
  <c r="AW259" i="2"/>
  <c r="AW57" i="2"/>
  <c r="AW195" i="2"/>
  <c r="AQ517" i="2"/>
  <c r="AX393" i="2"/>
  <c r="AP195" i="2"/>
  <c r="AQ417" i="2"/>
  <c r="AX465" i="2"/>
  <c r="AP287" i="2"/>
  <c r="AP95" i="2"/>
  <c r="AP213" i="2"/>
  <c r="AW437" i="2"/>
  <c r="AP235" i="2"/>
  <c r="AX509" i="2"/>
  <c r="AQ401" i="2"/>
  <c r="AQ511" i="2"/>
  <c r="AP387" i="2"/>
  <c r="AP183" i="2"/>
  <c r="AX397" i="2"/>
  <c r="AQ457" i="2"/>
  <c r="AW263" i="2"/>
  <c r="AP85" i="2"/>
  <c r="AP177" i="2"/>
  <c r="AQ431" i="2"/>
  <c r="AW237" i="2"/>
  <c r="AX475" i="2"/>
  <c r="AX395" i="2"/>
  <c r="AP497" i="2"/>
  <c r="AW379" i="2"/>
  <c r="AP175" i="2"/>
  <c r="AW353" i="2"/>
  <c r="AX455" i="2"/>
  <c r="AW253" i="2"/>
  <c r="AW67" i="2"/>
  <c r="AP141" i="2"/>
  <c r="AX411" i="2"/>
  <c r="AQ227" i="2"/>
  <c r="AQ449" i="2"/>
  <c r="AW17" i="2"/>
  <c r="AP493" i="2"/>
  <c r="AQ367" i="2"/>
  <c r="AP171" i="2"/>
  <c r="AW311" i="2"/>
  <c r="AQ437" i="2"/>
  <c r="AP259" i="2"/>
  <c r="AP57" i="2"/>
  <c r="AP93" i="2"/>
  <c r="AQ403" i="2"/>
  <c r="AP205" i="2"/>
  <c r="AW431" i="2"/>
  <c r="AP249" i="2"/>
  <c r="AQ487" i="2"/>
  <c r="AQ353" i="2"/>
  <c r="AP165" i="2"/>
  <c r="AW257" i="2"/>
  <c r="AW435" i="2"/>
  <c r="AP17" i="2"/>
  <c r="AB343" i="6" l="1"/>
  <c r="AA415" i="6"/>
  <c r="AA137" i="6"/>
  <c r="AA369" i="6"/>
  <c r="AA349" i="6"/>
  <c r="AA430" i="6"/>
  <c r="AB443" i="6"/>
  <c r="AB363" i="6"/>
  <c r="AA414" i="6"/>
  <c r="AA337" i="6"/>
  <c r="AA103" i="6"/>
  <c r="AB400" i="6"/>
  <c r="AA124" i="6"/>
  <c r="AA327" i="6"/>
  <c r="AA81" i="6"/>
  <c r="AA353" i="6"/>
  <c r="AA229" i="6"/>
  <c r="AA219" i="6"/>
  <c r="AA356" i="6"/>
  <c r="AB357" i="6"/>
  <c r="AA394" i="6"/>
  <c r="AA400" i="6"/>
  <c r="AA474" i="6"/>
  <c r="AA165" i="6"/>
  <c r="AA399" i="6"/>
  <c r="AA469" i="6"/>
  <c r="AA155" i="6"/>
  <c r="AA379" i="6"/>
  <c r="AA418" i="6"/>
  <c r="AA429" i="6"/>
  <c r="AA461" i="6"/>
  <c r="AA287" i="6"/>
  <c r="AA416" i="6"/>
  <c r="AA316" i="6"/>
  <c r="AA328" i="6"/>
  <c r="AA376" i="6"/>
  <c r="AB387" i="6"/>
  <c r="AB422" i="6"/>
  <c r="AB441" i="6"/>
  <c r="AA119" i="6"/>
  <c r="AA361" i="6"/>
  <c r="AA405" i="6"/>
  <c r="AA408" i="6"/>
  <c r="AA375" i="6"/>
  <c r="AA317" i="6"/>
  <c r="AA181" i="6"/>
  <c r="AA293" i="6"/>
  <c r="AB389" i="6"/>
  <c r="AA423" i="6"/>
  <c r="AB439" i="6"/>
  <c r="AA446" i="6"/>
  <c r="AA371" i="6"/>
  <c r="AA335" i="6"/>
  <c r="AA389" i="6"/>
  <c r="AA404" i="6"/>
  <c r="AA333" i="6"/>
  <c r="AA366" i="6"/>
  <c r="AA205" i="6"/>
  <c r="AA343" i="6"/>
  <c r="AA383" i="6"/>
  <c r="AA307" i="6"/>
  <c r="AA115" i="6"/>
  <c r="AA357" i="6"/>
  <c r="AA262" i="6"/>
  <c r="AA348" i="6"/>
  <c r="AA123" i="6"/>
  <c r="AA227" i="6"/>
  <c r="AA363" i="6"/>
  <c r="AA380" i="6"/>
  <c r="AA232" i="6"/>
  <c r="AB407" i="6"/>
  <c r="AA438" i="6"/>
  <c r="AA172" i="6"/>
  <c r="AA319" i="6"/>
  <c r="AA432" i="6"/>
  <c r="AA254" i="6"/>
  <c r="AA191" i="6"/>
  <c r="AA68" i="6"/>
  <c r="AA425" i="6"/>
  <c r="AA57" i="6"/>
  <c r="AA111" i="6"/>
  <c r="AA255" i="6"/>
  <c r="AA386" i="6"/>
  <c r="AA392" i="6"/>
  <c r="AB415" i="6"/>
  <c r="AB461" i="6"/>
  <c r="AA442" i="6"/>
  <c r="AA135" i="6"/>
  <c r="AA391" i="6"/>
  <c r="AA453" i="6"/>
  <c r="AA336" i="6"/>
  <c r="AA358" i="6"/>
  <c r="AB336" i="6"/>
  <c r="AA159" i="6"/>
  <c r="AA93" i="6"/>
  <c r="G275" i="6"/>
  <c r="Y249" i="6"/>
  <c r="H270" i="6"/>
  <c r="Z501" i="6"/>
  <c r="G372" i="6"/>
  <c r="Y141" i="6"/>
  <c r="AI227" i="2"/>
  <c r="J402" i="6" s="1"/>
  <c r="I402" i="6"/>
  <c r="I410" i="6"/>
  <c r="H246" i="6"/>
  <c r="Z367" i="6"/>
  <c r="Y165" i="6"/>
  <c r="G384" i="6"/>
  <c r="AI166" i="2"/>
  <c r="J175" i="6" s="1"/>
  <c r="I175" i="6"/>
  <c r="Y231" i="6"/>
  <c r="G403" i="6"/>
  <c r="I91" i="6"/>
  <c r="AI294" i="2"/>
  <c r="J29" i="6" s="1"/>
  <c r="I29" i="6"/>
  <c r="I14" i="6"/>
  <c r="AI102" i="2"/>
  <c r="J14" i="6" s="1"/>
  <c r="AB102" i="6" s="1"/>
  <c r="G387" i="6"/>
  <c r="Y171" i="6"/>
  <c r="I222" i="6"/>
  <c r="I360" i="6"/>
  <c r="AI185" i="2"/>
  <c r="J254" i="6" s="1"/>
  <c r="I254" i="6"/>
  <c r="AI249" i="2"/>
  <c r="J275" i="6" s="1"/>
  <c r="AB249" i="6" s="1"/>
  <c r="I275" i="6"/>
  <c r="H464" i="6"/>
  <c r="Z487" i="6"/>
  <c r="AA259" i="2"/>
  <c r="Q26" i="2"/>
  <c r="R26" i="2" s="1"/>
  <c r="AI36" i="2"/>
  <c r="J78" i="6" s="1"/>
  <c r="I78" i="6"/>
  <c r="G331" i="6"/>
  <c r="Y57" i="6"/>
  <c r="G334" i="6"/>
  <c r="Y63" i="6"/>
  <c r="I345" i="6"/>
  <c r="AI116" i="2"/>
  <c r="J100" i="6" s="1"/>
  <c r="I100" i="6"/>
  <c r="AI143" i="2"/>
  <c r="J373" i="6" s="1"/>
  <c r="I373" i="6"/>
  <c r="AI146" i="2"/>
  <c r="J19" i="6" s="1"/>
  <c r="AB146" i="6" s="1"/>
  <c r="I19" i="6"/>
  <c r="AI159" i="2"/>
  <c r="J381" i="6" s="1"/>
  <c r="AB381" i="6" s="1"/>
  <c r="I381" i="6"/>
  <c r="AI174" i="2"/>
  <c r="J128" i="6" s="1"/>
  <c r="I128" i="6"/>
  <c r="AI229" i="2"/>
  <c r="J230" i="6" s="1"/>
  <c r="I230" i="6"/>
  <c r="AI251" i="2"/>
  <c r="J276" i="6" s="1"/>
  <c r="AB251" i="6" s="1"/>
  <c r="I276" i="6"/>
  <c r="AN237" i="2"/>
  <c r="AI267" i="2"/>
  <c r="J277" i="6" s="1"/>
  <c r="AB267" i="6" s="1"/>
  <c r="I277" i="6"/>
  <c r="G408" i="6"/>
  <c r="Y257" i="6"/>
  <c r="Z337" i="6"/>
  <c r="H440" i="6"/>
  <c r="AO353" i="2"/>
  <c r="H306" i="6"/>
  <c r="Z449" i="6"/>
  <c r="R473" i="2"/>
  <c r="AN473" i="2"/>
  <c r="AL473" i="2"/>
  <c r="AA193" i="2"/>
  <c r="AH193" i="2"/>
  <c r="AO91" i="2"/>
  <c r="G345" i="6"/>
  <c r="Y91" i="6"/>
  <c r="AT455" i="2"/>
  <c r="X455" i="6" s="1"/>
  <c r="W455" i="6"/>
  <c r="P320" i="2"/>
  <c r="D122" i="6" s="1"/>
  <c r="C122" i="6"/>
  <c r="L333" i="2"/>
  <c r="M333" i="2" s="1"/>
  <c r="K333" i="2"/>
  <c r="AH253" i="2"/>
  <c r="AG253" i="2"/>
  <c r="AM253" i="2" s="1"/>
  <c r="AI276" i="2"/>
  <c r="J35" i="6" s="1"/>
  <c r="AB276" i="6" s="1"/>
  <c r="I35" i="6"/>
  <c r="AI392" i="2"/>
  <c r="J99" i="6" s="1"/>
  <c r="I99" i="6"/>
  <c r="Y497" i="6"/>
  <c r="G298" i="6"/>
  <c r="AT237" i="2"/>
  <c r="X237" i="6" s="1"/>
  <c r="W237" i="6"/>
  <c r="H230" i="2"/>
  <c r="O230" i="2"/>
  <c r="P506" i="2"/>
  <c r="D49" i="6" s="1"/>
  <c r="C49" i="6"/>
  <c r="Q506" i="2"/>
  <c r="Y483" i="6"/>
  <c r="G462" i="6"/>
  <c r="Q259" i="2"/>
  <c r="C283" i="6"/>
  <c r="AI453" i="2"/>
  <c r="J236" i="6" s="1"/>
  <c r="I236" i="6"/>
  <c r="Q205" i="2"/>
  <c r="C218" i="6"/>
  <c r="P205" i="2"/>
  <c r="D218" i="6" s="1"/>
  <c r="AS163" i="2"/>
  <c r="Q95" i="2"/>
  <c r="C347" i="6"/>
  <c r="D331" i="6"/>
  <c r="AI78" i="2"/>
  <c r="J178" i="6" s="1"/>
  <c r="AB78" i="6" s="1"/>
  <c r="I178" i="6"/>
  <c r="AH76" i="2"/>
  <c r="AI115" i="2"/>
  <c r="J357" i="6" s="1"/>
  <c r="AB115" i="6" s="1"/>
  <c r="I357" i="6"/>
  <c r="AL134" i="2"/>
  <c r="AG173" i="2"/>
  <c r="AH189" i="2"/>
  <c r="I308" i="6" s="1"/>
  <c r="AH222" i="2"/>
  <c r="AL249" i="2"/>
  <c r="AI263" i="2"/>
  <c r="J243" i="6" s="1"/>
  <c r="I243" i="6"/>
  <c r="G203" i="6"/>
  <c r="Y387" i="6"/>
  <c r="H285" i="6"/>
  <c r="Z451" i="6"/>
  <c r="AT483" i="2"/>
  <c r="W483" i="6"/>
  <c r="AS473" i="2"/>
  <c r="R369" i="2"/>
  <c r="AL369" i="2"/>
  <c r="AS369" i="2"/>
  <c r="AN369" i="2"/>
  <c r="AI46" i="2"/>
  <c r="J209" i="6" s="1"/>
  <c r="I209" i="6"/>
  <c r="L169" i="2"/>
  <c r="M169" i="2" s="1"/>
  <c r="K169" i="2"/>
  <c r="Z347" i="6"/>
  <c r="H445" i="6"/>
  <c r="AI149" i="2"/>
  <c r="J376" i="6" s="1"/>
  <c r="I376" i="6"/>
  <c r="AI157" i="2"/>
  <c r="J380" i="6" s="1"/>
  <c r="AB157" i="6" s="1"/>
  <c r="I380" i="6"/>
  <c r="AS227" i="2"/>
  <c r="AA227" i="2"/>
  <c r="AH16" i="2"/>
  <c r="I153" i="6" s="1"/>
  <c r="G220" i="6"/>
  <c r="Y25" i="6"/>
  <c r="AI52" i="2"/>
  <c r="J141" i="6" s="1"/>
  <c r="AB52" i="6" s="1"/>
  <c r="I141" i="6"/>
  <c r="AN85" i="2"/>
  <c r="AA76" i="2"/>
  <c r="AI75" i="2"/>
  <c r="J338" i="6" s="1"/>
  <c r="I338" i="6"/>
  <c r="AA118" i="2"/>
  <c r="AI118" i="2" s="1"/>
  <c r="J91" i="6" s="1"/>
  <c r="AI141" i="2"/>
  <c r="J372" i="6" s="1"/>
  <c r="I372" i="6"/>
  <c r="AL185" i="2"/>
  <c r="AM185" i="2" s="1"/>
  <c r="AS197" i="2"/>
  <c r="W197" i="6" s="1"/>
  <c r="G398" i="6"/>
  <c r="Y213" i="6"/>
  <c r="AS222" i="2"/>
  <c r="W222" i="6" s="1"/>
  <c r="AI245" i="2"/>
  <c r="J242" i="6" s="1"/>
  <c r="I242" i="6"/>
  <c r="AI241" i="2"/>
  <c r="J282" i="6" s="1"/>
  <c r="AB241" i="6" s="1"/>
  <c r="I282" i="6"/>
  <c r="AL237" i="2"/>
  <c r="O307" i="2"/>
  <c r="C426" i="6" s="1"/>
  <c r="AI440" i="2"/>
  <c r="J109" i="6" s="1"/>
  <c r="AB440" i="6" s="1"/>
  <c r="I109" i="6"/>
  <c r="O310" i="2"/>
  <c r="H310" i="2"/>
  <c r="O219" i="2"/>
  <c r="H219" i="2"/>
  <c r="P364" i="2"/>
  <c r="D111" i="6" s="1"/>
  <c r="C111" i="6"/>
  <c r="Q364" i="2"/>
  <c r="H235" i="6"/>
  <c r="Z471" i="6"/>
  <c r="R395" i="2"/>
  <c r="AN395" i="2"/>
  <c r="AL395" i="2"/>
  <c r="Q195" i="2"/>
  <c r="C258" i="6"/>
  <c r="Q173" i="2"/>
  <c r="AL173" i="2" s="1"/>
  <c r="C388" i="6"/>
  <c r="L116" i="2"/>
  <c r="M116" i="2" s="1"/>
  <c r="K116" i="2"/>
  <c r="L81" i="2"/>
  <c r="M81" i="2" s="1"/>
  <c r="K81" i="2"/>
  <c r="AI257" i="2"/>
  <c r="J408" i="6" s="1"/>
  <c r="AB257" i="6" s="1"/>
  <c r="I408" i="6"/>
  <c r="G243" i="6"/>
  <c r="Y263" i="6"/>
  <c r="AI17" i="2"/>
  <c r="J316" i="6" s="1"/>
  <c r="I316" i="6"/>
  <c r="H26" i="2"/>
  <c r="AG120" i="2"/>
  <c r="AI120" i="2" s="1"/>
  <c r="J360" i="6" s="1"/>
  <c r="AI130" i="2"/>
  <c r="J15" i="6" s="1"/>
  <c r="I15" i="6"/>
  <c r="AI153" i="2"/>
  <c r="J378" i="6" s="1"/>
  <c r="I378" i="6"/>
  <c r="AN185" i="2"/>
  <c r="G394" i="6"/>
  <c r="Y193" i="6"/>
  <c r="AI228" i="2"/>
  <c r="J164" i="6" s="1"/>
  <c r="AB228" i="6" s="1"/>
  <c r="I164" i="6"/>
  <c r="AJ256" i="2"/>
  <c r="K187" i="6" s="1"/>
  <c r="AA256" i="6" s="1"/>
  <c r="AA273" i="2"/>
  <c r="AI273" i="2" s="1"/>
  <c r="J410" i="6" s="1"/>
  <c r="AS318" i="2"/>
  <c r="W318" i="6" s="1"/>
  <c r="AN331" i="2"/>
  <c r="AI406" i="2"/>
  <c r="J88" i="6" s="1"/>
  <c r="I88" i="6"/>
  <c r="AI505" i="2"/>
  <c r="J227" i="6" s="1"/>
  <c r="AB505" i="6" s="1"/>
  <c r="I227" i="6"/>
  <c r="AA175" i="2"/>
  <c r="G303" i="6"/>
  <c r="Y437" i="6"/>
  <c r="AI134" i="2"/>
  <c r="J41" i="6" s="1"/>
  <c r="I41" i="6"/>
  <c r="AI259" i="2"/>
  <c r="J283" i="6" s="1"/>
  <c r="I283" i="6"/>
  <c r="P153" i="2"/>
  <c r="D378" i="6" s="1"/>
  <c r="C378" i="6"/>
  <c r="AI14" i="2"/>
  <c r="J148" i="6" s="1"/>
  <c r="AB14" i="6" s="1"/>
  <c r="I148" i="6"/>
  <c r="AS22" i="2"/>
  <c r="W22" i="6" s="1"/>
  <c r="AL85" i="2"/>
  <c r="AM85" i="2" s="1"/>
  <c r="AL165" i="2"/>
  <c r="AI158" i="2"/>
  <c r="J146" i="6" s="1"/>
  <c r="AB158" i="6" s="1"/>
  <c r="I146" i="6"/>
  <c r="AI175" i="2"/>
  <c r="J389" i="6" s="1"/>
  <c r="I389" i="6"/>
  <c r="G272" i="6"/>
  <c r="Y183" i="6"/>
  <c r="R191" i="2"/>
  <c r="AM191" i="2" s="1"/>
  <c r="AL209" i="2"/>
  <c r="AI224" i="2"/>
  <c r="J160" i="6" s="1"/>
  <c r="AB224" i="6" s="1"/>
  <c r="I160" i="6"/>
  <c r="AN235" i="2"/>
  <c r="AI289" i="2"/>
  <c r="J418" i="6" s="1"/>
  <c r="AB289" i="6" s="1"/>
  <c r="I418" i="6"/>
  <c r="Y287" i="6"/>
  <c r="G417" i="6"/>
  <c r="AO437" i="2"/>
  <c r="AI458" i="2"/>
  <c r="J71" i="6" s="1"/>
  <c r="AB458" i="6" s="1"/>
  <c r="I71" i="6"/>
  <c r="H458" i="6"/>
  <c r="Z463" i="6"/>
  <c r="AY511" i="2"/>
  <c r="BD511" i="2" s="1"/>
  <c r="R470" i="6" s="1"/>
  <c r="X511" i="6"/>
  <c r="C467" i="6"/>
  <c r="Q493" i="2"/>
  <c r="P493" i="2"/>
  <c r="D467" i="6" s="1"/>
  <c r="AI445" i="2"/>
  <c r="J455" i="6" s="1"/>
  <c r="AB445" i="6" s="1"/>
  <c r="I455" i="6"/>
  <c r="Y461" i="6"/>
  <c r="G304" i="6"/>
  <c r="AI65" i="2"/>
  <c r="J335" i="6" s="1"/>
  <c r="I335" i="6"/>
  <c r="Q153" i="2"/>
  <c r="AI165" i="2"/>
  <c r="J384" i="6" s="1"/>
  <c r="AB165" i="6" s="1"/>
  <c r="I384" i="6"/>
  <c r="AI181" i="2"/>
  <c r="J392" i="6" s="1"/>
  <c r="I392" i="6"/>
  <c r="Y187" i="6"/>
  <c r="G255" i="6"/>
  <c r="AS185" i="2"/>
  <c r="W185" i="6" s="1"/>
  <c r="AN191" i="2"/>
  <c r="AI209" i="2"/>
  <c r="J397" i="6" s="1"/>
  <c r="AB209" i="6" s="1"/>
  <c r="I397" i="6"/>
  <c r="AI220" i="2"/>
  <c r="J183" i="6" s="1"/>
  <c r="AB220" i="6" s="1"/>
  <c r="I183" i="6"/>
  <c r="AI218" i="2"/>
  <c r="J155" i="6" s="1"/>
  <c r="G280" i="6"/>
  <c r="Y247" i="6"/>
  <c r="Y265" i="6"/>
  <c r="G281" i="6"/>
  <c r="AI278" i="2"/>
  <c r="J42" i="6" s="1"/>
  <c r="I42" i="6"/>
  <c r="D417" i="6"/>
  <c r="AI302" i="2"/>
  <c r="J108" i="6" s="1"/>
  <c r="AB302" i="6" s="1"/>
  <c r="I108" i="6"/>
  <c r="AI303" i="2"/>
  <c r="J425" i="6" s="1"/>
  <c r="AB303" i="6" s="1"/>
  <c r="I425" i="6"/>
  <c r="H302" i="6"/>
  <c r="Z397" i="6"/>
  <c r="H213" i="6"/>
  <c r="Z411" i="6"/>
  <c r="H463" i="6"/>
  <c r="Z485" i="6"/>
  <c r="AL413" i="2"/>
  <c r="AN413" i="2"/>
  <c r="AO413" i="2" s="1"/>
  <c r="Q48" i="2"/>
  <c r="C161" i="6"/>
  <c r="AI200" i="2"/>
  <c r="J154" i="6" s="1"/>
  <c r="I154" i="6"/>
  <c r="AT471" i="2"/>
  <c r="X471" i="6" s="1"/>
  <c r="W471" i="6"/>
  <c r="AI25" i="2"/>
  <c r="J220" i="6" s="1"/>
  <c r="I220" i="6"/>
  <c r="G330" i="6"/>
  <c r="Y55" i="6"/>
  <c r="AI125" i="2"/>
  <c r="J363" i="6" s="1"/>
  <c r="I363" i="6"/>
  <c r="AI139" i="2"/>
  <c r="J371" i="6" s="1"/>
  <c r="AB371" i="6" s="1"/>
  <c r="I371" i="6"/>
  <c r="AI167" i="2"/>
  <c r="J385" i="6" s="1"/>
  <c r="AB385" i="6" s="1"/>
  <c r="I385" i="6"/>
  <c r="AM187" i="2"/>
  <c r="AS191" i="2"/>
  <c r="W191" i="6" s="1"/>
  <c r="P228" i="2"/>
  <c r="D164" i="6" s="1"/>
  <c r="I280" i="6"/>
  <c r="AI265" i="2"/>
  <c r="J281" i="6" s="1"/>
  <c r="AB265" i="6" s="1"/>
  <c r="I281" i="6"/>
  <c r="G277" i="6"/>
  <c r="Y267" i="6"/>
  <c r="AI260" i="2"/>
  <c r="J195" i="6" s="1"/>
  <c r="AB260" i="6" s="1"/>
  <c r="I195" i="6"/>
  <c r="AI285" i="2"/>
  <c r="J416" i="6" s="1"/>
  <c r="AB285" i="6" s="1"/>
  <c r="I416" i="6"/>
  <c r="AO379" i="2"/>
  <c r="H450" i="6"/>
  <c r="Z383" i="6"/>
  <c r="AT401" i="2"/>
  <c r="X401" i="6" s="1"/>
  <c r="H208" i="6"/>
  <c r="Z427" i="6"/>
  <c r="H457" i="6"/>
  <c r="Z459" i="6"/>
  <c r="K56" i="2"/>
  <c r="L56" i="2"/>
  <c r="M56" i="2" s="1"/>
  <c r="L243" i="2"/>
  <c r="M243" i="2" s="1"/>
  <c r="K243" i="2"/>
  <c r="AI69" i="2"/>
  <c r="J337" i="6" s="1"/>
  <c r="AB69" i="6" s="1"/>
  <c r="I337" i="6"/>
  <c r="R498" i="2"/>
  <c r="AL498" i="2"/>
  <c r="AS498" i="2"/>
  <c r="AI12" i="2"/>
  <c r="J262" i="6" s="1"/>
  <c r="I262" i="6"/>
  <c r="AI11" i="2"/>
  <c r="J313" i="6" s="1"/>
  <c r="I313" i="6"/>
  <c r="AI19" i="2"/>
  <c r="J317" i="6" s="1"/>
  <c r="I317" i="6"/>
  <c r="AH29" i="2"/>
  <c r="AJ86" i="2"/>
  <c r="K33" i="6" s="1"/>
  <c r="AA86" i="6" s="1"/>
  <c r="AI95" i="2"/>
  <c r="J347" i="6" s="1"/>
  <c r="I347" i="6"/>
  <c r="AI121" i="2"/>
  <c r="J361" i="6" s="1"/>
  <c r="AB121" i="6" s="1"/>
  <c r="I361" i="6"/>
  <c r="AL159" i="2"/>
  <c r="AH173" i="2"/>
  <c r="I388" i="6" s="1"/>
  <c r="AH172" i="2"/>
  <c r="I134" i="6" s="1"/>
  <c r="AI195" i="2"/>
  <c r="J258" i="6" s="1"/>
  <c r="I258" i="6"/>
  <c r="AI191" i="2"/>
  <c r="J393" i="6" s="1"/>
  <c r="AB393" i="6" s="1"/>
  <c r="I393" i="6"/>
  <c r="AA207" i="2"/>
  <c r="AI207" i="2" s="1"/>
  <c r="J222" i="6" s="1"/>
  <c r="Q228" i="2"/>
  <c r="AM287" i="2"/>
  <c r="K323" i="2"/>
  <c r="AI345" i="2"/>
  <c r="J444" i="6" s="1"/>
  <c r="I444" i="6"/>
  <c r="AI352" i="2"/>
  <c r="J112" i="6" s="1"/>
  <c r="I112" i="6"/>
  <c r="AI376" i="2"/>
  <c r="J45" i="6" s="1"/>
  <c r="AB376" i="6" s="1"/>
  <c r="H451" i="6"/>
  <c r="Z403" i="6"/>
  <c r="Z431" i="6"/>
  <c r="H247" i="6"/>
  <c r="Z461" i="6"/>
  <c r="H304" i="6"/>
  <c r="AO483" i="2"/>
  <c r="G239" i="6"/>
  <c r="Y401" i="6"/>
  <c r="Y511" i="6"/>
  <c r="G470" i="6"/>
  <c r="G225" i="6"/>
  <c r="Y379" i="6"/>
  <c r="AI451" i="2"/>
  <c r="J285" i="6" s="1"/>
  <c r="AB451" i="6" s="1"/>
  <c r="I285" i="6"/>
  <c r="P278" i="2"/>
  <c r="D42" i="6" s="1"/>
  <c r="C42" i="6"/>
  <c r="H35" i="2"/>
  <c r="O35" i="2"/>
  <c r="P12" i="2"/>
  <c r="D262" i="6" s="1"/>
  <c r="C262" i="6"/>
  <c r="L36" i="2"/>
  <c r="M36" i="2" s="1"/>
  <c r="K36" i="2"/>
  <c r="G309" i="6"/>
  <c r="Y21" i="6"/>
  <c r="AI48" i="2"/>
  <c r="J161" i="6" s="1"/>
  <c r="AB48" i="6" s="1"/>
  <c r="I161" i="6"/>
  <c r="AI67" i="2"/>
  <c r="J336" i="6" s="1"/>
  <c r="AB67" i="6" s="1"/>
  <c r="I336" i="6"/>
  <c r="AS80" i="2"/>
  <c r="W80" i="6" s="1"/>
  <c r="AI96" i="2"/>
  <c r="J114" i="6" s="1"/>
  <c r="I114" i="6"/>
  <c r="AI110" i="2"/>
  <c r="J12" i="6" s="1"/>
  <c r="AB110" i="6" s="1"/>
  <c r="I12" i="6"/>
  <c r="G349" i="6"/>
  <c r="Y99" i="6"/>
  <c r="AI114" i="2"/>
  <c r="J94" i="6" s="1"/>
  <c r="I94" i="6"/>
  <c r="AN163" i="2"/>
  <c r="G397" i="6"/>
  <c r="Y209" i="6"/>
  <c r="H260" i="2"/>
  <c r="G407" i="6"/>
  <c r="Y255" i="6"/>
  <c r="AI307" i="2"/>
  <c r="J426" i="6" s="1"/>
  <c r="I426" i="6"/>
  <c r="AI300" i="2"/>
  <c r="J120" i="6" s="1"/>
  <c r="AB300" i="6" s="1"/>
  <c r="I120" i="6"/>
  <c r="AN299" i="2"/>
  <c r="AI318" i="2"/>
  <c r="J431" i="6" s="1"/>
  <c r="H239" i="6"/>
  <c r="Z401" i="6"/>
  <c r="H215" i="6"/>
  <c r="Z417" i="6"/>
  <c r="H288" i="6"/>
  <c r="Z441" i="6"/>
  <c r="AI464" i="2"/>
  <c r="J61" i="6" s="1"/>
  <c r="AB464" i="6" s="1"/>
  <c r="I61" i="6"/>
  <c r="AI482" i="2"/>
  <c r="J48" i="6" s="1"/>
  <c r="AB482" i="6" s="1"/>
  <c r="I48" i="6"/>
  <c r="C97" i="6"/>
  <c r="Q342" i="2"/>
  <c r="P342" i="2"/>
  <c r="D97" i="6" s="1"/>
  <c r="AS453" i="2"/>
  <c r="AN453" i="2"/>
  <c r="R453" i="2"/>
  <c r="AL453" i="2"/>
  <c r="AT449" i="2"/>
  <c r="X449" i="6" s="1"/>
  <c r="W449" i="6"/>
  <c r="AN327" i="2"/>
  <c r="AH305" i="2"/>
  <c r="AS97" i="2"/>
  <c r="AA97" i="2"/>
  <c r="C282" i="6"/>
  <c r="P241" i="2"/>
  <c r="D282" i="6" s="1"/>
  <c r="Q241" i="2"/>
  <c r="O46" i="2"/>
  <c r="H46" i="2"/>
  <c r="AS81" i="2"/>
  <c r="AA81" i="2"/>
  <c r="G390" i="6"/>
  <c r="Y177" i="6"/>
  <c r="AI516" i="2"/>
  <c r="J473" i="6" s="1"/>
  <c r="AB516" i="6" s="1"/>
  <c r="I473" i="6"/>
  <c r="AM55" i="2"/>
  <c r="Y67" i="6"/>
  <c r="G336" i="6"/>
  <c r="AL93" i="2"/>
  <c r="AM93" i="2" s="1"/>
  <c r="AH106" i="2"/>
  <c r="AH163" i="2"/>
  <c r="G232" i="6"/>
  <c r="Y197" i="6"/>
  <c r="AL231" i="2"/>
  <c r="AS218" i="2"/>
  <c r="W218" i="6" s="1"/>
  <c r="AA294" i="2"/>
  <c r="G311" i="6"/>
  <c r="Y305" i="6"/>
  <c r="AM367" i="2"/>
  <c r="Z511" i="6"/>
  <c r="H470" i="6"/>
  <c r="AT485" i="2"/>
  <c r="X485" i="6" s="1"/>
  <c r="O175" i="2"/>
  <c r="H175" i="2"/>
  <c r="AT451" i="2"/>
  <c r="X451" i="6" s="1"/>
  <c r="W451" i="6"/>
  <c r="P302" i="2"/>
  <c r="D108" i="6" s="1"/>
  <c r="C108" i="6"/>
  <c r="Q220" i="2"/>
  <c r="C183" i="6"/>
  <c r="L27" i="2"/>
  <c r="M27" i="2" s="1"/>
  <c r="K27" i="2"/>
  <c r="C376" i="6"/>
  <c r="Q149" i="2"/>
  <c r="P149" i="2"/>
  <c r="D376" i="6" s="1"/>
  <c r="AI150" i="2"/>
  <c r="J23" i="6" s="1"/>
  <c r="I23" i="6"/>
  <c r="AT316" i="2"/>
  <c r="X316" i="6" s="1"/>
  <c r="W316" i="6"/>
  <c r="AI63" i="2"/>
  <c r="J334" i="6" s="1"/>
  <c r="AB63" i="6" s="1"/>
  <c r="I334" i="6"/>
  <c r="AI86" i="2"/>
  <c r="J33" i="6" s="1"/>
  <c r="AB86" i="6" s="1"/>
  <c r="I33" i="6"/>
  <c r="Y81" i="6"/>
  <c r="G341" i="6"/>
  <c r="AI79" i="2"/>
  <c r="J340" i="6" s="1"/>
  <c r="AB340" i="6" s="1"/>
  <c r="I340" i="6"/>
  <c r="AL106" i="2"/>
  <c r="AI128" i="2"/>
  <c r="J21" i="6" s="1"/>
  <c r="AB128" i="6" s="1"/>
  <c r="I21" i="6"/>
  <c r="AL163" i="2"/>
  <c r="AM163" i="2" s="1"/>
  <c r="AI177" i="2"/>
  <c r="J390" i="6" s="1"/>
  <c r="I390" i="6"/>
  <c r="AI171" i="2"/>
  <c r="J387" i="6" s="1"/>
  <c r="I387" i="6"/>
  <c r="AH197" i="2"/>
  <c r="AI231" i="2"/>
  <c r="J403" i="6" s="1"/>
  <c r="AB231" i="6" s="1"/>
  <c r="I403" i="6"/>
  <c r="AI225" i="2"/>
  <c r="J223" i="6" s="1"/>
  <c r="AB225" i="6" s="1"/>
  <c r="I223" i="6"/>
  <c r="AS235" i="2"/>
  <c r="W235" i="6" s="1"/>
  <c r="AI261" i="2"/>
  <c r="J260" i="6" s="1"/>
  <c r="AB261" i="6" s="1"/>
  <c r="I260" i="6"/>
  <c r="AS294" i="2"/>
  <c r="W294" i="6" s="1"/>
  <c r="G292" i="6"/>
  <c r="Y311" i="6"/>
  <c r="AS302" i="2"/>
  <c r="W302" i="6" s="1"/>
  <c r="AI320" i="2"/>
  <c r="J122" i="6" s="1"/>
  <c r="I122" i="6"/>
  <c r="I435" i="6"/>
  <c r="AI328" i="2"/>
  <c r="J37" i="6" s="1"/>
  <c r="I37" i="6"/>
  <c r="G206" i="6"/>
  <c r="Y435" i="6"/>
  <c r="AI454" i="2"/>
  <c r="J181" i="6" s="1"/>
  <c r="AB454" i="6" s="1"/>
  <c r="I181" i="6"/>
  <c r="AY469" i="2"/>
  <c r="Z469" i="6"/>
  <c r="H252" i="6"/>
  <c r="AM487" i="2"/>
  <c r="R504" i="2"/>
  <c r="AM504" i="2" s="1"/>
  <c r="AS504" i="2"/>
  <c r="U332" i="2"/>
  <c r="AJ331" i="2"/>
  <c r="K437" i="6" s="1"/>
  <c r="U330" i="2"/>
  <c r="L108" i="2"/>
  <c r="M108" i="2" s="1"/>
  <c r="K108" i="2"/>
  <c r="AH287" i="2"/>
  <c r="I417" i="6" s="1"/>
  <c r="AI517" i="2"/>
  <c r="J474" i="6" s="1"/>
  <c r="AB517" i="6" s="1"/>
  <c r="I474" i="6"/>
  <c r="AI367" i="2"/>
  <c r="J246" i="6" s="1"/>
  <c r="I246" i="6"/>
  <c r="AS287" i="2"/>
  <c r="W287" i="6" s="1"/>
  <c r="C78" i="6"/>
  <c r="Q36" i="2"/>
  <c r="P36" i="2"/>
  <c r="D78" i="6" s="1"/>
  <c r="AH237" i="2"/>
  <c r="I405" i="6" s="1"/>
  <c r="W475" i="6"/>
  <c r="AT475" i="2"/>
  <c r="X475" i="6" s="1"/>
  <c r="L290" i="2"/>
  <c r="M290" i="2" s="1"/>
  <c r="K290" i="2"/>
  <c r="U38" i="2"/>
  <c r="AI32" i="2"/>
  <c r="J80" i="6" s="1"/>
  <c r="AI71" i="2"/>
  <c r="J307" i="6" s="1"/>
  <c r="AB71" i="6" s="1"/>
  <c r="I307" i="6"/>
  <c r="AI81" i="2"/>
  <c r="J341" i="6" s="1"/>
  <c r="AB81" i="6" s="1"/>
  <c r="I341" i="6"/>
  <c r="G348" i="6"/>
  <c r="Y97" i="6"/>
  <c r="AI123" i="2"/>
  <c r="J362" i="6" s="1"/>
  <c r="AB123" i="6" s="1"/>
  <c r="I362" i="6"/>
  <c r="AL180" i="2"/>
  <c r="AI205" i="2"/>
  <c r="J218" i="6" s="1"/>
  <c r="I218" i="6"/>
  <c r="AL213" i="2"/>
  <c r="AL218" i="2"/>
  <c r="P259" i="2"/>
  <c r="D283" i="6" s="1"/>
  <c r="H268" i="6"/>
  <c r="Z357" i="6"/>
  <c r="G251" i="6"/>
  <c r="Y391" i="6"/>
  <c r="H456" i="6"/>
  <c r="Z457" i="6"/>
  <c r="H471" i="6"/>
  <c r="Z513" i="6"/>
  <c r="H468" i="6"/>
  <c r="Z509" i="6"/>
  <c r="AI459" i="2"/>
  <c r="J457" i="6" s="1"/>
  <c r="AB459" i="6" s="1"/>
  <c r="I457" i="6"/>
  <c r="Y337" i="6"/>
  <c r="G440" i="6"/>
  <c r="O319" i="2"/>
  <c r="H319" i="2"/>
  <c r="C382" i="6"/>
  <c r="Q161" i="2"/>
  <c r="P161" i="2"/>
  <c r="D382" i="6" s="1"/>
  <c r="AI211" i="2"/>
  <c r="J229" i="6" s="1"/>
  <c r="I229" i="6"/>
  <c r="P95" i="2"/>
  <c r="D347" i="6" s="1"/>
  <c r="AI161" i="2"/>
  <c r="J382" i="6" s="1"/>
  <c r="AB161" i="6" s="1"/>
  <c r="I382" i="6"/>
  <c r="AJ170" i="2"/>
  <c r="K139" i="6" s="1"/>
  <c r="AA170" i="6" s="1"/>
  <c r="AI213" i="2"/>
  <c r="J398" i="6" s="1"/>
  <c r="AB213" i="6" s="1"/>
  <c r="I398" i="6"/>
  <c r="AA237" i="2"/>
  <c r="Y253" i="6"/>
  <c r="G297" i="6"/>
  <c r="AI272" i="2"/>
  <c r="J25" i="6" s="1"/>
  <c r="AB272" i="6" s="1"/>
  <c r="I25" i="6"/>
  <c r="AI316" i="2"/>
  <c r="J69" i="6" s="1"/>
  <c r="AB316" i="6" s="1"/>
  <c r="I69" i="6"/>
  <c r="AS328" i="2"/>
  <c r="W328" i="6" s="1"/>
  <c r="AI423" i="2"/>
  <c r="J245" i="6" s="1"/>
  <c r="I245" i="6"/>
  <c r="AY455" i="2"/>
  <c r="H284" i="6"/>
  <c r="Z455" i="6"/>
  <c r="AI468" i="2"/>
  <c r="J65" i="6" s="1"/>
  <c r="AB468" i="6" s="1"/>
  <c r="I65" i="6"/>
  <c r="AI497" i="2"/>
  <c r="J298" i="6" s="1"/>
  <c r="AB497" i="6" s="1"/>
  <c r="I298" i="6"/>
  <c r="G402" i="6"/>
  <c r="Y227" i="6"/>
  <c r="G450" i="6"/>
  <c r="Y383" i="6"/>
  <c r="AS247" i="2"/>
  <c r="AA247" i="2"/>
  <c r="AI247" i="2" s="1"/>
  <c r="J280" i="6" s="1"/>
  <c r="AB247" i="6" s="1"/>
  <c r="AS57" i="2"/>
  <c r="W57" i="6" s="1"/>
  <c r="AA57" i="2"/>
  <c r="AS327" i="2"/>
  <c r="AA327" i="2"/>
  <c r="AI327" i="2" s="1"/>
  <c r="J435" i="6" s="1"/>
  <c r="AI395" i="2"/>
  <c r="J244" i="6" s="1"/>
  <c r="I244" i="6"/>
  <c r="AJ213" i="2"/>
  <c r="K398" i="6" s="1"/>
  <c r="V213" i="2"/>
  <c r="AK213" i="2" s="1"/>
  <c r="L398" i="6" s="1"/>
  <c r="V96" i="2"/>
  <c r="AK96" i="2" s="1"/>
  <c r="L114" i="6" s="1"/>
  <c r="AJ96" i="2"/>
  <c r="K114" i="6" s="1"/>
  <c r="AA96" i="6" s="1"/>
  <c r="U16" i="2"/>
  <c r="AH57" i="2"/>
  <c r="AI100" i="2"/>
  <c r="J60" i="6" s="1"/>
  <c r="AB100" i="6" s="1"/>
  <c r="I60" i="6"/>
  <c r="AI366" i="2"/>
  <c r="J101" i="6" s="1"/>
  <c r="I101" i="6"/>
  <c r="AY475" i="2"/>
  <c r="BD475" i="2" s="1"/>
  <c r="R266" i="6" s="1"/>
  <c r="Z475" i="6"/>
  <c r="H266" i="6"/>
  <c r="AN71" i="2"/>
  <c r="AI72" i="2"/>
  <c r="J211" i="6" s="1"/>
  <c r="I211" i="6"/>
  <c r="AN93" i="2"/>
  <c r="AI119" i="2"/>
  <c r="J359" i="6" s="1"/>
  <c r="AB119" i="6" s="1"/>
  <c r="I359" i="6"/>
  <c r="AA163" i="2"/>
  <c r="AN159" i="2"/>
  <c r="H402" i="6"/>
  <c r="Z227" i="6"/>
  <c r="AS253" i="2"/>
  <c r="W253" i="6" s="1"/>
  <c r="AI317" i="2"/>
  <c r="J430" i="6" s="1"/>
  <c r="AB317" i="6" s="1"/>
  <c r="I430" i="6"/>
  <c r="AH324" i="2"/>
  <c r="Z393" i="6"/>
  <c r="H233" i="6"/>
  <c r="Z517" i="6"/>
  <c r="H474" i="6"/>
  <c r="P326" i="2"/>
  <c r="D5" i="6" s="1"/>
  <c r="C5" i="6"/>
  <c r="Q326" i="2"/>
  <c r="AS91" i="2"/>
  <c r="AA91" i="2"/>
  <c r="AI91" i="2" s="1"/>
  <c r="J345" i="6" s="1"/>
  <c r="AB91" i="6" s="1"/>
  <c r="W395" i="6"/>
  <c r="AT395" i="2"/>
  <c r="AI479" i="2"/>
  <c r="J460" i="6" s="1"/>
  <c r="AB479" i="6" s="1"/>
  <c r="I460" i="6"/>
  <c r="AL57" i="2"/>
  <c r="AM57" i="2" s="1"/>
  <c r="Q17" i="2"/>
  <c r="C316" i="6"/>
  <c r="M220" i="6"/>
  <c r="O330" i="6"/>
  <c r="M348" i="6"/>
  <c r="O383" i="6"/>
  <c r="M254" i="6"/>
  <c r="O232" i="6"/>
  <c r="O280" i="6"/>
  <c r="M281" i="6"/>
  <c r="N445" i="6"/>
  <c r="O231" i="6"/>
  <c r="N239" i="6"/>
  <c r="O247" i="6"/>
  <c r="N306" i="6"/>
  <c r="P266" i="6"/>
  <c r="P468" i="6"/>
  <c r="O331" i="6"/>
  <c r="M334" i="6"/>
  <c r="O341" i="6"/>
  <c r="O347" i="6"/>
  <c r="M349" i="6"/>
  <c r="M376" i="6"/>
  <c r="O381" i="6"/>
  <c r="M388" i="6"/>
  <c r="O389" i="6"/>
  <c r="O272" i="6"/>
  <c r="O393" i="6"/>
  <c r="O258" i="6"/>
  <c r="M218" i="6"/>
  <c r="N402" i="6"/>
  <c r="O405" i="6"/>
  <c r="M296" i="6"/>
  <c r="O283" i="6"/>
  <c r="M277" i="6"/>
  <c r="M243" i="6"/>
  <c r="O417" i="6"/>
  <c r="M311" i="6"/>
  <c r="N440" i="6"/>
  <c r="N268" i="6"/>
  <c r="P299" i="6"/>
  <c r="N225" i="6"/>
  <c r="O203" i="6"/>
  <c r="M251" i="6"/>
  <c r="P244" i="6"/>
  <c r="N451" i="6"/>
  <c r="P213" i="6"/>
  <c r="N247" i="6"/>
  <c r="O303" i="6"/>
  <c r="O288" i="6"/>
  <c r="N284" i="6"/>
  <c r="N458" i="6"/>
  <c r="P304" i="6"/>
  <c r="N457" i="6"/>
  <c r="P257" i="6"/>
  <c r="O464" i="6"/>
  <c r="O467" i="6"/>
  <c r="O298" i="6"/>
  <c r="P470" i="6"/>
  <c r="O474" i="6"/>
  <c r="M316" i="6"/>
  <c r="M346" i="6"/>
  <c r="M372" i="6"/>
  <c r="M390" i="6"/>
  <c r="M398" i="6"/>
  <c r="M282" i="6"/>
  <c r="M408" i="6"/>
  <c r="M437" i="6"/>
  <c r="P450" i="6"/>
  <c r="N233" i="6"/>
  <c r="O253" i="6"/>
  <c r="M206" i="6"/>
  <c r="O458" i="6"/>
  <c r="P463" i="6"/>
  <c r="N468" i="6"/>
  <c r="O309" i="6"/>
  <c r="O316" i="6"/>
  <c r="M331" i="6"/>
  <c r="O336" i="6"/>
  <c r="M342" i="6"/>
  <c r="M347" i="6"/>
  <c r="O349" i="6"/>
  <c r="O376" i="6"/>
  <c r="M383" i="6"/>
  <c r="O388" i="6"/>
  <c r="M255" i="6"/>
  <c r="O255" i="6"/>
  <c r="M232" i="6"/>
  <c r="M394" i="6"/>
  <c r="O218" i="6"/>
  <c r="P402" i="6"/>
  <c r="M280" i="6"/>
  <c r="M275" i="6"/>
  <c r="M283" i="6"/>
  <c r="O297" i="6"/>
  <c r="O243" i="6"/>
  <c r="M417" i="6"/>
  <c r="M423" i="6"/>
  <c r="O445" i="6"/>
  <c r="O268" i="6"/>
  <c r="O246" i="6"/>
  <c r="N450" i="6"/>
  <c r="O251" i="6"/>
  <c r="N302" i="6"/>
  <c r="P239" i="6"/>
  <c r="O226" i="6"/>
  <c r="O451" i="6"/>
  <c r="O208" i="6"/>
  <c r="O206" i="6"/>
  <c r="N303" i="6"/>
  <c r="P284" i="6"/>
  <c r="N456" i="6"/>
  <c r="P459" i="6"/>
  <c r="N266" i="6"/>
  <c r="N252" i="6"/>
  <c r="N463" i="6"/>
  <c r="N270" i="6"/>
  <c r="O471" i="6"/>
  <c r="N471" i="6"/>
  <c r="M336" i="6"/>
  <c r="M381" i="6"/>
  <c r="O254" i="6"/>
  <c r="M393" i="6"/>
  <c r="O296" i="6"/>
  <c r="O408" i="6"/>
  <c r="O292" i="6"/>
  <c r="O256" i="6"/>
  <c r="P302" i="6"/>
  <c r="N215" i="6"/>
  <c r="P285" i="6"/>
  <c r="N304" i="6"/>
  <c r="P252" i="6"/>
  <c r="O270" i="6"/>
  <c r="M309" i="6"/>
  <c r="M330" i="6"/>
  <c r="M307" i="6"/>
  <c r="M341" i="6"/>
  <c r="O346" i="6"/>
  <c r="O348" i="6"/>
  <c r="M378" i="6"/>
  <c r="M384" i="6"/>
  <c r="M387" i="6"/>
  <c r="M389" i="6"/>
  <c r="M272" i="6"/>
  <c r="M258" i="6"/>
  <c r="O394" i="6"/>
  <c r="M397" i="6"/>
  <c r="M403" i="6"/>
  <c r="M405" i="6"/>
  <c r="O282" i="6"/>
  <c r="O281" i="6"/>
  <c r="M407" i="6"/>
  <c r="O407" i="6"/>
  <c r="M297" i="6"/>
  <c r="M292" i="6"/>
  <c r="O440" i="6"/>
  <c r="N256" i="6"/>
  <c r="N246" i="6"/>
  <c r="O225" i="6"/>
  <c r="M203" i="6"/>
  <c r="P233" i="6"/>
  <c r="N244" i="6"/>
  <c r="N253" i="6"/>
  <c r="N213" i="6"/>
  <c r="O215" i="6"/>
  <c r="N208" i="6"/>
  <c r="N288" i="6"/>
  <c r="P306" i="6"/>
  <c r="N285" i="6"/>
  <c r="P456" i="6"/>
  <c r="P457" i="6"/>
  <c r="N257" i="6"/>
  <c r="N464" i="6"/>
  <c r="M467" i="6"/>
  <c r="M298" i="6"/>
  <c r="N470" i="6"/>
  <c r="N474" i="6"/>
  <c r="AR517" i="2"/>
  <c r="BE517" i="2"/>
  <c r="BC517" i="2"/>
  <c r="Q474" i="6" s="1"/>
  <c r="R515" i="2"/>
  <c r="AS515" i="2"/>
  <c r="W515" i="6" s="1"/>
  <c r="AN515" i="2"/>
  <c r="AL515" i="2"/>
  <c r="R516" i="2"/>
  <c r="AS516" i="2"/>
  <c r="W516" i="6" s="1"/>
  <c r="AL516" i="2"/>
  <c r="AK518" i="2"/>
  <c r="L169" i="6" s="1"/>
  <c r="R519" i="2"/>
  <c r="AL519" i="2"/>
  <c r="AS519" i="2"/>
  <c r="W519" i="6" s="1"/>
  <c r="AN519" i="2"/>
  <c r="AM517" i="2"/>
  <c r="AT517" i="2"/>
  <c r="X517" i="6" s="1"/>
  <c r="BE513" i="2"/>
  <c r="BC513" i="2"/>
  <c r="Q471" i="6" s="1"/>
  <c r="AZ509" i="2"/>
  <c r="AR511" i="2"/>
  <c r="AZ511" i="2"/>
  <c r="AR513" i="2"/>
  <c r="AR509" i="2"/>
  <c r="BG511" i="2"/>
  <c r="R512" i="2"/>
  <c r="AS512" i="2"/>
  <c r="W512" i="6" s="1"/>
  <c r="AL512" i="2"/>
  <c r="AT513" i="2"/>
  <c r="X513" i="6" s="1"/>
  <c r="AK510" i="2"/>
  <c r="L469" i="6" s="1"/>
  <c r="AK512" i="2"/>
  <c r="L170" i="6" s="1"/>
  <c r="P510" i="2"/>
  <c r="D469" i="6" s="1"/>
  <c r="Q510" i="2"/>
  <c r="AI510" i="2"/>
  <c r="J469" i="6" s="1"/>
  <c r="AB510" i="6" s="1"/>
  <c r="AY509" i="2"/>
  <c r="AR501" i="2"/>
  <c r="BE501" i="2"/>
  <c r="BC501" i="2"/>
  <c r="Q270" i="6" s="1"/>
  <c r="BE497" i="2"/>
  <c r="BC497" i="2"/>
  <c r="Q298" i="6" s="1"/>
  <c r="AK499" i="2"/>
  <c r="L291" i="6" s="1"/>
  <c r="R507" i="2"/>
  <c r="AL507" i="2"/>
  <c r="AS507" i="2"/>
  <c r="W507" i="6" s="1"/>
  <c r="AN507" i="2"/>
  <c r="AK505" i="2"/>
  <c r="L227" i="6" s="1"/>
  <c r="AI502" i="2"/>
  <c r="J57" i="6" s="1"/>
  <c r="AB502" i="6" s="1"/>
  <c r="V504" i="2"/>
  <c r="AJ504" i="2"/>
  <c r="K116" i="6" s="1"/>
  <c r="AA504" i="6" s="1"/>
  <c r="Q500" i="2"/>
  <c r="P500" i="2"/>
  <c r="D131" i="6" s="1"/>
  <c r="AK498" i="2"/>
  <c r="L158" i="6" s="1"/>
  <c r="AI501" i="2"/>
  <c r="J270" i="6" s="1"/>
  <c r="AB501" i="6" s="1"/>
  <c r="R499" i="2"/>
  <c r="AS499" i="2"/>
  <c r="W499" i="6" s="1"/>
  <c r="AN499" i="2"/>
  <c r="AL499" i="2"/>
  <c r="AI504" i="2"/>
  <c r="J116" i="6" s="1"/>
  <c r="AB504" i="6" s="1"/>
  <c r="AJ506" i="2"/>
  <c r="K49" i="6" s="1"/>
  <c r="AA506" i="6" s="1"/>
  <c r="V506" i="2"/>
  <c r="P496" i="2"/>
  <c r="D70" i="6" s="1"/>
  <c r="Q496" i="2"/>
  <c r="Q505" i="2"/>
  <c r="P505" i="2"/>
  <c r="D227" i="6" s="1"/>
  <c r="R495" i="2"/>
  <c r="AN495" i="2"/>
  <c r="AS495" i="2"/>
  <c r="W495" i="6" s="1"/>
  <c r="AL495" i="2"/>
  <c r="AM495" i="2" s="1"/>
  <c r="AK502" i="2"/>
  <c r="L57" i="6" s="1"/>
  <c r="AI500" i="2"/>
  <c r="J131" i="6" s="1"/>
  <c r="AB500" i="6" s="1"/>
  <c r="P502" i="2"/>
  <c r="D57" i="6" s="1"/>
  <c r="Q502" i="2"/>
  <c r="R503" i="2"/>
  <c r="AL503" i="2"/>
  <c r="AS503" i="2"/>
  <c r="W503" i="6" s="1"/>
  <c r="AN503" i="2"/>
  <c r="AK496" i="2"/>
  <c r="L70" i="6" s="1"/>
  <c r="V500" i="2"/>
  <c r="AJ500" i="2"/>
  <c r="K131" i="6" s="1"/>
  <c r="AA500" i="6" s="1"/>
  <c r="AT501" i="2"/>
  <c r="X501" i="6" s="1"/>
  <c r="AM501" i="2"/>
  <c r="AO497" i="2"/>
  <c r="BE493" i="2"/>
  <c r="BC493" i="2"/>
  <c r="Q467" i="6" s="1"/>
  <c r="P492" i="2"/>
  <c r="D121" i="6" s="1"/>
  <c r="Q492" i="2"/>
  <c r="AK492" i="2"/>
  <c r="L121" i="6" s="1"/>
  <c r="AI492" i="2"/>
  <c r="J121" i="6" s="1"/>
  <c r="AB492" i="6" s="1"/>
  <c r="AK490" i="2"/>
  <c r="L113" i="6" s="1"/>
  <c r="R491" i="2"/>
  <c r="AN491" i="2"/>
  <c r="AL491" i="2"/>
  <c r="AS491" i="2"/>
  <c r="W491" i="6" s="1"/>
  <c r="AT490" i="2"/>
  <c r="X490" i="6" s="1"/>
  <c r="AR487" i="2"/>
  <c r="BE487" i="2"/>
  <c r="AY487" i="2"/>
  <c r="BC487" i="2"/>
  <c r="Q464" i="6" s="1"/>
  <c r="AR485" i="2"/>
  <c r="AZ485" i="2"/>
  <c r="P484" i="2"/>
  <c r="D50" i="6" s="1"/>
  <c r="Q484" i="2"/>
  <c r="AT487" i="2"/>
  <c r="X487" i="6" s="1"/>
  <c r="AK484" i="2"/>
  <c r="L50" i="6" s="1"/>
  <c r="AI486" i="2"/>
  <c r="J72" i="6" s="1"/>
  <c r="AB486" i="6" s="1"/>
  <c r="AM482" i="2"/>
  <c r="R489" i="2"/>
  <c r="AS489" i="2"/>
  <c r="W489" i="6" s="1"/>
  <c r="AN489" i="2"/>
  <c r="AL489" i="2"/>
  <c r="AI484" i="2"/>
  <c r="J50" i="6" s="1"/>
  <c r="AB484" i="6" s="1"/>
  <c r="R479" i="2"/>
  <c r="AL479" i="2"/>
  <c r="AN479" i="2"/>
  <c r="AS479" i="2"/>
  <c r="W479" i="6" s="1"/>
  <c r="R488" i="2"/>
  <c r="AS488" i="2"/>
  <c r="W488" i="6" s="1"/>
  <c r="AL488" i="2"/>
  <c r="P481" i="2"/>
  <c r="D461" i="6" s="1"/>
  <c r="Q481" i="2"/>
  <c r="AK486" i="2"/>
  <c r="L72" i="6" s="1"/>
  <c r="AK481" i="2"/>
  <c r="L461" i="6" s="1"/>
  <c r="AK482" i="2"/>
  <c r="L48" i="6" s="1"/>
  <c r="Q486" i="2"/>
  <c r="P486" i="2"/>
  <c r="D72" i="6" s="1"/>
  <c r="AI481" i="2"/>
  <c r="J461" i="6" s="1"/>
  <c r="AB481" i="6" s="1"/>
  <c r="AK480" i="2"/>
  <c r="L3" i="6" s="1"/>
  <c r="R477" i="2"/>
  <c r="AN477" i="2"/>
  <c r="AL477" i="2"/>
  <c r="AS477" i="2"/>
  <c r="W477" i="6" s="1"/>
  <c r="AT476" i="2"/>
  <c r="X476" i="6" s="1"/>
  <c r="AK476" i="2"/>
  <c r="L62" i="6" s="1"/>
  <c r="AR475" i="2"/>
  <c r="AZ475" i="2"/>
  <c r="AR473" i="2"/>
  <c r="AZ473" i="2"/>
  <c r="AR469" i="2"/>
  <c r="AZ469" i="2"/>
  <c r="BG475" i="2"/>
  <c r="BF475" i="2"/>
  <c r="BG469" i="2"/>
  <c r="BF469" i="2"/>
  <c r="BD469" i="2"/>
  <c r="R252" i="6" s="1"/>
  <c r="R467" i="2"/>
  <c r="AN467" i="2"/>
  <c r="AL467" i="2"/>
  <c r="AS467" i="2"/>
  <c r="W467" i="6" s="1"/>
  <c r="R470" i="2"/>
  <c r="AS470" i="2"/>
  <c r="W470" i="6" s="1"/>
  <c r="AL470" i="2"/>
  <c r="AM472" i="2"/>
  <c r="AN472" i="2"/>
  <c r="R474" i="2"/>
  <c r="AL474" i="2"/>
  <c r="AS474" i="2"/>
  <c r="W474" i="6" s="1"/>
  <c r="AK472" i="2"/>
  <c r="L64" i="6" s="1"/>
  <c r="P468" i="2"/>
  <c r="D65" i="6" s="1"/>
  <c r="Q468" i="2"/>
  <c r="AK468" i="2"/>
  <c r="L65" i="6" s="1"/>
  <c r="AI472" i="2"/>
  <c r="J64" i="6" s="1"/>
  <c r="AB472" i="6" s="1"/>
  <c r="AR463" i="2"/>
  <c r="AR457" i="2"/>
  <c r="BE463" i="2"/>
  <c r="BC463" i="2"/>
  <c r="Q458" i="6" s="1"/>
  <c r="AZ457" i="2"/>
  <c r="AZ461" i="2"/>
  <c r="AZ465" i="2"/>
  <c r="AR461" i="2"/>
  <c r="AZ459" i="2"/>
  <c r="AR459" i="2"/>
  <c r="AT463" i="2"/>
  <c r="X463" i="6" s="1"/>
  <c r="R462" i="2"/>
  <c r="AS462" i="2"/>
  <c r="W462" i="6" s="1"/>
  <c r="AL462" i="2"/>
  <c r="AK460" i="2"/>
  <c r="L68" i="6" s="1"/>
  <c r="AY457" i="2"/>
  <c r="AM463" i="2"/>
  <c r="AY459" i="2"/>
  <c r="AM458" i="2"/>
  <c r="AN458" i="2"/>
  <c r="P460" i="2"/>
  <c r="D68" i="6" s="1"/>
  <c r="Q460" i="2"/>
  <c r="P464" i="2"/>
  <c r="D61" i="6" s="1"/>
  <c r="Q464" i="2"/>
  <c r="R458" i="2"/>
  <c r="AS458" i="2"/>
  <c r="W458" i="6" s="1"/>
  <c r="AI460" i="2"/>
  <c r="J68" i="6" s="1"/>
  <c r="BG461" i="2"/>
  <c r="BF461" i="2"/>
  <c r="BG465" i="2"/>
  <c r="BF465" i="2"/>
  <c r="AR449" i="2"/>
  <c r="AZ449" i="2"/>
  <c r="AR455" i="2"/>
  <c r="AZ455" i="2"/>
  <c r="AZ451" i="2"/>
  <c r="AR451" i="2"/>
  <c r="BG455" i="2"/>
  <c r="BF455" i="2"/>
  <c r="BD455" i="2"/>
  <c r="R284" i="6" s="1"/>
  <c r="R446" i="2"/>
  <c r="AS446" i="2"/>
  <c r="W446" i="6" s="1"/>
  <c r="AL446" i="2"/>
  <c r="R448" i="2"/>
  <c r="AL448" i="2"/>
  <c r="AI452" i="2"/>
  <c r="J196" i="6" s="1"/>
  <c r="AB452" i="6" s="1"/>
  <c r="R450" i="2"/>
  <c r="AL450" i="2"/>
  <c r="Q447" i="2"/>
  <c r="P447" i="2"/>
  <c r="D301" i="6" s="1"/>
  <c r="AY449" i="2"/>
  <c r="R454" i="2"/>
  <c r="AS454" i="2"/>
  <c r="W454" i="6" s="1"/>
  <c r="AK452" i="2"/>
  <c r="L196" i="6" s="1"/>
  <c r="AK448" i="2"/>
  <c r="L149" i="6" s="1"/>
  <c r="AK454" i="2"/>
  <c r="L181" i="6" s="1"/>
  <c r="AL454" i="2"/>
  <c r="AK450" i="2"/>
  <c r="L197" i="6" s="1"/>
  <c r="AT450" i="2"/>
  <c r="X450" i="6" s="1"/>
  <c r="AI448" i="2"/>
  <c r="J149" i="6" s="1"/>
  <c r="AB448" i="6" s="1"/>
  <c r="AT448" i="2"/>
  <c r="X448" i="6" s="1"/>
  <c r="AN445" i="2"/>
  <c r="AS445" i="2"/>
  <c r="W445" i="6" s="1"/>
  <c r="R445" i="2"/>
  <c r="AL445" i="2"/>
  <c r="P452" i="2"/>
  <c r="D196" i="6" s="1"/>
  <c r="Q452" i="2"/>
  <c r="BE437" i="2"/>
  <c r="BC437" i="2"/>
  <c r="Q303" i="6" s="1"/>
  <c r="BE435" i="2"/>
  <c r="BC435" i="2"/>
  <c r="Q206" i="6" s="1"/>
  <c r="AR441" i="2"/>
  <c r="BE441" i="2"/>
  <c r="AY441" i="2"/>
  <c r="BD441" i="2" s="1"/>
  <c r="R288" i="6" s="1"/>
  <c r="BC441" i="2"/>
  <c r="Q288" i="6" s="1"/>
  <c r="AR437" i="2"/>
  <c r="Q440" i="2"/>
  <c r="P440" i="2"/>
  <c r="D109" i="6" s="1"/>
  <c r="AT437" i="2"/>
  <c r="AK440" i="2"/>
  <c r="L109" i="6" s="1"/>
  <c r="AT435" i="2"/>
  <c r="X435" i="6" s="1"/>
  <c r="AO435" i="2"/>
  <c r="R442" i="2"/>
  <c r="AL442" i="2"/>
  <c r="AS442" i="2"/>
  <c r="W442" i="6" s="1"/>
  <c r="AK436" i="2"/>
  <c r="L453" i="6" s="1"/>
  <c r="R438" i="2"/>
  <c r="AS438" i="2"/>
  <c r="W438" i="6" s="1"/>
  <c r="AL438" i="2"/>
  <c r="R443" i="2"/>
  <c r="AL443" i="2"/>
  <c r="AS443" i="2"/>
  <c r="W443" i="6" s="1"/>
  <c r="AN443" i="2"/>
  <c r="P436" i="2"/>
  <c r="D453" i="6" s="1"/>
  <c r="Q436" i="2"/>
  <c r="R439" i="2"/>
  <c r="AN439" i="2"/>
  <c r="AL439" i="2"/>
  <c r="AS439" i="2"/>
  <c r="W439" i="6" s="1"/>
  <c r="AI436" i="2"/>
  <c r="J453" i="6" s="1"/>
  <c r="AT441" i="2"/>
  <c r="X441" i="6" s="1"/>
  <c r="AR431" i="2"/>
  <c r="BE427" i="2"/>
  <c r="AY427" i="2"/>
  <c r="BC427" i="2"/>
  <c r="Q208" i="6" s="1"/>
  <c r="BE431" i="2"/>
  <c r="BC431" i="2"/>
  <c r="Q247" i="6" s="1"/>
  <c r="AR427" i="2"/>
  <c r="AT427" i="2"/>
  <c r="X427" i="6" s="1"/>
  <c r="AK426" i="2"/>
  <c r="L130" i="6" s="1"/>
  <c r="R429" i="2"/>
  <c r="AN429" i="2"/>
  <c r="AS429" i="2"/>
  <c r="W429" i="6" s="1"/>
  <c r="AL429" i="2"/>
  <c r="AI426" i="2"/>
  <c r="J130" i="6" s="1"/>
  <c r="AB426" i="6" s="1"/>
  <c r="AM431" i="2"/>
  <c r="AK430" i="2"/>
  <c r="L135" i="6" s="1"/>
  <c r="AK423" i="2"/>
  <c r="L245" i="6" s="1"/>
  <c r="R432" i="2"/>
  <c r="AL432" i="2"/>
  <c r="AS432" i="2"/>
  <c r="W432" i="6" s="1"/>
  <c r="AT431" i="2"/>
  <c r="X431" i="6" s="1"/>
  <c r="R428" i="2"/>
  <c r="AL428" i="2"/>
  <c r="AS428" i="2"/>
  <c r="W428" i="6" s="1"/>
  <c r="Q423" i="2"/>
  <c r="P423" i="2"/>
  <c r="D245" i="6" s="1"/>
  <c r="R425" i="2"/>
  <c r="AS425" i="2"/>
  <c r="W425" i="6" s="1"/>
  <c r="AL425" i="2"/>
  <c r="AM425" i="2" s="1"/>
  <c r="AN425" i="2"/>
  <c r="V422" i="2"/>
  <c r="AJ422" i="2"/>
  <c r="K92" i="6" s="1"/>
  <c r="AA422" i="6" s="1"/>
  <c r="AJ424" i="2"/>
  <c r="K82" i="6" s="1"/>
  <c r="V424" i="2"/>
  <c r="R422" i="2"/>
  <c r="AS422" i="2"/>
  <c r="W422" i="6" s="1"/>
  <c r="AL422" i="2"/>
  <c r="Q426" i="2"/>
  <c r="P426" i="2"/>
  <c r="D130" i="6" s="1"/>
  <c r="R433" i="2"/>
  <c r="AL433" i="2"/>
  <c r="AM433" i="2" s="1"/>
  <c r="AS433" i="2"/>
  <c r="W433" i="6" s="1"/>
  <c r="AN433" i="2"/>
  <c r="R421" i="2"/>
  <c r="AN421" i="2"/>
  <c r="AL421" i="2"/>
  <c r="AS421" i="2"/>
  <c r="W421" i="6" s="1"/>
  <c r="AI430" i="2"/>
  <c r="J135" i="6" s="1"/>
  <c r="AB430" i="6" s="1"/>
  <c r="AK432" i="2"/>
  <c r="L144" i="6" s="1"/>
  <c r="AT424" i="2"/>
  <c r="X424" i="6" s="1"/>
  <c r="Q430" i="2"/>
  <c r="P430" i="2"/>
  <c r="D135" i="6" s="1"/>
  <c r="AR417" i="2"/>
  <c r="BE417" i="2"/>
  <c r="BC417" i="2"/>
  <c r="Q215" i="6" s="1"/>
  <c r="R416" i="2"/>
  <c r="AS416" i="2"/>
  <c r="W416" i="6" s="1"/>
  <c r="AL416" i="2"/>
  <c r="R419" i="2"/>
  <c r="AN419" i="2"/>
  <c r="AL419" i="2"/>
  <c r="AS419" i="2"/>
  <c r="W419" i="6" s="1"/>
  <c r="AM418" i="2"/>
  <c r="AN418" i="2"/>
  <c r="AM417" i="2"/>
  <c r="AT417" i="2"/>
  <c r="X417" i="6" s="1"/>
  <c r="AT418" i="2"/>
  <c r="X418" i="6" s="1"/>
  <c r="AK418" i="2"/>
  <c r="L107" i="6" s="1"/>
  <c r="AR413" i="2"/>
  <c r="AR403" i="2"/>
  <c r="BE407" i="2"/>
  <c r="BC407" i="2"/>
  <c r="Q226" i="6" s="1"/>
  <c r="BE413" i="2"/>
  <c r="BC413" i="2"/>
  <c r="Q253" i="6" s="1"/>
  <c r="AR411" i="2"/>
  <c r="AZ411" i="2"/>
  <c r="BE403" i="2"/>
  <c r="BC403" i="2"/>
  <c r="Q451" i="6" s="1"/>
  <c r="R414" i="2"/>
  <c r="AL414" i="2"/>
  <c r="AS414" i="2"/>
  <c r="W414" i="6" s="1"/>
  <c r="P408" i="2"/>
  <c r="D79" i="6" s="1"/>
  <c r="Q408" i="2"/>
  <c r="AT407" i="2"/>
  <c r="X407" i="6" s="1"/>
  <c r="AT413" i="2"/>
  <c r="X413" i="6" s="1"/>
  <c r="AM413" i="2"/>
  <c r="R405" i="2"/>
  <c r="AL405" i="2"/>
  <c r="AS405" i="2"/>
  <c r="W405" i="6" s="1"/>
  <c r="AN405" i="2"/>
  <c r="R410" i="2"/>
  <c r="AS410" i="2"/>
  <c r="W410" i="6" s="1"/>
  <c r="AL410" i="2"/>
  <c r="Q406" i="2"/>
  <c r="P406" i="2"/>
  <c r="D88" i="6" s="1"/>
  <c r="R409" i="2"/>
  <c r="AN409" i="2"/>
  <c r="AS409" i="2"/>
  <c r="W409" i="6" s="1"/>
  <c r="AL409" i="2"/>
  <c r="R404" i="2"/>
  <c r="AS404" i="2"/>
  <c r="W404" i="6" s="1"/>
  <c r="AL404" i="2"/>
  <c r="AO407" i="2"/>
  <c r="AK406" i="2"/>
  <c r="L88" i="6" s="1"/>
  <c r="AM403" i="2"/>
  <c r="R415" i="2"/>
  <c r="AL415" i="2"/>
  <c r="AS415" i="2"/>
  <c r="W415" i="6" s="1"/>
  <c r="AN415" i="2"/>
  <c r="AI408" i="2"/>
  <c r="J79" i="6" s="1"/>
  <c r="AB408" i="6" s="1"/>
  <c r="AT403" i="2"/>
  <c r="R412" i="2"/>
  <c r="AS412" i="2"/>
  <c r="W412" i="6" s="1"/>
  <c r="AL412" i="2"/>
  <c r="AY411" i="2"/>
  <c r="AZ401" i="2"/>
  <c r="AR401" i="2"/>
  <c r="R399" i="2"/>
  <c r="AL399" i="2"/>
  <c r="AM399" i="2" s="1"/>
  <c r="AN399" i="2"/>
  <c r="AS399" i="2"/>
  <c r="W399" i="6" s="1"/>
  <c r="AM400" i="2"/>
  <c r="AT400" i="2"/>
  <c r="X400" i="6" s="1"/>
  <c r="AK400" i="2"/>
  <c r="L165" i="6" s="1"/>
  <c r="R398" i="2"/>
  <c r="AS398" i="2"/>
  <c r="W398" i="6" s="1"/>
  <c r="AL398" i="2"/>
  <c r="AY401" i="2"/>
  <c r="BE391" i="2"/>
  <c r="BC391" i="2"/>
  <c r="Q251" i="6" s="1"/>
  <c r="AR393" i="2"/>
  <c r="AZ393" i="2"/>
  <c r="AR397" i="2"/>
  <c r="AZ397" i="2"/>
  <c r="AR395" i="2"/>
  <c r="AZ395" i="2"/>
  <c r="AN392" i="2"/>
  <c r="R396" i="2"/>
  <c r="AL396" i="2"/>
  <c r="AS396" i="2"/>
  <c r="W396" i="6" s="1"/>
  <c r="R389" i="2"/>
  <c r="AS389" i="2"/>
  <c r="W389" i="6" s="1"/>
  <c r="AN389" i="2"/>
  <c r="AL389" i="2"/>
  <c r="AK390" i="2"/>
  <c r="L103" i="6" s="1"/>
  <c r="AT391" i="2"/>
  <c r="X391" i="6" s="1"/>
  <c r="AK394" i="2"/>
  <c r="L98" i="6" s="1"/>
  <c r="AI394" i="2"/>
  <c r="J98" i="6" s="1"/>
  <c r="AO391" i="2"/>
  <c r="P390" i="2"/>
  <c r="D103" i="6" s="1"/>
  <c r="Q390" i="2"/>
  <c r="R392" i="2"/>
  <c r="AM392" i="2" s="1"/>
  <c r="AS392" i="2"/>
  <c r="W392" i="6" s="1"/>
  <c r="P394" i="2"/>
  <c r="D98" i="6" s="1"/>
  <c r="Q394" i="2"/>
  <c r="AY397" i="2"/>
  <c r="AY393" i="2"/>
  <c r="AR383" i="2"/>
  <c r="AZ383" i="2"/>
  <c r="BE387" i="2"/>
  <c r="BC387" i="2"/>
  <c r="Q203" i="6" s="1"/>
  <c r="R385" i="2"/>
  <c r="AN385" i="2"/>
  <c r="AS385" i="2"/>
  <c r="W385" i="6" s="1"/>
  <c r="AL385" i="2"/>
  <c r="AM385" i="2" s="1"/>
  <c r="AO387" i="2"/>
  <c r="AK386" i="2"/>
  <c r="L51" i="6" s="1"/>
  <c r="R384" i="2"/>
  <c r="AS384" i="2"/>
  <c r="W384" i="6" s="1"/>
  <c r="AL384" i="2"/>
  <c r="AY383" i="2"/>
  <c r="BE375" i="2"/>
  <c r="BC375" i="2"/>
  <c r="Q231" i="6" s="1"/>
  <c r="BE379" i="2"/>
  <c r="BC379" i="2"/>
  <c r="Q225" i="6" s="1"/>
  <c r="AR379" i="2"/>
  <c r="AT375" i="2"/>
  <c r="X375" i="6" s="1"/>
  <c r="P374" i="2"/>
  <c r="D54" i="6" s="1"/>
  <c r="Q374" i="2"/>
  <c r="AT379" i="2"/>
  <c r="AO375" i="2"/>
  <c r="R377" i="2"/>
  <c r="AN377" i="2"/>
  <c r="AS377" i="2"/>
  <c r="W377" i="6" s="1"/>
  <c r="AL377" i="2"/>
  <c r="R373" i="2"/>
  <c r="AS373" i="2"/>
  <c r="W373" i="6" s="1"/>
  <c r="AN373" i="2"/>
  <c r="AL373" i="2"/>
  <c r="R381" i="2"/>
  <c r="AS381" i="2"/>
  <c r="W381" i="6" s="1"/>
  <c r="AL381" i="2"/>
  <c r="AN381" i="2"/>
  <c r="R380" i="2"/>
  <c r="AS380" i="2"/>
  <c r="W380" i="6" s="1"/>
  <c r="AL380" i="2"/>
  <c r="R376" i="2"/>
  <c r="AS376" i="2"/>
  <c r="W376" i="6" s="1"/>
  <c r="AL376" i="2"/>
  <c r="AK378" i="2"/>
  <c r="L47" i="6" s="1"/>
  <c r="AK374" i="2"/>
  <c r="L54" i="6" s="1"/>
  <c r="Q378" i="2"/>
  <c r="P378" i="2"/>
  <c r="D47" i="6" s="1"/>
  <c r="AI378" i="2"/>
  <c r="J47" i="6" s="1"/>
  <c r="AB378" i="6" s="1"/>
  <c r="AK376" i="2"/>
  <c r="L45" i="6" s="1"/>
  <c r="AR367" i="2"/>
  <c r="AZ369" i="2"/>
  <c r="BE367" i="2"/>
  <c r="BC367" i="2"/>
  <c r="Q246" i="6" s="1"/>
  <c r="AK362" i="2"/>
  <c r="L93" i="6" s="1"/>
  <c r="AM366" i="2"/>
  <c r="R365" i="2"/>
  <c r="AS365" i="2"/>
  <c r="W365" i="6" s="1"/>
  <c r="AL365" i="2"/>
  <c r="AN365" i="2"/>
  <c r="AK364" i="2"/>
  <c r="L111" i="6" s="1"/>
  <c r="R362" i="2"/>
  <c r="AS362" i="2"/>
  <c r="W362" i="6" s="1"/>
  <c r="AL362" i="2"/>
  <c r="AT367" i="2"/>
  <c r="AI370" i="2"/>
  <c r="J89" i="6" s="1"/>
  <c r="AT366" i="2"/>
  <c r="X366" i="6" s="1"/>
  <c r="P370" i="2"/>
  <c r="D89" i="6" s="1"/>
  <c r="Q370" i="2"/>
  <c r="R363" i="2"/>
  <c r="AN363" i="2"/>
  <c r="AS363" i="2"/>
  <c r="W363" i="6" s="1"/>
  <c r="AL363" i="2"/>
  <c r="R368" i="2"/>
  <c r="AS368" i="2"/>
  <c r="W368" i="6" s="1"/>
  <c r="AL368" i="2"/>
  <c r="AI361" i="2"/>
  <c r="J447" i="6" s="1"/>
  <c r="AB447" i="6" s="1"/>
  <c r="Q361" i="2"/>
  <c r="P361" i="2"/>
  <c r="D447" i="6" s="1"/>
  <c r="AK370" i="2"/>
  <c r="L89" i="6" s="1"/>
  <c r="AK366" i="2"/>
  <c r="L101" i="6" s="1"/>
  <c r="R371" i="2"/>
  <c r="AN371" i="2"/>
  <c r="AL371" i="2"/>
  <c r="AS371" i="2"/>
  <c r="W371" i="6" s="1"/>
  <c r="AR353" i="2"/>
  <c r="AR357" i="2"/>
  <c r="BE357" i="2"/>
  <c r="BC357" i="2"/>
  <c r="Q268" i="6" s="1"/>
  <c r="BE353" i="2"/>
  <c r="BC353" i="2"/>
  <c r="Q256" i="6" s="1"/>
  <c r="R355" i="2"/>
  <c r="AL355" i="2"/>
  <c r="AM355" i="2" s="1"/>
  <c r="AS355" i="2"/>
  <c r="W355" i="6" s="1"/>
  <c r="AN355" i="2"/>
  <c r="R358" i="2"/>
  <c r="AS358" i="2"/>
  <c r="W358" i="6" s="1"/>
  <c r="AL358" i="2"/>
  <c r="R351" i="2"/>
  <c r="AN351" i="2"/>
  <c r="AS351" i="2"/>
  <c r="W351" i="6" s="1"/>
  <c r="AL351" i="2"/>
  <c r="AK356" i="2"/>
  <c r="L125" i="6" s="1"/>
  <c r="AN352" i="2"/>
  <c r="AM352" i="2"/>
  <c r="R359" i="2"/>
  <c r="AS359" i="2"/>
  <c r="W359" i="6" s="1"/>
  <c r="AN359" i="2"/>
  <c r="AL359" i="2"/>
  <c r="AM359" i="2" s="1"/>
  <c r="AK358" i="2"/>
  <c r="L123" i="6" s="1"/>
  <c r="AI356" i="2"/>
  <c r="J125" i="6" s="1"/>
  <c r="AB356" i="6" s="1"/>
  <c r="AT357" i="2"/>
  <c r="X357" i="6" s="1"/>
  <c r="AT353" i="2"/>
  <c r="X353" i="6" s="1"/>
  <c r="AK354" i="2"/>
  <c r="L124" i="6" s="1"/>
  <c r="R354" i="2"/>
  <c r="AL354" i="2"/>
  <c r="AS354" i="2"/>
  <c r="W354" i="6" s="1"/>
  <c r="AT352" i="2"/>
  <c r="X352" i="6" s="1"/>
  <c r="AK352" i="2"/>
  <c r="L112" i="6" s="1"/>
  <c r="Q356" i="2"/>
  <c r="P356" i="2"/>
  <c r="D125" i="6" s="1"/>
  <c r="BE347" i="2"/>
  <c r="AY347" i="2"/>
  <c r="BC347" i="2"/>
  <c r="Q445" i="6" s="1"/>
  <c r="AR347" i="2"/>
  <c r="AT347" i="2"/>
  <c r="X347" i="6" s="1"/>
  <c r="AT348" i="2"/>
  <c r="X348" i="6" s="1"/>
  <c r="AK348" i="2"/>
  <c r="L119" i="6" s="1"/>
  <c r="AK349" i="2"/>
  <c r="L446" i="6" s="1"/>
  <c r="R346" i="2"/>
  <c r="AS346" i="2"/>
  <c r="W346" i="6" s="1"/>
  <c r="AL346" i="2"/>
  <c r="AM348" i="2"/>
  <c r="R349" i="2"/>
  <c r="AS349" i="2"/>
  <c r="W349" i="6" s="1"/>
  <c r="AN349" i="2"/>
  <c r="AL349" i="2"/>
  <c r="BE337" i="2"/>
  <c r="BC337" i="2"/>
  <c r="Q440" i="6" s="1"/>
  <c r="AR337" i="2"/>
  <c r="AK341" i="2"/>
  <c r="L442" i="6" s="1"/>
  <c r="AJ342" i="2"/>
  <c r="K97" i="6" s="1"/>
  <c r="AA342" i="6" s="1"/>
  <c r="V342" i="2"/>
  <c r="AK345" i="2"/>
  <c r="L444" i="6" s="1"/>
  <c r="AK338" i="2"/>
  <c r="L74" i="6" s="1"/>
  <c r="AT338" i="2"/>
  <c r="X338" i="6" s="1"/>
  <c r="Q341" i="2"/>
  <c r="P341" i="2"/>
  <c r="D442" i="6" s="1"/>
  <c r="R343" i="2"/>
  <c r="AN343" i="2"/>
  <c r="AL343" i="2"/>
  <c r="AS343" i="2"/>
  <c r="W343" i="6" s="1"/>
  <c r="R340" i="2"/>
  <c r="AS340" i="2"/>
  <c r="W340" i="6" s="1"/>
  <c r="AL340" i="2"/>
  <c r="AT337" i="2"/>
  <c r="V344" i="2"/>
  <c r="AJ344" i="2"/>
  <c r="K110" i="6" s="1"/>
  <c r="AA344" i="6" s="1"/>
  <c r="AK336" i="2"/>
  <c r="L53" i="6" s="1"/>
  <c r="AI341" i="2"/>
  <c r="J442" i="6" s="1"/>
  <c r="AB341" i="6" s="1"/>
  <c r="AK340" i="2"/>
  <c r="L81" i="6" s="1"/>
  <c r="R335" i="2"/>
  <c r="AN335" i="2"/>
  <c r="AS335" i="2"/>
  <c r="W335" i="6" s="1"/>
  <c r="AL335" i="2"/>
  <c r="AM335" i="2" s="1"/>
  <c r="R339" i="2"/>
  <c r="AN339" i="2"/>
  <c r="AL339" i="2"/>
  <c r="AS339" i="2"/>
  <c r="W339" i="6" s="1"/>
  <c r="R344" i="2"/>
  <c r="AS344" i="2"/>
  <c r="W344" i="6" s="1"/>
  <c r="AL344" i="2"/>
  <c r="Q345" i="2"/>
  <c r="P345" i="2"/>
  <c r="D444" i="6" s="1"/>
  <c r="AT336" i="2"/>
  <c r="X336" i="6" s="1"/>
  <c r="AA330" i="2"/>
  <c r="AH330" i="2"/>
  <c r="I40" i="6" s="1"/>
  <c r="AJ326" i="2"/>
  <c r="K5" i="6" s="1"/>
  <c r="V326" i="2"/>
  <c r="AA323" i="2"/>
  <c r="AH326" i="2"/>
  <c r="I5" i="6" s="1"/>
  <c r="AL326" i="2"/>
  <c r="AG326" i="2"/>
  <c r="AK333" i="2"/>
  <c r="L438" i="6" s="1"/>
  <c r="H330" i="2"/>
  <c r="O330" i="2"/>
  <c r="C40" i="6" s="1"/>
  <c r="Q332" i="2"/>
  <c r="P332" i="2"/>
  <c r="D43" i="6" s="1"/>
  <c r="Q333" i="2"/>
  <c r="P333" i="2"/>
  <c r="D438" i="6" s="1"/>
  <c r="O329" i="2"/>
  <c r="C436" i="6" s="1"/>
  <c r="H329" i="2"/>
  <c r="AI325" i="2"/>
  <c r="J434" i="6" s="1"/>
  <c r="AK331" i="2"/>
  <c r="L437" i="6" s="1"/>
  <c r="AT328" i="2"/>
  <c r="X328" i="6" s="1"/>
  <c r="AG323" i="2"/>
  <c r="AH323" i="2"/>
  <c r="K332" i="2"/>
  <c r="L332" i="2"/>
  <c r="M332" i="2" s="1"/>
  <c r="AO331" i="2"/>
  <c r="AS331" i="2"/>
  <c r="W331" i="6" s="1"/>
  <c r="L328" i="2"/>
  <c r="M328" i="2" s="1"/>
  <c r="K328" i="2"/>
  <c r="H323" i="2"/>
  <c r="O323" i="2"/>
  <c r="C433" i="6" s="1"/>
  <c r="P325" i="2"/>
  <c r="D434" i="6" s="1"/>
  <c r="Q325" i="2"/>
  <c r="K325" i="2"/>
  <c r="L325" i="2"/>
  <c r="M325" i="2" s="1"/>
  <c r="AS324" i="2"/>
  <c r="W324" i="6" s="1"/>
  <c r="R324" i="2"/>
  <c r="AM324" i="2" s="1"/>
  <c r="AI332" i="2"/>
  <c r="J43" i="6" s="1"/>
  <c r="AM328" i="2"/>
  <c r="AI331" i="2"/>
  <c r="J437" i="6" s="1"/>
  <c r="AH329" i="2"/>
  <c r="AA329" i="2"/>
  <c r="U324" i="2"/>
  <c r="V323" i="2"/>
  <c r="AJ323" i="2"/>
  <c r="K433" i="6" s="1"/>
  <c r="AK328" i="2"/>
  <c r="L37" i="6" s="1"/>
  <c r="AK325" i="2"/>
  <c r="L434" i="6" s="1"/>
  <c r="AT314" i="2"/>
  <c r="X314" i="6" s="1"/>
  <c r="AJ318" i="2"/>
  <c r="K431" i="6" s="1"/>
  <c r="V318" i="2"/>
  <c r="Q321" i="2"/>
  <c r="P321" i="2"/>
  <c r="D295" i="6" s="1"/>
  <c r="AG319" i="2"/>
  <c r="AH319" i="2"/>
  <c r="I432" i="6" s="1"/>
  <c r="AJ314" i="2"/>
  <c r="K145" i="6" s="1"/>
  <c r="AA314" i="6" s="1"/>
  <c r="V314" i="2"/>
  <c r="AM318" i="2"/>
  <c r="H313" i="2"/>
  <c r="O313" i="2"/>
  <c r="C428" i="6" s="1"/>
  <c r="AK316" i="2"/>
  <c r="L69" i="6" s="1"/>
  <c r="O315" i="2"/>
  <c r="C429" i="6" s="1"/>
  <c r="H315" i="2"/>
  <c r="AK321" i="2"/>
  <c r="L295" i="6" s="1"/>
  <c r="AK319" i="2"/>
  <c r="L432" i="6" s="1"/>
  <c r="AI314" i="2"/>
  <c r="J145" i="6" s="1"/>
  <c r="AB314" i="6" s="1"/>
  <c r="AS320" i="2"/>
  <c r="W320" i="6" s="1"/>
  <c r="AI321" i="2"/>
  <c r="J295" i="6" s="1"/>
  <c r="AH315" i="2"/>
  <c r="AG315" i="2"/>
  <c r="AK317" i="2"/>
  <c r="L430" i="6" s="1"/>
  <c r="AL320" i="2"/>
  <c r="AM316" i="2"/>
  <c r="AA315" i="2"/>
  <c r="L317" i="2"/>
  <c r="M317" i="2" s="1"/>
  <c r="K317" i="2"/>
  <c r="L321" i="2"/>
  <c r="M321" i="2" s="1"/>
  <c r="K321" i="2"/>
  <c r="Q317" i="2"/>
  <c r="P317" i="2"/>
  <c r="D430" i="6" s="1"/>
  <c r="AT318" i="2"/>
  <c r="X318" i="6" s="1"/>
  <c r="R314" i="2"/>
  <c r="AL314" i="2"/>
  <c r="AA313" i="2"/>
  <c r="AI313" i="2" s="1"/>
  <c r="J428" i="6" s="1"/>
  <c r="AB428" i="6" s="1"/>
  <c r="AK320" i="2"/>
  <c r="L122" i="6" s="1"/>
  <c r="V313" i="2"/>
  <c r="AJ313" i="2"/>
  <c r="K428" i="6" s="1"/>
  <c r="BE311" i="2"/>
  <c r="BC311" i="2"/>
  <c r="Q292" i="6" s="1"/>
  <c r="AM302" i="2"/>
  <c r="H304" i="2"/>
  <c r="O304" i="2"/>
  <c r="C52" i="6" s="1"/>
  <c r="L304" i="2"/>
  <c r="M304" i="2" s="1"/>
  <c r="K304" i="2"/>
  <c r="AT311" i="2"/>
  <c r="X311" i="6" s="1"/>
  <c r="AM300" i="2"/>
  <c r="Q308" i="2"/>
  <c r="P308" i="2"/>
  <c r="D59" i="6" s="1"/>
  <c r="AJ301" i="2"/>
  <c r="K424" i="6" s="1"/>
  <c r="AA301" i="6" s="1"/>
  <c r="U302" i="2"/>
  <c r="V301" i="2"/>
  <c r="AO311" i="2"/>
  <c r="AK304" i="2"/>
  <c r="L52" i="6" s="1"/>
  <c r="AL299" i="2"/>
  <c r="AM299" i="2" s="1"/>
  <c r="AI306" i="2"/>
  <c r="J58" i="6" s="1"/>
  <c r="AB306" i="6" s="1"/>
  <c r="AT302" i="2"/>
  <c r="X302" i="6" s="1"/>
  <c r="AT300" i="2"/>
  <c r="X300" i="6" s="1"/>
  <c r="AJ309" i="2"/>
  <c r="K427" i="6" s="1"/>
  <c r="V309" i="2"/>
  <c r="U308" i="2"/>
  <c r="U310" i="2"/>
  <c r="Q303" i="2"/>
  <c r="P303" i="2"/>
  <c r="D425" i="6" s="1"/>
  <c r="Q309" i="2"/>
  <c r="P309" i="2"/>
  <c r="D427" i="6" s="1"/>
  <c r="AI309" i="2"/>
  <c r="J427" i="6" s="1"/>
  <c r="AB427" i="6" s="1"/>
  <c r="L308" i="2"/>
  <c r="M308" i="2" s="1"/>
  <c r="K308" i="2"/>
  <c r="AK305" i="2"/>
  <c r="L311" i="6" s="1"/>
  <c r="AK303" i="2"/>
  <c r="L425" i="6" s="1"/>
  <c r="AA304" i="2"/>
  <c r="AI304" i="2" s="1"/>
  <c r="J52" i="6" s="1"/>
  <c r="AB304" i="6" s="1"/>
  <c r="AK299" i="2"/>
  <c r="L423" i="6" s="1"/>
  <c r="AI311" i="2"/>
  <c r="J292" i="6" s="1"/>
  <c r="AG308" i="2"/>
  <c r="AH308" i="2"/>
  <c r="I59" i="6" s="1"/>
  <c r="O301" i="2"/>
  <c r="C424" i="6" s="1"/>
  <c r="H301" i="2"/>
  <c r="AA306" i="2"/>
  <c r="AG310" i="2"/>
  <c r="AH310" i="2"/>
  <c r="I105" i="6" s="1"/>
  <c r="AK311" i="2"/>
  <c r="L292" i="6" s="1"/>
  <c r="AA301" i="2"/>
  <c r="AI301" i="2" s="1"/>
  <c r="J424" i="6" s="1"/>
  <c r="AB301" i="6" s="1"/>
  <c r="O306" i="2"/>
  <c r="C58" i="6" s="1"/>
  <c r="H306" i="2"/>
  <c r="AJ306" i="2"/>
  <c r="K58" i="6" s="1"/>
  <c r="AA306" i="6" s="1"/>
  <c r="V306" i="2"/>
  <c r="AI299" i="2"/>
  <c r="J423" i="6" s="1"/>
  <c r="AB299" i="6" s="1"/>
  <c r="K307" i="2"/>
  <c r="L307" i="2"/>
  <c r="M307" i="2" s="1"/>
  <c r="R305" i="2"/>
  <c r="AO305" i="2" s="1"/>
  <c r="AL305" i="2"/>
  <c r="AS305" i="2"/>
  <c r="W305" i="6" s="1"/>
  <c r="AM311" i="2"/>
  <c r="Q307" i="2"/>
  <c r="P307" i="2"/>
  <c r="D426" i="6" s="1"/>
  <c r="L303" i="2"/>
  <c r="M303" i="2" s="1"/>
  <c r="K303" i="2"/>
  <c r="AJ300" i="2"/>
  <c r="K120" i="6" s="1"/>
  <c r="AA300" i="6" s="1"/>
  <c r="V300" i="2"/>
  <c r="AS299" i="2"/>
  <c r="W299" i="6" s="1"/>
  <c r="BE287" i="2"/>
  <c r="BC287" i="2"/>
  <c r="Q417" i="6" s="1"/>
  <c r="AS296" i="2"/>
  <c r="W296" i="6" s="1"/>
  <c r="R296" i="2"/>
  <c r="V294" i="2"/>
  <c r="AJ294" i="2"/>
  <c r="K29" i="6" s="1"/>
  <c r="AA294" i="6" s="1"/>
  <c r="AJ291" i="2"/>
  <c r="K419" i="6" s="1"/>
  <c r="U292" i="2"/>
  <c r="V291" i="2"/>
  <c r="AT294" i="2"/>
  <c r="X294" i="6" s="1"/>
  <c r="AA286" i="2"/>
  <c r="K293" i="2"/>
  <c r="L293" i="2"/>
  <c r="M293" i="2" s="1"/>
  <c r="AS292" i="2"/>
  <c r="W292" i="6" s="1"/>
  <c r="R292" i="2"/>
  <c r="AM292" i="2" s="1"/>
  <c r="AA291" i="2"/>
  <c r="AH295" i="2"/>
  <c r="AG295" i="2"/>
  <c r="AA288" i="2"/>
  <c r="AJ295" i="2"/>
  <c r="K421" i="6" s="1"/>
  <c r="U296" i="2"/>
  <c r="V295" i="2"/>
  <c r="P289" i="2"/>
  <c r="D418" i="6" s="1"/>
  <c r="Q289" i="2"/>
  <c r="AK286" i="2"/>
  <c r="L32" i="6" s="1"/>
  <c r="O295" i="2"/>
  <c r="C421" i="6" s="1"/>
  <c r="H295" i="2"/>
  <c r="O291" i="2"/>
  <c r="C419" i="6" s="1"/>
  <c r="H291" i="2"/>
  <c r="P297" i="2"/>
  <c r="D422" i="6" s="1"/>
  <c r="Q297" i="2"/>
  <c r="AA295" i="2"/>
  <c r="AI293" i="2"/>
  <c r="J420" i="6" s="1"/>
  <c r="L297" i="2"/>
  <c r="M297" i="2" s="1"/>
  <c r="K297" i="2"/>
  <c r="Q293" i="2"/>
  <c r="P293" i="2"/>
  <c r="D420" i="6" s="1"/>
  <c r="AG291" i="2"/>
  <c r="AH291" i="2"/>
  <c r="I419" i="6" s="1"/>
  <c r="L286" i="2"/>
  <c r="M286" i="2" s="1"/>
  <c r="K286" i="2"/>
  <c r="AK289" i="2"/>
  <c r="L418" i="6" s="1"/>
  <c r="O288" i="2"/>
  <c r="C36" i="6" s="1"/>
  <c r="H288" i="2"/>
  <c r="H290" i="2"/>
  <c r="O290" i="2"/>
  <c r="C20" i="6" s="1"/>
  <c r="AI296" i="2"/>
  <c r="J28" i="6" s="1"/>
  <c r="AH288" i="2"/>
  <c r="I36" i="6" s="1"/>
  <c r="H286" i="2"/>
  <c r="O286" i="2"/>
  <c r="C32" i="6" s="1"/>
  <c r="V290" i="2"/>
  <c r="AJ290" i="2"/>
  <c r="K20" i="6" s="1"/>
  <c r="AA290" i="6" s="1"/>
  <c r="Q285" i="2"/>
  <c r="P285" i="2"/>
  <c r="D416" i="6" s="1"/>
  <c r="AI297" i="2"/>
  <c r="J422" i="6" s="1"/>
  <c r="AM294" i="2"/>
  <c r="AI292" i="2"/>
  <c r="J17" i="6" s="1"/>
  <c r="AB292" i="6" s="1"/>
  <c r="AK297" i="2"/>
  <c r="L422" i="6" s="1"/>
  <c r="AK293" i="2"/>
  <c r="L420" i="6" s="1"/>
  <c r="K292" i="2"/>
  <c r="L292" i="2"/>
  <c r="M292" i="2" s="1"/>
  <c r="K289" i="2"/>
  <c r="L289" i="2"/>
  <c r="M289" i="2" s="1"/>
  <c r="AO287" i="2"/>
  <c r="AL296" i="2"/>
  <c r="AA290" i="2"/>
  <c r="AH290" i="2"/>
  <c r="I20" i="6" s="1"/>
  <c r="AJ288" i="2"/>
  <c r="K36" i="6" s="1"/>
  <c r="AA288" i="6" s="1"/>
  <c r="V288" i="2"/>
  <c r="AH286" i="2"/>
  <c r="I32" i="6" s="1"/>
  <c r="AI283" i="2"/>
  <c r="J415" i="6" s="1"/>
  <c r="AJ275" i="2"/>
  <c r="K411" i="6" s="1"/>
  <c r="V275" i="2"/>
  <c r="AK279" i="2"/>
  <c r="L413" i="6" s="1"/>
  <c r="K279" i="2"/>
  <c r="L279" i="2"/>
  <c r="M279" i="2" s="1"/>
  <c r="AJ277" i="2"/>
  <c r="K412" i="6" s="1"/>
  <c r="U278" i="2"/>
  <c r="V277" i="2"/>
  <c r="Q283" i="2"/>
  <c r="P283" i="2"/>
  <c r="D415" i="6" s="1"/>
  <c r="AG281" i="2"/>
  <c r="AH281" i="2"/>
  <c r="I414" i="6" s="1"/>
  <c r="Q276" i="2"/>
  <c r="P276" i="2"/>
  <c r="D35" i="6" s="1"/>
  <c r="K282" i="2"/>
  <c r="L282" i="2"/>
  <c r="M282" i="2" s="1"/>
  <c r="R272" i="2"/>
  <c r="AM272" i="2" s="1"/>
  <c r="AS272" i="2"/>
  <c r="W272" i="6" s="1"/>
  <c r="AJ271" i="2"/>
  <c r="K409" i="6" s="1"/>
  <c r="U272" i="2"/>
  <c r="V271" i="2"/>
  <c r="P282" i="2"/>
  <c r="D27" i="6" s="1"/>
  <c r="Q282" i="2"/>
  <c r="AA277" i="2"/>
  <c r="H271" i="2"/>
  <c r="O271" i="2"/>
  <c r="C409" i="6" s="1"/>
  <c r="H280" i="2"/>
  <c r="O280" i="2"/>
  <c r="C26" i="6" s="1"/>
  <c r="U274" i="2"/>
  <c r="V276" i="2"/>
  <c r="AJ276" i="2"/>
  <c r="K35" i="6" s="1"/>
  <c r="AA276" i="6" s="1"/>
  <c r="AK273" i="2"/>
  <c r="L410" i="6" s="1"/>
  <c r="AI279" i="2"/>
  <c r="J413" i="6" s="1"/>
  <c r="AB279" i="6" s="1"/>
  <c r="R278" i="2"/>
  <c r="AM278" i="2" s="1"/>
  <c r="AS278" i="2"/>
  <c r="W278" i="6" s="1"/>
  <c r="AH275" i="2"/>
  <c r="AG275" i="2"/>
  <c r="Q273" i="2"/>
  <c r="P273" i="2"/>
  <c r="D410" i="6" s="1"/>
  <c r="AA275" i="2"/>
  <c r="Q274" i="2"/>
  <c r="P274" i="2"/>
  <c r="D30" i="6" s="1"/>
  <c r="AK283" i="2"/>
  <c r="L415" i="6" s="1"/>
  <c r="H275" i="2"/>
  <c r="O275" i="2"/>
  <c r="C411" i="6" s="1"/>
  <c r="V280" i="2"/>
  <c r="AJ280" i="2"/>
  <c r="K26" i="6" s="1"/>
  <c r="AA280" i="6" s="1"/>
  <c r="AH277" i="2"/>
  <c r="AG277" i="2"/>
  <c r="L283" i="2"/>
  <c r="M283" i="2" s="1"/>
  <c r="K283" i="2"/>
  <c r="AJ281" i="2"/>
  <c r="K414" i="6" s="1"/>
  <c r="AA281" i="6" s="1"/>
  <c r="V281" i="2"/>
  <c r="U282" i="2"/>
  <c r="Q279" i="2"/>
  <c r="P279" i="2"/>
  <c r="D413" i="6" s="1"/>
  <c r="AA281" i="2"/>
  <c r="AI282" i="2"/>
  <c r="J27" i="6" s="1"/>
  <c r="AB282" i="6" s="1"/>
  <c r="K273" i="2"/>
  <c r="L273" i="2"/>
  <c r="M273" i="2" s="1"/>
  <c r="AA280" i="2"/>
  <c r="AH280" i="2"/>
  <c r="I26" i="6" s="1"/>
  <c r="AI274" i="2"/>
  <c r="J30" i="6" s="1"/>
  <c r="AA271" i="2"/>
  <c r="H281" i="2"/>
  <c r="O281" i="2"/>
  <c r="C414" i="6" s="1"/>
  <c r="H277" i="2"/>
  <c r="O277" i="2"/>
  <c r="C412" i="6" s="1"/>
  <c r="AH271" i="2"/>
  <c r="I409" i="6" s="1"/>
  <c r="AG271" i="2"/>
  <c r="BE265" i="2"/>
  <c r="BC265" i="2"/>
  <c r="Q281" i="6" s="1"/>
  <c r="BE259" i="2"/>
  <c r="BC259" i="2"/>
  <c r="Q283" i="6" s="1"/>
  <c r="BE257" i="2"/>
  <c r="BC257" i="2"/>
  <c r="Q408" i="6" s="1"/>
  <c r="BE253" i="2"/>
  <c r="BC253" i="2"/>
  <c r="Q297" i="6" s="1"/>
  <c r="BE255" i="2"/>
  <c r="BC255" i="2"/>
  <c r="Q407" i="6" s="1"/>
  <c r="BE263" i="2"/>
  <c r="BC263" i="2"/>
  <c r="Q243" i="6" s="1"/>
  <c r="AK263" i="2"/>
  <c r="L243" i="6" s="1"/>
  <c r="P260" i="2"/>
  <c r="D195" i="6" s="1"/>
  <c r="Q260" i="2"/>
  <c r="P258" i="2"/>
  <c r="D151" i="6" s="1"/>
  <c r="Q258" i="2"/>
  <c r="AK262" i="2"/>
  <c r="L191" i="6" s="1"/>
  <c r="R267" i="2"/>
  <c r="AM267" i="2" s="1"/>
  <c r="AS267" i="2"/>
  <c r="W267" i="6" s="1"/>
  <c r="AT265" i="2"/>
  <c r="X265" i="6" s="1"/>
  <c r="AK254" i="2"/>
  <c r="L189" i="6" s="1"/>
  <c r="AG264" i="2"/>
  <c r="AH264" i="2"/>
  <c r="AT257" i="2"/>
  <c r="X257" i="6" s="1"/>
  <c r="AO255" i="2"/>
  <c r="V258" i="2"/>
  <c r="AJ258" i="2"/>
  <c r="K151" i="6" s="1"/>
  <c r="AA258" i="6" s="1"/>
  <c r="AA254" i="2"/>
  <c r="V264" i="2"/>
  <c r="AJ264" i="2"/>
  <c r="K193" i="6" s="1"/>
  <c r="AA264" i="6" s="1"/>
  <c r="O262" i="2"/>
  <c r="C191" i="6" s="1"/>
  <c r="H262" i="2"/>
  <c r="AO267" i="2"/>
  <c r="H266" i="2"/>
  <c r="O266" i="2"/>
  <c r="C168" i="6" s="1"/>
  <c r="K262" i="2"/>
  <c r="L262" i="2"/>
  <c r="M262" i="2" s="1"/>
  <c r="AK255" i="2"/>
  <c r="L407" i="6" s="1"/>
  <c r="AK253" i="2"/>
  <c r="L297" i="6" s="1"/>
  <c r="K260" i="2"/>
  <c r="L260" i="2"/>
  <c r="M260" i="2" s="1"/>
  <c r="AA264" i="2"/>
  <c r="AK269" i="2"/>
  <c r="L278" i="6" s="1"/>
  <c r="AA266" i="2"/>
  <c r="Q269" i="2"/>
  <c r="P269" i="2"/>
  <c r="D278" i="6" s="1"/>
  <c r="Q261" i="2"/>
  <c r="P261" i="2"/>
  <c r="D260" i="6" s="1"/>
  <c r="K256" i="2"/>
  <c r="L256" i="2"/>
  <c r="M256" i="2" s="1"/>
  <c r="AT253" i="2"/>
  <c r="X253" i="6" s="1"/>
  <c r="V260" i="2"/>
  <c r="AJ260" i="2"/>
  <c r="K195" i="6" s="1"/>
  <c r="AA260" i="6" s="1"/>
  <c r="AO257" i="2"/>
  <c r="AT255" i="2"/>
  <c r="X255" i="6" s="1"/>
  <c r="AK261" i="2"/>
  <c r="L260" i="6" s="1"/>
  <c r="AO263" i="2"/>
  <c r="AI256" i="2"/>
  <c r="J187" i="6" s="1"/>
  <c r="AB256" i="6" s="1"/>
  <c r="O254" i="2"/>
  <c r="C189" i="6" s="1"/>
  <c r="H254" i="2"/>
  <c r="AI254" i="2"/>
  <c r="J189" i="6" s="1"/>
  <c r="AB254" i="6" s="1"/>
  <c r="AG266" i="2"/>
  <c r="AH266" i="2"/>
  <c r="I168" i="6" s="1"/>
  <c r="V266" i="2"/>
  <c r="AJ266" i="2"/>
  <c r="K168" i="6" s="1"/>
  <c r="AA266" i="6" s="1"/>
  <c r="K258" i="2"/>
  <c r="L258" i="2"/>
  <c r="M258" i="2" s="1"/>
  <c r="P268" i="2"/>
  <c r="D185" i="6" s="1"/>
  <c r="Q268" i="2"/>
  <c r="AT263" i="2"/>
  <c r="AO265" i="2"/>
  <c r="H264" i="2"/>
  <c r="O264" i="2"/>
  <c r="C193" i="6" s="1"/>
  <c r="AA262" i="2"/>
  <c r="AH262" i="2"/>
  <c r="AI269" i="2"/>
  <c r="J278" i="6" s="1"/>
  <c r="K268" i="2"/>
  <c r="L268" i="2"/>
  <c r="M268" i="2" s="1"/>
  <c r="AI255" i="2"/>
  <c r="J407" i="6" s="1"/>
  <c r="AB255" i="6" s="1"/>
  <c r="AI268" i="2"/>
  <c r="J185" i="6" s="1"/>
  <c r="AB268" i="6" s="1"/>
  <c r="AI258" i="2"/>
  <c r="J151" i="6" s="1"/>
  <c r="AB258" i="6" s="1"/>
  <c r="P256" i="2"/>
  <c r="D187" i="6" s="1"/>
  <c r="Q256" i="2"/>
  <c r="AO253" i="2"/>
  <c r="AK268" i="2"/>
  <c r="L185" i="6" s="1"/>
  <c r="BE235" i="2"/>
  <c r="BC235" i="2"/>
  <c r="Q296" i="6" s="1"/>
  <c r="BE237" i="2"/>
  <c r="BC237" i="2"/>
  <c r="Q405" i="6" s="1"/>
  <c r="BE247" i="2"/>
  <c r="BC247" i="2"/>
  <c r="Q280" i="6" s="1"/>
  <c r="BE241" i="2"/>
  <c r="BC241" i="2"/>
  <c r="Q282" i="6" s="1"/>
  <c r="P250" i="2"/>
  <c r="D184" i="6" s="1"/>
  <c r="Q250" i="2"/>
  <c r="AT235" i="2"/>
  <c r="X235" i="6" s="1"/>
  <c r="AK251" i="2"/>
  <c r="L276" i="6" s="1"/>
  <c r="AA248" i="2"/>
  <c r="P244" i="2"/>
  <c r="D190" i="6" s="1"/>
  <c r="Q244" i="2"/>
  <c r="AS244" i="2" s="1"/>
  <c r="W244" i="6" s="1"/>
  <c r="P246" i="2"/>
  <c r="D192" i="6" s="1"/>
  <c r="Q246" i="2"/>
  <c r="R246" i="2" s="1"/>
  <c r="AI239" i="2"/>
  <c r="J406" i="6" s="1"/>
  <c r="AB239" i="6" s="1"/>
  <c r="V248" i="2"/>
  <c r="AJ248" i="2"/>
  <c r="K167" i="6" s="1"/>
  <c r="AA248" i="6" s="1"/>
  <c r="L245" i="2"/>
  <c r="M245" i="2" s="1"/>
  <c r="K245" i="2"/>
  <c r="AO237" i="2"/>
  <c r="AI250" i="2"/>
  <c r="J184" i="6" s="1"/>
  <c r="AB250" i="6" s="1"/>
  <c r="AS242" i="2"/>
  <c r="W242" i="6" s="1"/>
  <c r="R240" i="2"/>
  <c r="AS240" i="2"/>
  <c r="W240" i="6" s="1"/>
  <c r="AL240" i="2"/>
  <c r="AG240" i="2"/>
  <c r="AH240" i="2"/>
  <c r="AM237" i="2"/>
  <c r="AL235" i="2"/>
  <c r="AM235" i="2" s="1"/>
  <c r="V246" i="2"/>
  <c r="AJ246" i="2"/>
  <c r="K192" i="6" s="1"/>
  <c r="AA246" i="6" s="1"/>
  <c r="AM242" i="2"/>
  <c r="AK241" i="2"/>
  <c r="L282" i="6" s="1"/>
  <c r="AG248" i="2"/>
  <c r="AH248" i="2"/>
  <c r="AK245" i="2"/>
  <c r="L242" i="6" s="1"/>
  <c r="K250" i="2"/>
  <c r="L250" i="2"/>
  <c r="M250" i="2" s="1"/>
  <c r="AJ244" i="2"/>
  <c r="K190" i="6" s="1"/>
  <c r="AA244" i="6" s="1"/>
  <c r="V244" i="2"/>
  <c r="K242" i="2"/>
  <c r="L242" i="2"/>
  <c r="M242" i="2" s="1"/>
  <c r="AA246" i="2"/>
  <c r="AA244" i="2"/>
  <c r="AI244" i="2" s="1"/>
  <c r="J190" i="6" s="1"/>
  <c r="AB244" i="6" s="1"/>
  <c r="AL236" i="2"/>
  <c r="AG236" i="2"/>
  <c r="AH236" i="2"/>
  <c r="AO247" i="2"/>
  <c r="Q245" i="2"/>
  <c r="P245" i="2"/>
  <c r="D242" i="6" s="1"/>
  <c r="O243" i="2"/>
  <c r="C259" i="6" s="1"/>
  <c r="H243" i="2"/>
  <c r="V242" i="2"/>
  <c r="AJ242" i="2"/>
  <c r="K194" i="6" s="1"/>
  <c r="AA242" i="6" s="1"/>
  <c r="AK237" i="2"/>
  <c r="L405" i="6" s="1"/>
  <c r="AI238" i="2"/>
  <c r="J186" i="6" s="1"/>
  <c r="AB238" i="6" s="1"/>
  <c r="Q251" i="2"/>
  <c r="P251" i="2"/>
  <c r="D276" i="6" s="1"/>
  <c r="K238" i="2"/>
  <c r="L238" i="2"/>
  <c r="M238" i="2" s="1"/>
  <c r="AA243" i="2"/>
  <c r="AI243" i="2" s="1"/>
  <c r="J259" i="6" s="1"/>
  <c r="AB243" i="6" s="1"/>
  <c r="AJ239" i="2"/>
  <c r="K406" i="6" s="1"/>
  <c r="AA239" i="6" s="1"/>
  <c r="V239" i="2"/>
  <c r="U240" i="2"/>
  <c r="AO235" i="2"/>
  <c r="AG246" i="2"/>
  <c r="AL246" i="2"/>
  <c r="AH246" i="2"/>
  <c r="H248" i="2"/>
  <c r="O248" i="2"/>
  <c r="C167" i="6" s="1"/>
  <c r="Q239" i="2"/>
  <c r="P239" i="2"/>
  <c r="D406" i="6" s="1"/>
  <c r="AI235" i="2"/>
  <c r="J296" i="6" s="1"/>
  <c r="AB235" i="6" s="1"/>
  <c r="AK250" i="2"/>
  <c r="L184" i="6" s="1"/>
  <c r="AI242" i="2"/>
  <c r="J194" i="6" s="1"/>
  <c r="AB242" i="6" s="1"/>
  <c r="Q238" i="2"/>
  <c r="P238" i="2"/>
  <c r="D186" i="6" s="1"/>
  <c r="R236" i="2"/>
  <c r="AS236" i="2"/>
  <c r="W236" i="6" s="1"/>
  <c r="AK235" i="2"/>
  <c r="L296" i="6" s="1"/>
  <c r="R249" i="2"/>
  <c r="AO249" i="2" s="1"/>
  <c r="AS249" i="2"/>
  <c r="W249" i="6" s="1"/>
  <c r="AJ236" i="2"/>
  <c r="K188" i="6" s="1"/>
  <c r="AA236" i="6" s="1"/>
  <c r="V236" i="2"/>
  <c r="U238" i="2"/>
  <c r="AR227" i="2"/>
  <c r="AZ227" i="2"/>
  <c r="AA230" i="2"/>
  <c r="V221" i="2"/>
  <c r="AJ221" i="2"/>
  <c r="K401" i="6" s="1"/>
  <c r="AK225" i="2"/>
  <c r="L223" i="6" s="1"/>
  <c r="AJ226" i="2"/>
  <c r="K118" i="6" s="1"/>
  <c r="AA226" i="6" s="1"/>
  <c r="V226" i="2"/>
  <c r="AI233" i="2"/>
  <c r="J404" i="6" s="1"/>
  <c r="AB233" i="6" s="1"/>
  <c r="K232" i="2"/>
  <c r="L232" i="2"/>
  <c r="M232" i="2" s="1"/>
  <c r="Q233" i="2"/>
  <c r="P233" i="2"/>
  <c r="D404" i="6" s="1"/>
  <c r="AK232" i="2"/>
  <c r="L137" i="6" s="1"/>
  <c r="AK229" i="2"/>
  <c r="L230" i="6" s="1"/>
  <c r="Q229" i="2"/>
  <c r="P229" i="2"/>
  <c r="D230" i="6" s="1"/>
  <c r="AG223" i="2"/>
  <c r="AH223" i="2"/>
  <c r="I219" i="6" s="1"/>
  <c r="AJ218" i="2"/>
  <c r="K155" i="6" s="1"/>
  <c r="AA218" i="6" s="1"/>
  <c r="V218" i="2"/>
  <c r="L228" i="2"/>
  <c r="M228" i="2" s="1"/>
  <c r="K228" i="2"/>
  <c r="AH226" i="2"/>
  <c r="I118" i="6" s="1"/>
  <c r="AL226" i="2"/>
  <c r="AG226" i="2"/>
  <c r="AT222" i="2"/>
  <c r="X222" i="6" s="1"/>
  <c r="AA223" i="2"/>
  <c r="H221" i="2"/>
  <c r="O221" i="2"/>
  <c r="C401" i="6" s="1"/>
  <c r="AO231" i="2"/>
  <c r="R231" i="2"/>
  <c r="AM231" i="2" s="1"/>
  <c r="AS231" i="2"/>
  <c r="W231" i="6" s="1"/>
  <c r="AK228" i="2"/>
  <c r="L164" i="6" s="1"/>
  <c r="U222" i="2"/>
  <c r="U224" i="2"/>
  <c r="V223" i="2"/>
  <c r="AJ223" i="2"/>
  <c r="K219" i="6" s="1"/>
  <c r="AA223" i="6" s="1"/>
  <c r="Q217" i="2"/>
  <c r="P217" i="2"/>
  <c r="D264" i="6" s="1"/>
  <c r="K221" i="2"/>
  <c r="L221" i="2"/>
  <c r="M221" i="2" s="1"/>
  <c r="H223" i="2"/>
  <c r="O223" i="2"/>
  <c r="C219" i="6" s="1"/>
  <c r="AM218" i="2"/>
  <c r="AI232" i="2"/>
  <c r="J137" i="6" s="1"/>
  <c r="AT218" i="2"/>
  <c r="X218" i="6" s="1"/>
  <c r="AK217" i="2"/>
  <c r="L264" i="6" s="1"/>
  <c r="AK233" i="2"/>
  <c r="L404" i="6" s="1"/>
  <c r="P232" i="2"/>
  <c r="D137" i="6" s="1"/>
  <c r="Q232" i="2"/>
  <c r="AM222" i="2"/>
  <c r="L217" i="2"/>
  <c r="M217" i="2" s="1"/>
  <c r="K217" i="2"/>
  <c r="AG230" i="2"/>
  <c r="AH230" i="2"/>
  <c r="V230" i="2"/>
  <c r="AJ230" i="2"/>
  <c r="K143" i="6" s="1"/>
  <c r="AA230" i="6" s="1"/>
  <c r="R224" i="2"/>
  <c r="AM224" i="2" s="1"/>
  <c r="AS224" i="2"/>
  <c r="W224" i="6" s="1"/>
  <c r="U220" i="2"/>
  <c r="AS226" i="2"/>
  <c r="W226" i="6" s="1"/>
  <c r="P225" i="2"/>
  <c r="D223" i="6" s="1"/>
  <c r="Q225" i="2"/>
  <c r="L230" i="2"/>
  <c r="M230" i="2" s="1"/>
  <c r="K230" i="2"/>
  <c r="AA221" i="2"/>
  <c r="AH221" i="2"/>
  <c r="I401" i="6" s="1"/>
  <c r="AK219" i="2"/>
  <c r="L400" i="6" s="1"/>
  <c r="K225" i="2"/>
  <c r="L225" i="2"/>
  <c r="M225" i="2" s="1"/>
  <c r="AK212" i="2"/>
  <c r="L142" i="6" s="1"/>
  <c r="AI215" i="2"/>
  <c r="J399" i="6" s="1"/>
  <c r="AB215" i="6" s="1"/>
  <c r="AK215" i="2"/>
  <c r="L399" i="6" s="1"/>
  <c r="AL214" i="2"/>
  <c r="AI212" i="2"/>
  <c r="J142" i="6" s="1"/>
  <c r="AS214" i="2"/>
  <c r="W214" i="6" s="1"/>
  <c r="AI214" i="2"/>
  <c r="J136" i="6" s="1"/>
  <c r="AB214" i="6" s="1"/>
  <c r="Q215" i="2"/>
  <c r="P215" i="2"/>
  <c r="D399" i="6" s="1"/>
  <c r="V214" i="2"/>
  <c r="AJ214" i="2"/>
  <c r="K136" i="6" s="1"/>
  <c r="AA214" i="6" s="1"/>
  <c r="Q212" i="2"/>
  <c r="P212" i="2"/>
  <c r="D142" i="6" s="1"/>
  <c r="AS213" i="2"/>
  <c r="W213" i="6" s="1"/>
  <c r="R213" i="2"/>
  <c r="AO213" i="2" s="1"/>
  <c r="BE205" i="2"/>
  <c r="BC205" i="2"/>
  <c r="Q218" i="6" s="1"/>
  <c r="AA208" i="2"/>
  <c r="AK207" i="2"/>
  <c r="L222" i="6" s="1"/>
  <c r="K206" i="2"/>
  <c r="L206" i="2"/>
  <c r="M206" i="2" s="1"/>
  <c r="AK211" i="2"/>
  <c r="L229" i="6" s="1"/>
  <c r="V203" i="2"/>
  <c r="AJ203" i="2"/>
  <c r="K396" i="6" s="1"/>
  <c r="AA203" i="6" s="1"/>
  <c r="U202" i="2"/>
  <c r="U200" i="2"/>
  <c r="V199" i="2"/>
  <c r="AJ199" i="2"/>
  <c r="K263" i="6" s="1"/>
  <c r="AI201" i="2"/>
  <c r="J395" i="6" s="1"/>
  <c r="P206" i="2"/>
  <c r="D159" i="6" s="1"/>
  <c r="Q206" i="2"/>
  <c r="AS200" i="2"/>
  <c r="W200" i="6" s="1"/>
  <c r="R200" i="2"/>
  <c r="AA203" i="2"/>
  <c r="AH204" i="2"/>
  <c r="AL204" i="2"/>
  <c r="AG204" i="2"/>
  <c r="P210" i="2"/>
  <c r="D163" i="6" s="1"/>
  <c r="Q210" i="2"/>
  <c r="K210" i="2"/>
  <c r="L210" i="2"/>
  <c r="M210" i="2" s="1"/>
  <c r="Q211" i="2"/>
  <c r="P211" i="2"/>
  <c r="D229" i="6" s="1"/>
  <c r="AG208" i="2"/>
  <c r="AH208" i="2"/>
  <c r="I117" i="6" s="1"/>
  <c r="AJ204" i="2"/>
  <c r="K179" i="6" s="1"/>
  <c r="AA179" i="6" s="1"/>
  <c r="V204" i="2"/>
  <c r="K201" i="2"/>
  <c r="L201" i="2"/>
  <c r="M201" i="2" s="1"/>
  <c r="P201" i="2"/>
  <c r="D395" i="6" s="1"/>
  <c r="Q201" i="2"/>
  <c r="H203" i="2"/>
  <c r="O203" i="2"/>
  <c r="C396" i="6" s="1"/>
  <c r="H199" i="2"/>
  <c r="O199" i="2"/>
  <c r="C263" i="6" s="1"/>
  <c r="R209" i="2"/>
  <c r="AO209" i="2" s="1"/>
  <c r="AS209" i="2"/>
  <c r="W209" i="6" s="1"/>
  <c r="AI203" i="2"/>
  <c r="J396" i="6" s="1"/>
  <c r="AB203" i="6" s="1"/>
  <c r="AG199" i="2"/>
  <c r="AH199" i="2"/>
  <c r="I263" i="6" s="1"/>
  <c r="AA199" i="2"/>
  <c r="V208" i="2"/>
  <c r="AJ208" i="2"/>
  <c r="K117" i="6" s="1"/>
  <c r="AA208" i="6" s="1"/>
  <c r="AK206" i="2"/>
  <c r="L159" i="6" s="1"/>
  <c r="AK210" i="2"/>
  <c r="L163" i="6" s="1"/>
  <c r="Q207" i="2"/>
  <c r="P207" i="2"/>
  <c r="D222" i="6" s="1"/>
  <c r="AI210" i="2"/>
  <c r="J163" i="6" s="1"/>
  <c r="H208" i="2"/>
  <c r="O208" i="2"/>
  <c r="C117" i="6" s="1"/>
  <c r="AI202" i="2"/>
  <c r="J182" i="6" s="1"/>
  <c r="AB202" i="6" s="1"/>
  <c r="AM200" i="2"/>
  <c r="AI206" i="2"/>
  <c r="J159" i="6" s="1"/>
  <c r="AB206" i="6" s="1"/>
  <c r="AK201" i="2"/>
  <c r="L395" i="6" s="1"/>
  <c r="AS204" i="2"/>
  <c r="W204" i="6" s="1"/>
  <c r="Q202" i="2"/>
  <c r="P202" i="2"/>
  <c r="D182" i="6" s="1"/>
  <c r="BE191" i="2"/>
  <c r="BC191" i="2"/>
  <c r="Q393" i="6" s="1"/>
  <c r="BE197" i="2"/>
  <c r="BC197" i="2"/>
  <c r="Q232" i="6" s="1"/>
  <c r="BE193" i="2"/>
  <c r="BC193" i="2"/>
  <c r="Q394" i="6" s="1"/>
  <c r="BE195" i="2"/>
  <c r="BC195" i="2"/>
  <c r="Q258" i="6" s="1"/>
  <c r="K194" i="2"/>
  <c r="L194" i="2"/>
  <c r="M194" i="2" s="1"/>
  <c r="AJ190" i="2"/>
  <c r="K6" i="6" s="1"/>
  <c r="V190" i="2"/>
  <c r="V196" i="2"/>
  <c r="AJ196" i="2"/>
  <c r="K11" i="6" s="1"/>
  <c r="AA196" i="6" s="1"/>
  <c r="L192" i="2"/>
  <c r="M192" i="2" s="1"/>
  <c r="K192" i="2"/>
  <c r="AA196" i="2"/>
  <c r="AI194" i="2"/>
  <c r="J9" i="6" s="1"/>
  <c r="AB194" i="6" s="1"/>
  <c r="AI192" i="2"/>
  <c r="J7" i="6" s="1"/>
  <c r="AG196" i="2"/>
  <c r="AH196" i="2"/>
  <c r="I11" i="6" s="1"/>
  <c r="AT191" i="2"/>
  <c r="X191" i="6" s="1"/>
  <c r="P192" i="2"/>
  <c r="D7" i="6" s="1"/>
  <c r="Q192" i="2"/>
  <c r="AL190" i="2"/>
  <c r="AG190" i="2"/>
  <c r="AH190" i="2"/>
  <c r="I6" i="6" s="1"/>
  <c r="H196" i="2"/>
  <c r="O196" i="2"/>
  <c r="C11" i="6" s="1"/>
  <c r="P194" i="2"/>
  <c r="D9" i="6" s="1"/>
  <c r="Q194" i="2"/>
  <c r="AK189" i="2"/>
  <c r="L308" i="6" s="1"/>
  <c r="Q189" i="2"/>
  <c r="P189" i="2"/>
  <c r="D308" i="6" s="1"/>
  <c r="AO197" i="2"/>
  <c r="AT197" i="2"/>
  <c r="X197" i="6" s="1"/>
  <c r="AT193" i="2"/>
  <c r="X193" i="6" s="1"/>
  <c r="AO193" i="2"/>
  <c r="AT190" i="2"/>
  <c r="X190" i="6" s="1"/>
  <c r="AO191" i="2"/>
  <c r="BE183" i="2"/>
  <c r="BC183" i="2"/>
  <c r="Q272" i="6" s="1"/>
  <c r="BE187" i="2"/>
  <c r="BC187" i="2"/>
  <c r="Q255" i="6" s="1"/>
  <c r="BE185" i="2"/>
  <c r="BC185" i="2"/>
  <c r="Q254" i="6" s="1"/>
  <c r="AI187" i="2"/>
  <c r="J255" i="6" s="1"/>
  <c r="AB187" i="6" s="1"/>
  <c r="AO187" i="2"/>
  <c r="V184" i="2"/>
  <c r="AJ184" i="2"/>
  <c r="K75" i="6" s="1"/>
  <c r="AA184" i="6" s="1"/>
  <c r="AO185" i="2"/>
  <c r="H184" i="2"/>
  <c r="O184" i="2"/>
  <c r="C75" i="6" s="1"/>
  <c r="AO183" i="2"/>
  <c r="V186" i="2"/>
  <c r="AJ186" i="2"/>
  <c r="K46" i="6" s="1"/>
  <c r="AI183" i="2"/>
  <c r="J272" i="6" s="1"/>
  <c r="AB183" i="6" s="1"/>
  <c r="AK183" i="2"/>
  <c r="L272" i="6" s="1"/>
  <c r="K186" i="2"/>
  <c r="L186" i="2"/>
  <c r="M186" i="2" s="1"/>
  <c r="AG184" i="2"/>
  <c r="AH184" i="2"/>
  <c r="I75" i="6" s="1"/>
  <c r="AT183" i="2"/>
  <c r="X183" i="6" s="1"/>
  <c r="AK187" i="2"/>
  <c r="L255" i="6" s="1"/>
  <c r="AI186" i="2"/>
  <c r="J46" i="6" s="1"/>
  <c r="AB186" i="6" s="1"/>
  <c r="AM183" i="2"/>
  <c r="AT187" i="2"/>
  <c r="X187" i="6" s="1"/>
  <c r="P186" i="2"/>
  <c r="D46" i="6" s="1"/>
  <c r="Q186" i="2"/>
  <c r="AA184" i="2"/>
  <c r="AT185" i="2"/>
  <c r="AI180" i="2"/>
  <c r="J126" i="6" s="1"/>
  <c r="AS180" i="2"/>
  <c r="W180" i="6" s="1"/>
  <c r="AM180" i="2"/>
  <c r="V180" i="2"/>
  <c r="AJ180" i="2"/>
  <c r="K126" i="6" s="1"/>
  <c r="AK181" i="2"/>
  <c r="L392" i="6" s="1"/>
  <c r="P181" i="2"/>
  <c r="D392" i="6" s="1"/>
  <c r="Q181" i="2"/>
  <c r="BE173" i="2"/>
  <c r="BC173" i="2"/>
  <c r="Q388" i="6" s="1"/>
  <c r="BE175" i="2"/>
  <c r="BC175" i="2"/>
  <c r="Q389" i="6" s="1"/>
  <c r="AG176" i="2"/>
  <c r="AH176" i="2"/>
  <c r="I138" i="6" s="1"/>
  <c r="AK179" i="2"/>
  <c r="L391" i="6" s="1"/>
  <c r="AA176" i="2"/>
  <c r="V174" i="2"/>
  <c r="AJ174" i="2"/>
  <c r="K128" i="6" s="1"/>
  <c r="K174" i="2"/>
  <c r="L174" i="2"/>
  <c r="M174" i="2" s="1"/>
  <c r="Q169" i="2"/>
  <c r="P169" i="2"/>
  <c r="D386" i="6" s="1"/>
  <c r="P176" i="2"/>
  <c r="D138" i="6" s="1"/>
  <c r="Q176" i="2"/>
  <c r="R176" i="2" s="1"/>
  <c r="AK173" i="2"/>
  <c r="L388" i="6" s="1"/>
  <c r="R177" i="2"/>
  <c r="AM177" i="2" s="1"/>
  <c r="AS177" i="2"/>
  <c r="W177" i="6" s="1"/>
  <c r="AI179" i="2"/>
  <c r="J391" i="6" s="1"/>
  <c r="K178" i="2"/>
  <c r="L178" i="2"/>
  <c r="M178" i="2" s="1"/>
  <c r="V176" i="2"/>
  <c r="AJ176" i="2"/>
  <c r="K138" i="6" s="1"/>
  <c r="AK169" i="2"/>
  <c r="L386" i="6" s="1"/>
  <c r="AK172" i="2"/>
  <c r="L134" i="6" s="1"/>
  <c r="Q179" i="2"/>
  <c r="P179" i="2"/>
  <c r="D391" i="6" s="1"/>
  <c r="K176" i="2"/>
  <c r="L176" i="2"/>
  <c r="M176" i="2" s="1"/>
  <c r="AA172" i="2"/>
  <c r="AI172" i="2" s="1"/>
  <c r="J134" i="6" s="1"/>
  <c r="AS171" i="2"/>
  <c r="W171" i="6" s="1"/>
  <c r="R171" i="2"/>
  <c r="AM171" i="2" s="1"/>
  <c r="Q170" i="2"/>
  <c r="P170" i="2"/>
  <c r="D139" i="6" s="1"/>
  <c r="AI169" i="2"/>
  <c r="J386" i="6" s="1"/>
  <c r="AB169" i="6" s="1"/>
  <c r="P174" i="2"/>
  <c r="D128" i="6" s="1"/>
  <c r="Q174" i="2"/>
  <c r="P178" i="2"/>
  <c r="D140" i="6" s="1"/>
  <c r="Q178" i="2"/>
  <c r="AI178" i="2"/>
  <c r="J140" i="6" s="1"/>
  <c r="AB178" i="6" s="1"/>
  <c r="O172" i="2"/>
  <c r="C134" i="6" s="1"/>
  <c r="H172" i="2"/>
  <c r="AK178" i="2"/>
  <c r="L140" i="6" s="1"/>
  <c r="AK170" i="2"/>
  <c r="L139" i="6" s="1"/>
  <c r="AI170" i="2"/>
  <c r="J139" i="6" s="1"/>
  <c r="AB170" i="6" s="1"/>
  <c r="BE159" i="2"/>
  <c r="BC159" i="2"/>
  <c r="Q381" i="6" s="1"/>
  <c r="BE163" i="2"/>
  <c r="BC163" i="2"/>
  <c r="Q383" i="6" s="1"/>
  <c r="AA164" i="2"/>
  <c r="V164" i="2"/>
  <c r="AJ164" i="2"/>
  <c r="K174" i="6" s="1"/>
  <c r="AA164" i="6" s="1"/>
  <c r="AG162" i="2"/>
  <c r="AH162" i="2"/>
  <c r="I172" i="6" s="1"/>
  <c r="AK166" i="2"/>
  <c r="L175" i="6" s="1"/>
  <c r="AO159" i="2"/>
  <c r="AM158" i="2"/>
  <c r="AS158" i="2"/>
  <c r="W158" i="6" s="1"/>
  <c r="R158" i="2"/>
  <c r="AG164" i="2"/>
  <c r="AH164" i="2"/>
  <c r="AK159" i="2"/>
  <c r="L381" i="6" s="1"/>
  <c r="H164" i="2"/>
  <c r="O164" i="2"/>
  <c r="C174" i="6" s="1"/>
  <c r="AA162" i="2"/>
  <c r="AK167" i="2"/>
  <c r="L385" i="6" s="1"/>
  <c r="Q167" i="2"/>
  <c r="P167" i="2"/>
  <c r="D385" i="6" s="1"/>
  <c r="L162" i="2"/>
  <c r="M162" i="2" s="1"/>
  <c r="K162" i="2"/>
  <c r="AS160" i="2"/>
  <c r="W160" i="6" s="1"/>
  <c r="Q157" i="2"/>
  <c r="P157" i="2"/>
  <c r="D380" i="6" s="1"/>
  <c r="AK162" i="2"/>
  <c r="L172" i="6" s="1"/>
  <c r="AK157" i="2"/>
  <c r="L380" i="6" s="1"/>
  <c r="P166" i="2"/>
  <c r="D175" i="6" s="1"/>
  <c r="Q166" i="2"/>
  <c r="Q162" i="2"/>
  <c r="R162" i="2" s="1"/>
  <c r="P162" i="2"/>
  <c r="D172" i="6" s="1"/>
  <c r="AT159" i="2"/>
  <c r="X159" i="6" s="1"/>
  <c r="AO163" i="2"/>
  <c r="AJ160" i="2"/>
  <c r="K171" i="6" s="1"/>
  <c r="V160" i="2"/>
  <c r="K166" i="2"/>
  <c r="L166" i="2"/>
  <c r="M166" i="2" s="1"/>
  <c r="R165" i="2"/>
  <c r="AO165" i="2" s="1"/>
  <c r="AS165" i="2"/>
  <c r="W165" i="6" s="1"/>
  <c r="AH160" i="2"/>
  <c r="I171" i="6" s="1"/>
  <c r="AL160" i="2"/>
  <c r="AG160" i="2"/>
  <c r="AM159" i="2"/>
  <c r="AJ158" i="2"/>
  <c r="K146" i="6" s="1"/>
  <c r="AA158" i="6" s="1"/>
  <c r="V158" i="2"/>
  <c r="BE149" i="2"/>
  <c r="BC149" i="2"/>
  <c r="Q376" i="6" s="1"/>
  <c r="Q154" i="2"/>
  <c r="P154" i="2"/>
  <c r="D22" i="6" s="1"/>
  <c r="AA145" i="2"/>
  <c r="AT146" i="2"/>
  <c r="X146" i="6" s="1"/>
  <c r="AK155" i="2"/>
  <c r="L379" i="6" s="1"/>
  <c r="R153" i="2"/>
  <c r="AS153" i="2"/>
  <c r="W153" i="6" s="1"/>
  <c r="K150" i="2"/>
  <c r="L150" i="2"/>
  <c r="M150" i="2" s="1"/>
  <c r="Q155" i="2"/>
  <c r="P155" i="2"/>
  <c r="D379" i="6" s="1"/>
  <c r="AK147" i="2"/>
  <c r="L375" i="6" s="1"/>
  <c r="AK148" i="2"/>
  <c r="L13" i="6" s="1"/>
  <c r="AJ145" i="2"/>
  <c r="K374" i="6" s="1"/>
  <c r="AA145" i="6" s="1"/>
  <c r="V145" i="2"/>
  <c r="U146" i="2"/>
  <c r="AL146" i="2"/>
  <c r="AH152" i="2"/>
  <c r="I24" i="6" s="1"/>
  <c r="AG152" i="2"/>
  <c r="Q151" i="2"/>
  <c r="P151" i="2"/>
  <c r="D377" i="6" s="1"/>
  <c r="V150" i="2"/>
  <c r="AJ150" i="2"/>
  <c r="K23" i="6" s="1"/>
  <c r="AA23" i="6" s="1"/>
  <c r="H152" i="2"/>
  <c r="O152" i="2"/>
  <c r="C24" i="6" s="1"/>
  <c r="AA152" i="2"/>
  <c r="K154" i="2"/>
  <c r="L154" i="2"/>
  <c r="M154" i="2" s="1"/>
  <c r="AJ152" i="2"/>
  <c r="K24" i="6" s="1"/>
  <c r="V152" i="2"/>
  <c r="AI155" i="2"/>
  <c r="J379" i="6" s="1"/>
  <c r="AB155" i="6" s="1"/>
  <c r="O145" i="2"/>
  <c r="C374" i="6" s="1"/>
  <c r="H145" i="2"/>
  <c r="Q150" i="2"/>
  <c r="P150" i="2"/>
  <c r="D23" i="6" s="1"/>
  <c r="AI151" i="2"/>
  <c r="J377" i="6" s="1"/>
  <c r="AB151" i="6" s="1"/>
  <c r="L147" i="2"/>
  <c r="M147" i="2" s="1"/>
  <c r="K147" i="2"/>
  <c r="AH145" i="2"/>
  <c r="AG145" i="2"/>
  <c r="P147" i="2"/>
  <c r="D375" i="6" s="1"/>
  <c r="Q147" i="2"/>
  <c r="AI154" i="2"/>
  <c r="J22" i="6" s="1"/>
  <c r="AB154" i="6" s="1"/>
  <c r="AK154" i="2"/>
  <c r="L22" i="6" s="1"/>
  <c r="R148" i="2"/>
  <c r="AS148" i="2"/>
  <c r="W148" i="6" s="1"/>
  <c r="AL148" i="2"/>
  <c r="AG148" i="2"/>
  <c r="AH148" i="2"/>
  <c r="I13" i="6" s="1"/>
  <c r="AK151" i="2"/>
  <c r="L377" i="6" s="1"/>
  <c r="AI147" i="2"/>
  <c r="J375" i="6" s="1"/>
  <c r="AB375" i="6" s="1"/>
  <c r="K142" i="2"/>
  <c r="L142" i="2"/>
  <c r="M142" i="2" s="1"/>
  <c r="Q139" i="2"/>
  <c r="P139" i="2"/>
  <c r="D371" i="6" s="1"/>
  <c r="O136" i="2"/>
  <c r="C4" i="6" s="1"/>
  <c r="H136" i="2"/>
  <c r="AJ136" i="2"/>
  <c r="K4" i="6" s="1"/>
  <c r="V136" i="2"/>
  <c r="AK143" i="2"/>
  <c r="L373" i="6" s="1"/>
  <c r="K137" i="2"/>
  <c r="L137" i="2"/>
  <c r="M137" i="2" s="1"/>
  <c r="AG133" i="2"/>
  <c r="AH133" i="2"/>
  <c r="I367" i="6" s="1"/>
  <c r="V138" i="2"/>
  <c r="AJ138" i="2"/>
  <c r="K370" i="6" s="1"/>
  <c r="AA370" i="6" s="1"/>
  <c r="V133" i="2"/>
  <c r="AJ133" i="2"/>
  <c r="K367" i="6" s="1"/>
  <c r="AA140" i="2"/>
  <c r="AK139" i="2"/>
  <c r="L371" i="6" s="1"/>
  <c r="P135" i="2"/>
  <c r="D368" i="6" s="1"/>
  <c r="Q135" i="2"/>
  <c r="AA133" i="2"/>
  <c r="AK142" i="2"/>
  <c r="L8" i="6" s="1"/>
  <c r="H140" i="2"/>
  <c r="O140" i="2"/>
  <c r="C10" i="6" s="1"/>
  <c r="P142" i="2"/>
  <c r="D8" i="6" s="1"/>
  <c r="Q142" i="2"/>
  <c r="AS141" i="2"/>
  <c r="W141" i="6" s="1"/>
  <c r="R141" i="2"/>
  <c r="AO141" i="2" s="1"/>
  <c r="AH136" i="2"/>
  <c r="AG136" i="2"/>
  <c r="AI137" i="2"/>
  <c r="J369" i="6" s="1"/>
  <c r="AM134" i="2"/>
  <c r="AG140" i="2"/>
  <c r="AH140" i="2"/>
  <c r="P138" i="2"/>
  <c r="D370" i="6" s="1"/>
  <c r="Q138" i="2"/>
  <c r="AI135" i="2"/>
  <c r="J368" i="6" s="1"/>
  <c r="AB135" i="6" s="1"/>
  <c r="AM141" i="2"/>
  <c r="V140" i="2"/>
  <c r="AJ140" i="2"/>
  <c r="K10" i="6" s="1"/>
  <c r="AA140" i="6" s="1"/>
  <c r="P137" i="2"/>
  <c r="D369" i="6" s="1"/>
  <c r="Q137" i="2"/>
  <c r="AA136" i="2"/>
  <c r="Q143" i="2"/>
  <c r="P143" i="2"/>
  <c r="D373" i="6" s="1"/>
  <c r="L138" i="2"/>
  <c r="M138" i="2" s="1"/>
  <c r="K138" i="2"/>
  <c r="AI142" i="2"/>
  <c r="J8" i="6" s="1"/>
  <c r="AB142" i="6" s="1"/>
  <c r="AI138" i="2"/>
  <c r="J370" i="6" s="1"/>
  <c r="K135" i="2"/>
  <c r="L135" i="2"/>
  <c r="M135" i="2" s="1"/>
  <c r="AJ134" i="2"/>
  <c r="K41" i="6" s="1"/>
  <c r="AA134" i="6" s="1"/>
  <c r="V134" i="2"/>
  <c r="AK137" i="2"/>
  <c r="L369" i="6" s="1"/>
  <c r="H133" i="2"/>
  <c r="O133" i="2"/>
  <c r="C367" i="6" s="1"/>
  <c r="AS134" i="2"/>
  <c r="W134" i="6" s="1"/>
  <c r="H131" i="2"/>
  <c r="O131" i="2"/>
  <c r="C366" i="6" s="1"/>
  <c r="AK131" i="2"/>
  <c r="L366" i="6" s="1"/>
  <c r="AJ130" i="2"/>
  <c r="K15" i="6" s="1"/>
  <c r="AA130" i="6" s="1"/>
  <c r="V130" i="2"/>
  <c r="AL128" i="2"/>
  <c r="AA131" i="2"/>
  <c r="AK129" i="2"/>
  <c r="L365" i="6" s="1"/>
  <c r="P129" i="2"/>
  <c r="D365" i="6" s="1"/>
  <c r="Q129" i="2"/>
  <c r="K129" i="2"/>
  <c r="L129" i="2"/>
  <c r="M129" i="2" s="1"/>
  <c r="AJ128" i="2"/>
  <c r="K21" i="6" s="1"/>
  <c r="AA128" i="6" s="1"/>
  <c r="V128" i="2"/>
  <c r="H127" i="2"/>
  <c r="O127" i="2"/>
  <c r="C364" i="6" s="1"/>
  <c r="V127" i="2"/>
  <c r="AJ127" i="2"/>
  <c r="K364" i="6" s="1"/>
  <c r="AA127" i="6" s="1"/>
  <c r="AG127" i="2"/>
  <c r="AH127" i="2"/>
  <c r="I364" i="6" s="1"/>
  <c r="AA127" i="2"/>
  <c r="AG131" i="2"/>
  <c r="AH131" i="2"/>
  <c r="AI129" i="2"/>
  <c r="J365" i="6" s="1"/>
  <c r="AB129" i="6" s="1"/>
  <c r="AS128" i="2"/>
  <c r="W128" i="6" s="1"/>
  <c r="R123" i="2"/>
  <c r="AS123" i="2"/>
  <c r="W123" i="6" s="1"/>
  <c r="R119" i="2"/>
  <c r="AM119" i="2" s="1"/>
  <c r="AS119" i="2"/>
  <c r="W119" i="6" s="1"/>
  <c r="P118" i="2"/>
  <c r="D91" i="6" s="1"/>
  <c r="Q118" i="2"/>
  <c r="P124" i="2"/>
  <c r="D96" i="6" s="1"/>
  <c r="Q124" i="2"/>
  <c r="Q121" i="2"/>
  <c r="P121" i="2"/>
  <c r="D361" i="6" s="1"/>
  <c r="AN123" i="2"/>
  <c r="H122" i="2"/>
  <c r="O122" i="2"/>
  <c r="C87" i="6" s="1"/>
  <c r="AN115" i="2"/>
  <c r="V122" i="2"/>
  <c r="AJ122" i="2"/>
  <c r="K87" i="6" s="1"/>
  <c r="AA122" i="6" s="1"/>
  <c r="AN119" i="2"/>
  <c r="AI124" i="2"/>
  <c r="J96" i="6" s="1"/>
  <c r="AB124" i="6" s="1"/>
  <c r="AI113" i="2"/>
  <c r="J356" i="6" s="1"/>
  <c r="AB113" i="6" s="1"/>
  <c r="Q113" i="2"/>
  <c r="P113" i="2"/>
  <c r="D356" i="6" s="1"/>
  <c r="AI117" i="2"/>
  <c r="J358" i="6" s="1"/>
  <c r="AB358" i="6" s="1"/>
  <c r="AK113" i="2"/>
  <c r="L356" i="6" s="1"/>
  <c r="AK117" i="2"/>
  <c r="L358" i="6" s="1"/>
  <c r="AS115" i="2"/>
  <c r="W115" i="6" s="1"/>
  <c r="V118" i="2"/>
  <c r="AJ118" i="2"/>
  <c r="K91" i="6" s="1"/>
  <c r="AL123" i="2"/>
  <c r="Q116" i="2"/>
  <c r="P116" i="2"/>
  <c r="D100" i="6" s="1"/>
  <c r="AJ114" i="2"/>
  <c r="K94" i="6" s="1"/>
  <c r="AA114" i="6" s="1"/>
  <c r="V114" i="2"/>
  <c r="AG122" i="2"/>
  <c r="AH122" i="2"/>
  <c r="I87" i="6" s="1"/>
  <c r="AK120" i="2"/>
  <c r="L360" i="6" s="1"/>
  <c r="K124" i="2"/>
  <c r="L124" i="2"/>
  <c r="M124" i="2" s="1"/>
  <c r="K120" i="2"/>
  <c r="L120" i="2"/>
  <c r="M120" i="2" s="1"/>
  <c r="V116" i="2"/>
  <c r="AJ116" i="2"/>
  <c r="K100" i="6" s="1"/>
  <c r="AA116" i="6" s="1"/>
  <c r="AS114" i="2"/>
  <c r="W114" i="6" s="1"/>
  <c r="R114" i="2"/>
  <c r="AM114" i="2" s="1"/>
  <c r="P120" i="2"/>
  <c r="D360" i="6" s="1"/>
  <c r="Q120" i="2"/>
  <c r="AK125" i="2"/>
  <c r="L363" i="6" s="1"/>
  <c r="AA122" i="2"/>
  <c r="AK124" i="2"/>
  <c r="L96" i="6" s="1"/>
  <c r="Q125" i="2"/>
  <c r="P125" i="2"/>
  <c r="D363" i="6" s="1"/>
  <c r="AK121" i="2"/>
  <c r="L361" i="6" s="1"/>
  <c r="K118" i="2"/>
  <c r="L118" i="2"/>
  <c r="M118" i="2" s="1"/>
  <c r="AK115" i="2"/>
  <c r="L357" i="6" s="1"/>
  <c r="Q117" i="2"/>
  <c r="P117" i="2"/>
  <c r="D358" i="6" s="1"/>
  <c r="AL115" i="2"/>
  <c r="AM115" i="2" s="1"/>
  <c r="BE99" i="2"/>
  <c r="BC99" i="2"/>
  <c r="Q349" i="6" s="1"/>
  <c r="AT102" i="2"/>
  <c r="X102" i="6" s="1"/>
  <c r="AA108" i="2"/>
  <c r="AH108" i="2"/>
  <c r="O105" i="2"/>
  <c r="C352" i="6" s="1"/>
  <c r="H105" i="2"/>
  <c r="P101" i="2"/>
  <c r="D350" i="6" s="1"/>
  <c r="Q101" i="2"/>
  <c r="P104" i="2"/>
  <c r="D18" i="6" s="1"/>
  <c r="Q104" i="2"/>
  <c r="Q107" i="2"/>
  <c r="P107" i="2"/>
  <c r="D353" i="6" s="1"/>
  <c r="L111" i="2"/>
  <c r="M111" i="2" s="1"/>
  <c r="K111" i="2"/>
  <c r="AJ109" i="2"/>
  <c r="K354" i="6" s="1"/>
  <c r="AA109" i="6" s="1"/>
  <c r="U110" i="2"/>
  <c r="V109" i="2"/>
  <c r="AK107" i="2"/>
  <c r="L353" i="6" s="1"/>
  <c r="L104" i="2"/>
  <c r="M104" i="2" s="1"/>
  <c r="K104" i="2"/>
  <c r="H108" i="2"/>
  <c r="O108" i="2"/>
  <c r="C133" i="6" s="1"/>
  <c r="AI99" i="2"/>
  <c r="J349" i="6" s="1"/>
  <c r="AB99" i="6" s="1"/>
  <c r="AI104" i="2"/>
  <c r="J18" i="6" s="1"/>
  <c r="AB104" i="6" s="1"/>
  <c r="AS106" i="2"/>
  <c r="W106" i="6" s="1"/>
  <c r="AK100" i="2"/>
  <c r="L60" i="6" s="1"/>
  <c r="AI101" i="2"/>
  <c r="J350" i="6" s="1"/>
  <c r="AB101" i="6" s="1"/>
  <c r="AL99" i="2"/>
  <c r="AM99" i="2" s="1"/>
  <c r="K107" i="2"/>
  <c r="L107" i="2"/>
  <c r="M107" i="2" s="1"/>
  <c r="AL103" i="2"/>
  <c r="AG103" i="2"/>
  <c r="AN103" i="2"/>
  <c r="AH103" i="2"/>
  <c r="AS103" i="2"/>
  <c r="W103" i="6" s="1"/>
  <c r="R103" i="2"/>
  <c r="AL102" i="2"/>
  <c r="R102" i="2"/>
  <c r="AI111" i="2"/>
  <c r="J355" i="6" s="1"/>
  <c r="AK111" i="2"/>
  <c r="L355" i="6" s="1"/>
  <c r="O109" i="2"/>
  <c r="C354" i="6" s="1"/>
  <c r="H109" i="2"/>
  <c r="AA105" i="2"/>
  <c r="P111" i="2"/>
  <c r="D355" i="6" s="1"/>
  <c r="Q111" i="2"/>
  <c r="R110" i="2"/>
  <c r="AM110" i="2" s="1"/>
  <c r="AS110" i="2"/>
  <c r="W110" i="6" s="1"/>
  <c r="AA109" i="2"/>
  <c r="AH105" i="2"/>
  <c r="I352" i="6" s="1"/>
  <c r="AG105" i="2"/>
  <c r="AJ102" i="2"/>
  <c r="K14" i="6" s="1"/>
  <c r="AA102" i="6" s="1"/>
  <c r="V102" i="2"/>
  <c r="V104" i="2"/>
  <c r="AJ104" i="2"/>
  <c r="K18" i="6" s="1"/>
  <c r="AA104" i="6" s="1"/>
  <c r="K110" i="2"/>
  <c r="L110" i="2"/>
  <c r="M110" i="2" s="1"/>
  <c r="AO99" i="2"/>
  <c r="AT99" i="2"/>
  <c r="X99" i="6" s="1"/>
  <c r="V108" i="2"/>
  <c r="AJ108" i="2"/>
  <c r="K133" i="6" s="1"/>
  <c r="AM106" i="2"/>
  <c r="AG109" i="2"/>
  <c r="AH109" i="2"/>
  <c r="AM100" i="2"/>
  <c r="AK106" i="2"/>
  <c r="L83" i="6" s="1"/>
  <c r="AK99" i="2"/>
  <c r="L349" i="6" s="1"/>
  <c r="AI107" i="2"/>
  <c r="J353" i="6" s="1"/>
  <c r="AB107" i="6" s="1"/>
  <c r="AK103" i="2"/>
  <c r="L351" i="6" s="1"/>
  <c r="L101" i="2"/>
  <c r="M101" i="2" s="1"/>
  <c r="K101" i="2"/>
  <c r="AT100" i="2"/>
  <c r="X100" i="6" s="1"/>
  <c r="BE93" i="2"/>
  <c r="BC93" i="2"/>
  <c r="Q346" i="6" s="1"/>
  <c r="BE95" i="2"/>
  <c r="BC95" i="2"/>
  <c r="Q347" i="6" s="1"/>
  <c r="BE97" i="2"/>
  <c r="BC97" i="2"/>
  <c r="Q348" i="6" s="1"/>
  <c r="AG94" i="2"/>
  <c r="AH94" i="2"/>
  <c r="I44" i="6" s="1"/>
  <c r="K96" i="2"/>
  <c r="L96" i="2"/>
  <c r="M96" i="2" s="1"/>
  <c r="L92" i="2"/>
  <c r="M92" i="2" s="1"/>
  <c r="K92" i="2"/>
  <c r="AM97" i="2"/>
  <c r="AI92" i="2"/>
  <c r="J38" i="6" s="1"/>
  <c r="AB92" i="6" s="1"/>
  <c r="AS90" i="2"/>
  <c r="W90" i="6" s="1"/>
  <c r="AO93" i="2"/>
  <c r="AA94" i="2"/>
  <c r="Q92" i="2"/>
  <c r="P92" i="2"/>
  <c r="D38" i="6" s="1"/>
  <c r="AT93" i="2"/>
  <c r="X93" i="6" s="1"/>
  <c r="V94" i="2"/>
  <c r="AJ94" i="2"/>
  <c r="K44" i="6" s="1"/>
  <c r="AA94" i="6" s="1"/>
  <c r="V90" i="2"/>
  <c r="AJ90" i="2"/>
  <c r="K34" i="6" s="1"/>
  <c r="AA90" i="6" s="1"/>
  <c r="AL89" i="2"/>
  <c r="AM89" i="2" s="1"/>
  <c r="AH90" i="2"/>
  <c r="I34" i="6" s="1"/>
  <c r="AL90" i="2"/>
  <c r="AG90" i="2"/>
  <c r="P96" i="2"/>
  <c r="D114" i="6" s="1"/>
  <c r="Q96" i="2"/>
  <c r="AI97" i="2"/>
  <c r="J348" i="6" s="1"/>
  <c r="AB97" i="6" s="1"/>
  <c r="AN89" i="2"/>
  <c r="O94" i="2"/>
  <c r="C44" i="6" s="1"/>
  <c r="H94" i="2"/>
  <c r="AI93" i="2"/>
  <c r="J346" i="6" s="1"/>
  <c r="AB93" i="6" s="1"/>
  <c r="AI89" i="2"/>
  <c r="J344" i="6" s="1"/>
  <c r="AB89" i="6" s="1"/>
  <c r="AK89" i="2"/>
  <c r="L344" i="6" s="1"/>
  <c r="AO97" i="2"/>
  <c r="AS89" i="2"/>
  <c r="W89" i="6" s="1"/>
  <c r="AK92" i="2"/>
  <c r="L38" i="6" s="1"/>
  <c r="BE81" i="2"/>
  <c r="BC81" i="2"/>
  <c r="Q341" i="6" s="1"/>
  <c r="AJ84" i="2"/>
  <c r="K31" i="6" s="1"/>
  <c r="AA84" i="6" s="1"/>
  <c r="V84" i="2"/>
  <c r="AK87" i="2"/>
  <c r="L343" i="6" s="1"/>
  <c r="AO81" i="2"/>
  <c r="Q86" i="2"/>
  <c r="P86" i="2"/>
  <c r="D33" i="6" s="1"/>
  <c r="Q75" i="2"/>
  <c r="P75" i="2"/>
  <c r="D338" i="6" s="1"/>
  <c r="L75" i="2"/>
  <c r="M75" i="2" s="1"/>
  <c r="K75" i="2"/>
  <c r="K86" i="2"/>
  <c r="L86" i="2"/>
  <c r="M86" i="2" s="1"/>
  <c r="AJ80" i="2"/>
  <c r="K177" i="6" s="1"/>
  <c r="V80" i="2"/>
  <c r="AO85" i="2"/>
  <c r="AS85" i="2"/>
  <c r="W85" i="6" s="1"/>
  <c r="H84" i="2"/>
  <c r="O84" i="2"/>
  <c r="C31" i="6" s="1"/>
  <c r="L82" i="2"/>
  <c r="M82" i="2" s="1"/>
  <c r="K82" i="2"/>
  <c r="P79" i="2"/>
  <c r="D340" i="6" s="1"/>
  <c r="Q79" i="2"/>
  <c r="H77" i="2"/>
  <c r="O77" i="2"/>
  <c r="C339" i="6" s="1"/>
  <c r="AM76" i="2"/>
  <c r="AH80" i="2"/>
  <c r="AL80" i="2"/>
  <c r="AG80" i="2"/>
  <c r="Q87" i="2"/>
  <c r="P87" i="2"/>
  <c r="D343" i="6" s="1"/>
  <c r="AK86" i="2"/>
  <c r="L33" i="6" s="1"/>
  <c r="V83" i="2"/>
  <c r="AJ83" i="2"/>
  <c r="K294" i="6" s="1"/>
  <c r="AA83" i="6" s="1"/>
  <c r="U82" i="2"/>
  <c r="AI85" i="2"/>
  <c r="J342" i="6" s="1"/>
  <c r="AI82" i="2"/>
  <c r="J173" i="6" s="1"/>
  <c r="AB82" i="6" s="1"/>
  <c r="AT80" i="2"/>
  <c r="X80" i="6" s="1"/>
  <c r="AK79" i="2"/>
  <c r="L340" i="6" s="1"/>
  <c r="R78" i="2"/>
  <c r="AS78" i="2"/>
  <c r="W78" i="6" s="1"/>
  <c r="U78" i="2"/>
  <c r="V77" i="2"/>
  <c r="AJ77" i="2"/>
  <c r="K339" i="6" s="1"/>
  <c r="Q83" i="2"/>
  <c r="P83" i="2"/>
  <c r="D294" i="6" s="1"/>
  <c r="AM78" i="2"/>
  <c r="AK85" i="2"/>
  <c r="L342" i="6" s="1"/>
  <c r="AH84" i="2"/>
  <c r="I31" i="6" s="1"/>
  <c r="AG84" i="2"/>
  <c r="Q82" i="2"/>
  <c r="P82" i="2"/>
  <c r="D173" i="6" s="1"/>
  <c r="AA84" i="2"/>
  <c r="AG77" i="2"/>
  <c r="AH77" i="2"/>
  <c r="I339" i="6" s="1"/>
  <c r="AT76" i="2"/>
  <c r="X76" i="6" s="1"/>
  <c r="AG83" i="2"/>
  <c r="AN83" i="2"/>
  <c r="AH83" i="2"/>
  <c r="AL83" i="2"/>
  <c r="AA77" i="2"/>
  <c r="U76" i="2"/>
  <c r="K79" i="2"/>
  <c r="L79" i="2"/>
  <c r="M79" i="2" s="1"/>
  <c r="BE67" i="2"/>
  <c r="BC67" i="2"/>
  <c r="Q336" i="6" s="1"/>
  <c r="Q69" i="2"/>
  <c r="P69" i="2"/>
  <c r="D337" i="6" s="1"/>
  <c r="AK73" i="2"/>
  <c r="L293" i="6" s="1"/>
  <c r="AO71" i="2"/>
  <c r="L62" i="2"/>
  <c r="M62" i="2" s="1"/>
  <c r="K62" i="2"/>
  <c r="AO63" i="2"/>
  <c r="AK69" i="2"/>
  <c r="L337" i="6" s="1"/>
  <c r="H66" i="2"/>
  <c r="O66" i="2"/>
  <c r="C204" i="6" s="1"/>
  <c r="AI73" i="2"/>
  <c r="J293" i="6" s="1"/>
  <c r="AB73" i="6" s="1"/>
  <c r="K72" i="2"/>
  <c r="L72" i="2"/>
  <c r="M72" i="2" s="1"/>
  <c r="Q73" i="2"/>
  <c r="P73" i="2"/>
  <c r="D293" i="6" s="1"/>
  <c r="AK67" i="2"/>
  <c r="L336" i="6" s="1"/>
  <c r="AA70" i="2"/>
  <c r="AL67" i="2"/>
  <c r="AM67" i="2" s="1"/>
  <c r="V64" i="2"/>
  <c r="AJ64" i="2"/>
  <c r="K201" i="6" s="1"/>
  <c r="Q65" i="2"/>
  <c r="P65" i="2"/>
  <c r="D335" i="6" s="1"/>
  <c r="AK65" i="2"/>
  <c r="L335" i="6" s="1"/>
  <c r="AK61" i="2"/>
  <c r="L333" i="6" s="1"/>
  <c r="AK68" i="2"/>
  <c r="L207" i="6" s="1"/>
  <c r="AT67" i="2"/>
  <c r="X67" i="6" s="1"/>
  <c r="P72" i="2"/>
  <c r="D211" i="6" s="1"/>
  <c r="Q72" i="2"/>
  <c r="AI68" i="2"/>
  <c r="J207" i="6" s="1"/>
  <c r="AB68" i="6" s="1"/>
  <c r="AG70" i="2"/>
  <c r="AH70" i="2"/>
  <c r="V72" i="2"/>
  <c r="AJ72" i="2"/>
  <c r="K211" i="6" s="1"/>
  <c r="AA72" i="6" s="1"/>
  <c r="AO67" i="2"/>
  <c r="AK63" i="2"/>
  <c r="L334" i="6" s="1"/>
  <c r="AI62" i="2"/>
  <c r="J200" i="6" s="1"/>
  <c r="AB62" i="6" s="1"/>
  <c r="Q61" i="2"/>
  <c r="P61" i="2"/>
  <c r="D333" i="6" s="1"/>
  <c r="AI61" i="2"/>
  <c r="J333" i="6" s="1"/>
  <c r="AB61" i="6" s="1"/>
  <c r="V62" i="2"/>
  <c r="AJ62" i="2"/>
  <c r="K200" i="6" s="1"/>
  <c r="AA62" i="6" s="1"/>
  <c r="AA64" i="2"/>
  <c r="V70" i="2"/>
  <c r="AJ70" i="2"/>
  <c r="K212" i="6" s="1"/>
  <c r="AA70" i="6" s="1"/>
  <c r="P68" i="2"/>
  <c r="D207" i="6" s="1"/>
  <c r="Q68" i="2"/>
  <c r="AA66" i="2"/>
  <c r="V66" i="2"/>
  <c r="AJ66" i="2"/>
  <c r="K204" i="6" s="1"/>
  <c r="AA66" i="6" s="1"/>
  <c r="K68" i="2"/>
  <c r="L68" i="2"/>
  <c r="M68" i="2" s="1"/>
  <c r="AM63" i="2"/>
  <c r="H70" i="2"/>
  <c r="O70" i="2"/>
  <c r="C212" i="6" s="1"/>
  <c r="AG66" i="2"/>
  <c r="AH66" i="2"/>
  <c r="AH64" i="2"/>
  <c r="I201" i="6" s="1"/>
  <c r="AG64" i="2"/>
  <c r="O64" i="2"/>
  <c r="C201" i="6" s="1"/>
  <c r="H64" i="2"/>
  <c r="Q62" i="2"/>
  <c r="P62" i="2"/>
  <c r="D200" i="6" s="1"/>
  <c r="AS71" i="2"/>
  <c r="W71" i="6" s="1"/>
  <c r="AS63" i="2"/>
  <c r="W63" i="6" s="1"/>
  <c r="BE57" i="2"/>
  <c r="BC57" i="2"/>
  <c r="Q331" i="6" s="1"/>
  <c r="BE55" i="2"/>
  <c r="BC55" i="2"/>
  <c r="Q330" i="6" s="1"/>
  <c r="AJ46" i="2"/>
  <c r="K209" i="6" s="1"/>
  <c r="V46" i="2"/>
  <c r="AT50" i="2"/>
  <c r="X50" i="6" s="1"/>
  <c r="L52" i="2"/>
  <c r="M52" i="2" s="1"/>
  <c r="K52" i="2"/>
  <c r="AK59" i="2"/>
  <c r="L332" i="6" s="1"/>
  <c r="O58" i="2"/>
  <c r="C210" i="6" s="1"/>
  <c r="H58" i="2"/>
  <c r="K54" i="2"/>
  <c r="L54" i="2"/>
  <c r="M54" i="2" s="1"/>
  <c r="P59" i="2"/>
  <c r="D332" i="6" s="1"/>
  <c r="Q59" i="2"/>
  <c r="AO55" i="2"/>
  <c r="O47" i="2"/>
  <c r="C286" i="6" s="1"/>
  <c r="H47" i="2"/>
  <c r="AI44" i="2"/>
  <c r="J326" i="6" s="1"/>
  <c r="AI56" i="2"/>
  <c r="J214" i="6" s="1"/>
  <c r="AB56" i="6" s="1"/>
  <c r="H54" i="2"/>
  <c r="O54" i="2"/>
  <c r="C205" i="6" s="1"/>
  <c r="AJ50" i="2"/>
  <c r="K55" i="6" s="1"/>
  <c r="AA50" i="6" s="1"/>
  <c r="V50" i="2"/>
  <c r="V56" i="2"/>
  <c r="AJ56" i="2"/>
  <c r="K214" i="6" s="1"/>
  <c r="AA56" i="6" s="1"/>
  <c r="AK55" i="2"/>
  <c r="L330" i="6" s="1"/>
  <c r="V52" i="2"/>
  <c r="AJ52" i="2"/>
  <c r="K141" i="6" s="1"/>
  <c r="Q49" i="2"/>
  <c r="P49" i="2"/>
  <c r="D328" i="6" s="1"/>
  <c r="L45" i="2"/>
  <c r="M45" i="2" s="1"/>
  <c r="K45" i="2"/>
  <c r="Q45" i="2"/>
  <c r="P45" i="2"/>
  <c r="D327" i="6" s="1"/>
  <c r="O51" i="2"/>
  <c r="C274" i="6" s="1"/>
  <c r="H51" i="2"/>
  <c r="O43" i="2"/>
  <c r="C325" i="6" s="1"/>
  <c r="H43" i="2"/>
  <c r="AK45" i="2"/>
  <c r="L327" i="6" s="1"/>
  <c r="AJ58" i="2"/>
  <c r="K210" i="6" s="1"/>
  <c r="AA58" i="6" s="1"/>
  <c r="V58" i="2"/>
  <c r="L59" i="2"/>
  <c r="M59" i="2" s="1"/>
  <c r="K59" i="2"/>
  <c r="O53" i="2"/>
  <c r="C329" i="6" s="1"/>
  <c r="H53" i="2"/>
  <c r="AG51" i="2"/>
  <c r="AH51" i="2"/>
  <c r="I274" i="6" s="1"/>
  <c r="AK51" i="2"/>
  <c r="L274" i="6" s="1"/>
  <c r="Q56" i="2"/>
  <c r="P56" i="2"/>
  <c r="D214" i="6" s="1"/>
  <c r="AL50" i="2"/>
  <c r="R50" i="2"/>
  <c r="AA43" i="2"/>
  <c r="P52" i="2"/>
  <c r="D141" i="6" s="1"/>
  <c r="Q52" i="2"/>
  <c r="AH43" i="2"/>
  <c r="I325" i="6" s="1"/>
  <c r="AA47" i="2"/>
  <c r="AH47" i="2"/>
  <c r="I286" i="6" s="1"/>
  <c r="AG47" i="2"/>
  <c r="AK54" i="2"/>
  <c r="L205" i="6" s="1"/>
  <c r="AG45" i="2"/>
  <c r="AH45" i="2"/>
  <c r="L44" i="2"/>
  <c r="M44" i="2" s="1"/>
  <c r="K44" i="2"/>
  <c r="AI59" i="2"/>
  <c r="J332" i="6" s="1"/>
  <c r="AO57" i="2"/>
  <c r="AA51" i="2"/>
  <c r="U48" i="2"/>
  <c r="AJ47" i="2"/>
  <c r="K286" i="6" s="1"/>
  <c r="AA47" i="6" s="1"/>
  <c r="V47" i="2"/>
  <c r="AI58" i="2"/>
  <c r="J210" i="6" s="1"/>
  <c r="AB58" i="6" s="1"/>
  <c r="AK57" i="2"/>
  <c r="L331" i="6" s="1"/>
  <c r="AI55" i="2"/>
  <c r="J330" i="6" s="1"/>
  <c r="AA54" i="2"/>
  <c r="AI54" i="2" s="1"/>
  <c r="J205" i="6" s="1"/>
  <c r="AB54" i="6" s="1"/>
  <c r="AI50" i="2"/>
  <c r="J55" i="6" s="1"/>
  <c r="AB50" i="6" s="1"/>
  <c r="AJ43" i="2"/>
  <c r="K325" i="6" s="1"/>
  <c r="AA325" i="6" s="1"/>
  <c r="V43" i="2"/>
  <c r="U44" i="2"/>
  <c r="AA53" i="2"/>
  <c r="AH53" i="2"/>
  <c r="I329" i="6" s="1"/>
  <c r="L49" i="2"/>
  <c r="M49" i="2" s="1"/>
  <c r="K49" i="2"/>
  <c r="AT55" i="2"/>
  <c r="X55" i="6" s="1"/>
  <c r="AI49" i="2"/>
  <c r="J328" i="6" s="1"/>
  <c r="AB49" i="6" s="1"/>
  <c r="Q44" i="2"/>
  <c r="P44" i="2"/>
  <c r="D326" i="6" s="1"/>
  <c r="AJ38" i="2"/>
  <c r="K132" i="6" s="1"/>
  <c r="AA38" i="6" s="1"/>
  <c r="V38" i="2"/>
  <c r="AH35" i="2"/>
  <c r="AG35" i="2"/>
  <c r="AI41" i="2"/>
  <c r="J324" i="6" s="1"/>
  <c r="AB41" i="6" s="1"/>
  <c r="AJ34" i="2"/>
  <c r="K166" i="6" s="1"/>
  <c r="V34" i="2"/>
  <c r="AJ35" i="2"/>
  <c r="K321" i="6" s="1"/>
  <c r="AA321" i="6" s="1"/>
  <c r="V35" i="2"/>
  <c r="U36" i="2"/>
  <c r="AK29" i="2"/>
  <c r="L318" i="6" s="1"/>
  <c r="AJ33" i="2"/>
  <c r="K320" i="6" s="1"/>
  <c r="AA33" i="6" s="1"/>
  <c r="V33" i="2"/>
  <c r="AT40" i="2"/>
  <c r="X40" i="6" s="1"/>
  <c r="H33" i="2"/>
  <c r="O33" i="2"/>
  <c r="C320" i="6" s="1"/>
  <c r="AA34" i="2"/>
  <c r="Q31" i="2"/>
  <c r="P31" i="2"/>
  <c r="D319" i="6" s="1"/>
  <c r="AK30" i="2"/>
  <c r="L84" i="6" s="1"/>
  <c r="AJ39" i="2"/>
  <c r="K323" i="6" s="1"/>
  <c r="AA39" i="6" s="1"/>
  <c r="V39" i="2"/>
  <c r="U40" i="2"/>
  <c r="U32" i="2"/>
  <c r="AT38" i="2"/>
  <c r="X38" i="6" s="1"/>
  <c r="AK41" i="2"/>
  <c r="L324" i="6" s="1"/>
  <c r="AA39" i="2"/>
  <c r="AT32" i="2"/>
  <c r="X32" i="6" s="1"/>
  <c r="AK31" i="2"/>
  <c r="L319" i="6" s="1"/>
  <c r="AS29" i="2"/>
  <c r="W29" i="6" s="1"/>
  <c r="AL30" i="2"/>
  <c r="AI31" i="2"/>
  <c r="J319" i="6" s="1"/>
  <c r="AA33" i="2"/>
  <c r="AI33" i="2" s="1"/>
  <c r="J320" i="6" s="1"/>
  <c r="AB33" i="6" s="1"/>
  <c r="AI37" i="2"/>
  <c r="J322" i="6" s="1"/>
  <c r="AB37" i="6" s="1"/>
  <c r="K35" i="2"/>
  <c r="L35" i="2"/>
  <c r="M35" i="2" s="1"/>
  <c r="AA41" i="2"/>
  <c r="P37" i="2"/>
  <c r="D322" i="6" s="1"/>
  <c r="Q37" i="2"/>
  <c r="AT30" i="2"/>
  <c r="X30" i="6" s="1"/>
  <c r="AL29" i="2"/>
  <c r="AM29" i="2" s="1"/>
  <c r="AI40" i="2"/>
  <c r="J95" i="6" s="1"/>
  <c r="H41" i="2"/>
  <c r="O41" i="2"/>
  <c r="C324" i="6" s="1"/>
  <c r="V37" i="2"/>
  <c r="AJ37" i="2"/>
  <c r="K322" i="6" s="1"/>
  <c r="AA37" i="6" s="1"/>
  <c r="K37" i="2"/>
  <c r="L37" i="2"/>
  <c r="M37" i="2" s="1"/>
  <c r="AM40" i="2"/>
  <c r="AI39" i="2"/>
  <c r="J323" i="6" s="1"/>
  <c r="AB39" i="6" s="1"/>
  <c r="O39" i="2"/>
  <c r="C323" i="6" s="1"/>
  <c r="H39" i="2"/>
  <c r="AI30" i="2"/>
  <c r="J84" i="6" s="1"/>
  <c r="AB30" i="6" s="1"/>
  <c r="AL38" i="2"/>
  <c r="AG38" i="2"/>
  <c r="AH38" i="2"/>
  <c r="O34" i="2"/>
  <c r="C166" i="6" s="1"/>
  <c r="H34" i="2"/>
  <c r="AN29" i="2"/>
  <c r="AH34" i="2"/>
  <c r="AS26" i="2"/>
  <c r="W26" i="6" s="1"/>
  <c r="AI26" i="2"/>
  <c r="J127" i="6" s="1"/>
  <c r="V26" i="2"/>
  <c r="AJ26" i="2"/>
  <c r="K127" i="6" s="1"/>
  <c r="Q27" i="2"/>
  <c r="P27" i="2"/>
  <c r="D221" i="6" s="1"/>
  <c r="AI27" i="2"/>
  <c r="J221" i="6" s="1"/>
  <c r="AB27" i="6" s="1"/>
  <c r="AK27" i="2"/>
  <c r="L221" i="6" s="1"/>
  <c r="AL26" i="2"/>
  <c r="AS25" i="2"/>
  <c r="W25" i="6" s="1"/>
  <c r="R25" i="2"/>
  <c r="AO25" i="2" s="1"/>
  <c r="V22" i="2"/>
  <c r="AJ22" i="2"/>
  <c r="K147" i="6" s="1"/>
  <c r="AA22" i="6" s="1"/>
  <c r="AT22" i="2"/>
  <c r="X22" i="6" s="1"/>
  <c r="Q23" i="2"/>
  <c r="P23" i="2"/>
  <c r="D310" i="6" s="1"/>
  <c r="AI22" i="2"/>
  <c r="J147" i="6" s="1"/>
  <c r="AI23" i="2"/>
  <c r="J310" i="6" s="1"/>
  <c r="AK23" i="2"/>
  <c r="L310" i="6" s="1"/>
  <c r="AL22" i="2"/>
  <c r="BE21" i="2"/>
  <c r="BC21" i="2"/>
  <c r="Q309" i="6" s="1"/>
  <c r="BE17" i="2"/>
  <c r="BC17" i="2"/>
  <c r="Q316" i="6" s="1"/>
  <c r="AK21" i="2"/>
  <c r="L309" i="6" s="1"/>
  <c r="V20" i="2"/>
  <c r="AJ20" i="2"/>
  <c r="K152" i="6" s="1"/>
  <c r="AA20" i="6" s="1"/>
  <c r="AI20" i="2"/>
  <c r="J152" i="6" s="1"/>
  <c r="AI16" i="2"/>
  <c r="J153" i="6" s="1"/>
  <c r="AB16" i="6" s="1"/>
  <c r="K20" i="2"/>
  <c r="L20" i="2"/>
  <c r="M20" i="2" s="1"/>
  <c r="AN19" i="2"/>
  <c r="AK17" i="2"/>
  <c r="L316" i="6" s="1"/>
  <c r="AO21" i="2"/>
  <c r="P16" i="2"/>
  <c r="D153" i="6" s="1"/>
  <c r="Q16" i="2"/>
  <c r="AK19" i="2"/>
  <c r="L317" i="6" s="1"/>
  <c r="AG18" i="2"/>
  <c r="AH18" i="2"/>
  <c r="I156" i="6" s="1"/>
  <c r="H18" i="2"/>
  <c r="O18" i="2"/>
  <c r="C156" i="6" s="1"/>
  <c r="K16" i="2"/>
  <c r="L16" i="2"/>
  <c r="M16" i="2" s="1"/>
  <c r="AS19" i="2"/>
  <c r="W19" i="6" s="1"/>
  <c r="V18" i="2"/>
  <c r="AJ18" i="2"/>
  <c r="K156" i="6" s="1"/>
  <c r="AA18" i="6" s="1"/>
  <c r="AI21" i="2"/>
  <c r="J309" i="6" s="1"/>
  <c r="AB21" i="6" s="1"/>
  <c r="AT21" i="2"/>
  <c r="X21" i="6" s="1"/>
  <c r="AL19" i="2"/>
  <c r="AM19" i="2" s="1"/>
  <c r="P20" i="2"/>
  <c r="D152" i="6" s="1"/>
  <c r="Q20" i="2"/>
  <c r="AA18" i="2"/>
  <c r="V14" i="2"/>
  <c r="AJ14" i="2"/>
  <c r="K148" i="6" s="1"/>
  <c r="AH15" i="2"/>
  <c r="I315" i="6" s="1"/>
  <c r="AG15" i="2"/>
  <c r="H15" i="2"/>
  <c r="O15" i="2"/>
  <c r="C315" i="6" s="1"/>
  <c r="AL12" i="2"/>
  <c r="AJ15" i="2"/>
  <c r="K315" i="6" s="1"/>
  <c r="AA15" i="6" s="1"/>
  <c r="V15" i="2"/>
  <c r="AK12" i="2"/>
  <c r="L262" i="6" s="1"/>
  <c r="AA15" i="2"/>
  <c r="L13" i="2"/>
  <c r="M13" i="2" s="1"/>
  <c r="K13" i="2"/>
  <c r="AK13" i="2"/>
  <c r="L314" i="6" s="1"/>
  <c r="Q13" i="2"/>
  <c r="P13" i="2"/>
  <c r="D314" i="6" s="1"/>
  <c r="Q14" i="2"/>
  <c r="P14" i="2"/>
  <c r="D148" i="6" s="1"/>
  <c r="AI13" i="2"/>
  <c r="J314" i="6" s="1"/>
  <c r="AS12" i="2"/>
  <c r="W12" i="6" s="1"/>
  <c r="AI10" i="2"/>
  <c r="J85" i="6" s="1"/>
  <c r="Q10" i="2"/>
  <c r="P10" i="2"/>
  <c r="D85" i="6" s="1"/>
  <c r="Q11" i="2"/>
  <c r="P11" i="2"/>
  <c r="D313" i="6" s="1"/>
  <c r="AK11" i="2"/>
  <c r="L313" i="6" s="1"/>
  <c r="AX437" i="2"/>
  <c r="AP364" i="2"/>
  <c r="AW209" i="2"/>
  <c r="AX67" i="2"/>
  <c r="AP439" i="2"/>
  <c r="AW352" i="2"/>
  <c r="AX197" i="2"/>
  <c r="AP35" i="2"/>
  <c r="AW433" i="2"/>
  <c r="AP343" i="2"/>
  <c r="AQ185" i="2"/>
  <c r="AW19" i="2"/>
  <c r="AQ407" i="2"/>
  <c r="AW319" i="2"/>
  <c r="AX173" i="2"/>
  <c r="AP443" i="2"/>
  <c r="AP351" i="2"/>
  <c r="AQ193" i="2"/>
  <c r="AQ55" i="2"/>
  <c r="AP429" i="2"/>
  <c r="AW351" i="2"/>
  <c r="AX191" i="2"/>
  <c r="AW25" i="2"/>
  <c r="AP419" i="2"/>
  <c r="AP335" i="2"/>
  <c r="AQ173" i="2"/>
  <c r="AW519" i="2"/>
  <c r="AX413" i="2"/>
  <c r="AQ305" i="2"/>
  <c r="AQ163" i="2"/>
  <c r="AP425" i="2"/>
  <c r="AX357" i="2"/>
  <c r="AQ191" i="2"/>
  <c r="AW29" i="2"/>
  <c r="AW425" i="2"/>
  <c r="AX347" i="2"/>
  <c r="AQ187" i="2"/>
  <c r="AX17" i="2"/>
  <c r="AX417" i="2"/>
  <c r="AW331" i="2"/>
  <c r="AQ175" i="2"/>
  <c r="AW503" i="2"/>
  <c r="AP405" i="2"/>
  <c r="AX287" i="2"/>
  <c r="AX149" i="2"/>
  <c r="AW429" i="2"/>
  <c r="AW349" i="2"/>
  <c r="AX185" i="2"/>
  <c r="AQ21" i="2"/>
  <c r="AW421" i="2"/>
  <c r="AX337" i="2"/>
  <c r="AQ171" i="2"/>
  <c r="AP515" i="2"/>
  <c r="AW415" i="2"/>
  <c r="AX311" i="2"/>
  <c r="AX163" i="2"/>
  <c r="AW498" i="2"/>
  <c r="AW400" i="2"/>
  <c r="AQ253" i="2"/>
  <c r="AQ141" i="2"/>
  <c r="AP433" i="2"/>
  <c r="AW343" i="2"/>
  <c r="AX183" i="2"/>
  <c r="AP19" i="2"/>
  <c r="AW419" i="2"/>
  <c r="AQ331" i="2"/>
  <c r="AX175" i="2"/>
  <c r="AX513" i="2"/>
  <c r="AP415" i="2"/>
  <c r="AQ311" i="2"/>
  <c r="AW153" i="2"/>
  <c r="AP503" i="2"/>
  <c r="AP392" i="2"/>
  <c r="AW267" i="2"/>
  <c r="AP119" i="2"/>
  <c r="AP418" i="2"/>
  <c r="AW335" i="2"/>
  <c r="AW171" i="2"/>
  <c r="AP519" i="2"/>
  <c r="AX407" i="2"/>
  <c r="AW299" i="2"/>
  <c r="AQ159" i="2"/>
  <c r="AP498" i="2"/>
  <c r="AW399" i="2"/>
  <c r="AX263" i="2"/>
  <c r="AW141" i="2"/>
  <c r="AX501" i="2"/>
  <c r="AW385" i="2"/>
  <c r="AX253" i="2"/>
  <c r="AQ99" i="2"/>
  <c r="AX403" i="2"/>
  <c r="AP319" i="2"/>
  <c r="AW165" i="2"/>
  <c r="AX517" i="2"/>
  <c r="AP409" i="2"/>
  <c r="AW305" i="2"/>
  <c r="AQ165" i="2"/>
  <c r="AP495" i="2"/>
  <c r="AX391" i="2"/>
  <c r="AQ263" i="2"/>
  <c r="AP115" i="2"/>
  <c r="AP491" i="2"/>
  <c r="AX379" i="2"/>
  <c r="AX235" i="2"/>
  <c r="AP89" i="2"/>
  <c r="AW515" i="2"/>
  <c r="AW405" i="2"/>
  <c r="AQ299" i="2"/>
  <c r="AX159" i="2"/>
  <c r="AQ497" i="2"/>
  <c r="AP399" i="2"/>
  <c r="AX265" i="2"/>
  <c r="AQ153" i="2"/>
  <c r="AW495" i="2"/>
  <c r="AW392" i="2"/>
  <c r="AQ267" i="2"/>
  <c r="AW103" i="2"/>
  <c r="AW479" i="2"/>
  <c r="AQ375" i="2"/>
  <c r="AQ237" i="2"/>
  <c r="AQ95" i="2"/>
  <c r="AX497" i="2"/>
  <c r="AW409" i="2"/>
  <c r="AQ287" i="2"/>
  <c r="AQ149" i="2"/>
  <c r="AW499" i="2"/>
  <c r="AW389" i="2"/>
  <c r="AQ259" i="2"/>
  <c r="AW123" i="2"/>
  <c r="AW491" i="2"/>
  <c r="AQ387" i="2"/>
  <c r="AX255" i="2"/>
  <c r="AQ93" i="2"/>
  <c r="AP467" i="2"/>
  <c r="AW381" i="2"/>
  <c r="AQ247" i="2"/>
  <c r="AQ81" i="2"/>
  <c r="AW507" i="2"/>
  <c r="AP400" i="2"/>
  <c r="AX259" i="2"/>
  <c r="AW119" i="2"/>
  <c r="AP499" i="2"/>
  <c r="AQ391" i="2"/>
  <c r="AX257" i="2"/>
  <c r="AP123" i="2"/>
  <c r="AP489" i="2"/>
  <c r="AX375" i="2"/>
  <c r="AX237" i="2"/>
  <c r="AX95" i="2"/>
  <c r="AX463" i="2"/>
  <c r="AX367" i="2"/>
  <c r="AW219" i="2"/>
  <c r="AQ67" i="2"/>
  <c r="AP507" i="2"/>
  <c r="AP389" i="2"/>
  <c r="AQ255" i="2"/>
  <c r="AW115" i="2"/>
  <c r="AQ493" i="2"/>
  <c r="AX387" i="2"/>
  <c r="AQ265" i="2"/>
  <c r="AP103" i="2"/>
  <c r="AW477" i="2"/>
  <c r="AW373" i="2"/>
  <c r="AX247" i="2"/>
  <c r="AX81" i="2"/>
  <c r="AW445" i="2"/>
  <c r="AW364" i="2"/>
  <c r="AQ205" i="2"/>
  <c r="AQ71" i="2"/>
  <c r="AX493" i="2"/>
  <c r="AP385" i="2"/>
  <c r="AQ257" i="2"/>
  <c r="AX99" i="2"/>
  <c r="AP479" i="2"/>
  <c r="AP373" i="2"/>
  <c r="AQ241" i="2"/>
  <c r="AX93" i="2"/>
  <c r="AW467" i="2"/>
  <c r="AP371" i="2"/>
  <c r="AP219" i="2"/>
  <c r="AP83" i="2"/>
  <c r="AX435" i="2"/>
  <c r="AW359" i="2"/>
  <c r="AQ197" i="2"/>
  <c r="AX55" i="2"/>
  <c r="AX487" i="2"/>
  <c r="AW377" i="2"/>
  <c r="AQ235" i="2"/>
  <c r="AW89" i="2"/>
  <c r="AP477" i="2"/>
  <c r="AP377" i="2"/>
  <c r="AW249" i="2"/>
  <c r="AQ97" i="2"/>
  <c r="AP445" i="2"/>
  <c r="AW365" i="2"/>
  <c r="AQ213" i="2"/>
  <c r="AW63" i="2"/>
  <c r="AQ435" i="2"/>
  <c r="AP359" i="2"/>
  <c r="AX193" i="2"/>
  <c r="AW35" i="2"/>
  <c r="AW489" i="2"/>
  <c r="AP381" i="2"/>
  <c r="AX241" i="2"/>
  <c r="AX97" i="2"/>
  <c r="AW472" i="2"/>
  <c r="AP363" i="2"/>
  <c r="AQ231" i="2"/>
  <c r="AW85" i="2"/>
  <c r="AW443" i="2"/>
  <c r="AP355" i="2"/>
  <c r="AQ209" i="2"/>
  <c r="AQ57" i="2"/>
  <c r="AX427" i="2"/>
  <c r="AP349" i="2"/>
  <c r="AQ183" i="2"/>
  <c r="AQ17" i="2"/>
  <c r="AP472" i="2"/>
  <c r="AP365" i="2"/>
  <c r="AQ249" i="2"/>
  <c r="AQ85" i="2"/>
  <c r="AW458" i="2"/>
  <c r="AW371" i="2"/>
  <c r="AW213" i="2"/>
  <c r="AQ63" i="2"/>
  <c r="AX441" i="2"/>
  <c r="AP352" i="2"/>
  <c r="AQ195" i="2"/>
  <c r="AP29" i="2"/>
  <c r="AX431" i="2"/>
  <c r="AW339" i="2"/>
  <c r="AX187" i="2"/>
  <c r="AX21" i="2"/>
  <c r="AP458" i="2"/>
  <c r="AW363" i="2"/>
  <c r="AW231" i="2"/>
  <c r="AW71" i="2"/>
  <c r="AW439" i="2"/>
  <c r="AW355" i="2"/>
  <c r="AX205" i="2"/>
  <c r="AX57" i="2"/>
  <c r="AP421" i="2"/>
  <c r="AX353" i="2"/>
  <c r="AX195" i="2"/>
  <c r="AQ25" i="2"/>
  <c r="AW418" i="2"/>
  <c r="AP339" i="2"/>
  <c r="AW177" i="2"/>
  <c r="AB320" i="6" l="1"/>
  <c r="AA26" i="6"/>
  <c r="AA136" i="6"/>
  <c r="AA174" i="6"/>
  <c r="AA275" i="6"/>
  <c r="AA411" i="6"/>
  <c r="AA323" i="6"/>
  <c r="AA433" i="6"/>
  <c r="AB460" i="6"/>
  <c r="AB125" i="6"/>
  <c r="AA212" i="6"/>
  <c r="AA29" i="6"/>
  <c r="AB474" i="6"/>
  <c r="AA120" i="6"/>
  <c r="AB424" i="6"/>
  <c r="AA331" i="6"/>
  <c r="AA437" i="6"/>
  <c r="AB283" i="6"/>
  <c r="AA291" i="6"/>
  <c r="AA419" i="6"/>
  <c r="AB143" i="6"/>
  <c r="AA151" i="6"/>
  <c r="AB457" i="6"/>
  <c r="AB416" i="6"/>
  <c r="AB431" i="6"/>
  <c r="AA396" i="6"/>
  <c r="AA143" i="6"/>
  <c r="AA210" i="6"/>
  <c r="AA55" i="6"/>
  <c r="AB210" i="6"/>
  <c r="AA309" i="6"/>
  <c r="AA427" i="6"/>
  <c r="AB205" i="6"/>
  <c r="AB185" i="6"/>
  <c r="AA320" i="6"/>
  <c r="AA31" i="6"/>
  <c r="AB418" i="6"/>
  <c r="AB379" i="6"/>
  <c r="AB23" i="6"/>
  <c r="AB96" i="6"/>
  <c r="AB259" i="6"/>
  <c r="AB116" i="6"/>
  <c r="AA167" i="6"/>
  <c r="AB333" i="6"/>
  <c r="AB386" i="6"/>
  <c r="AB353" i="6"/>
  <c r="AA194" i="6"/>
  <c r="AA64" i="6"/>
  <c r="AA201" i="6"/>
  <c r="AA295" i="6"/>
  <c r="AA421" i="6"/>
  <c r="AB25" i="6"/>
  <c r="AB141" i="6"/>
  <c r="AB149" i="6"/>
  <c r="AA21" i="6"/>
  <c r="AA374" i="6"/>
  <c r="AB403" i="6"/>
  <c r="AA97" i="6"/>
  <c r="AA195" i="6"/>
  <c r="AB398" i="6"/>
  <c r="AB331" i="6"/>
  <c r="AA424" i="6"/>
  <c r="AA213" i="6"/>
  <c r="AA398" i="6"/>
  <c r="AB79" i="6"/>
  <c r="AB307" i="6"/>
  <c r="AB95" i="6"/>
  <c r="AB134" i="6"/>
  <c r="AB397" i="6"/>
  <c r="AB346" i="6"/>
  <c r="AA41" i="6"/>
  <c r="AA315" i="6"/>
  <c r="AA211" i="6"/>
  <c r="AB337" i="6"/>
  <c r="AB85" i="6"/>
  <c r="AA133" i="6"/>
  <c r="AA367" i="6"/>
  <c r="AB192" i="6"/>
  <c r="AB345" i="6"/>
  <c r="AB227" i="6"/>
  <c r="AB442" i="6"/>
  <c r="AB469" i="6"/>
  <c r="AB399" i="6"/>
  <c r="AA139" i="6"/>
  <c r="AB365" i="6"/>
  <c r="AB410" i="6"/>
  <c r="AA147" i="6"/>
  <c r="AB22" i="6"/>
  <c r="AB137" i="6"/>
  <c r="AB147" i="6"/>
  <c r="AA160" i="6"/>
  <c r="AA171" i="6"/>
  <c r="AB293" i="6"/>
  <c r="AA313" i="6"/>
  <c r="AA428" i="6"/>
  <c r="AB332" i="6"/>
  <c r="AB72" i="6"/>
  <c r="AB395" i="6"/>
  <c r="AB153" i="6"/>
  <c r="AB396" i="6"/>
  <c r="AB359" i="6"/>
  <c r="AA87" i="6"/>
  <c r="AB347" i="6"/>
  <c r="AB473" i="6"/>
  <c r="AA286" i="6"/>
  <c r="AB384" i="6"/>
  <c r="AB111" i="6"/>
  <c r="AB355" i="6"/>
  <c r="AA138" i="6"/>
  <c r="AA204" i="6"/>
  <c r="AA221" i="6"/>
  <c r="AA401" i="6"/>
  <c r="AB200" i="6"/>
  <c r="AB181" i="6"/>
  <c r="AB175" i="6"/>
  <c r="AB380" i="6"/>
  <c r="AB362" i="6"/>
  <c r="AB232" i="6"/>
  <c r="AA46" i="6"/>
  <c r="AA209" i="6"/>
  <c r="AA118" i="6"/>
  <c r="AA91" i="6"/>
  <c r="AB296" i="6"/>
  <c r="AB370" i="6"/>
  <c r="AB19" i="6"/>
  <c r="AB278" i="6"/>
  <c r="AB130" i="6"/>
  <c r="AB392" i="6"/>
  <c r="AB229" i="6"/>
  <c r="AB455" i="6"/>
  <c r="AA92" i="6"/>
  <c r="AA193" i="6"/>
  <c r="AB368" i="6"/>
  <c r="AB391" i="6"/>
  <c r="AA35" i="6"/>
  <c r="AA34" i="6"/>
  <c r="AA52" i="6"/>
  <c r="AA141" i="6"/>
  <c r="AB309" i="6"/>
  <c r="AB313" i="6"/>
  <c r="AB325" i="6"/>
  <c r="AB423" i="6"/>
  <c r="AB211" i="6"/>
  <c r="AB207" i="6"/>
  <c r="AB120" i="6"/>
  <c r="AB46" i="6"/>
  <c r="AB453" i="6"/>
  <c r="AB294" i="6"/>
  <c r="AA192" i="6"/>
  <c r="AA49" i="6"/>
  <c r="AA131" i="6"/>
  <c r="AA406" i="6"/>
  <c r="AA100" i="6"/>
  <c r="AA364" i="6"/>
  <c r="AA187" i="6"/>
  <c r="AB435" i="6"/>
  <c r="AB172" i="6"/>
  <c r="AA277" i="6"/>
  <c r="AA412" i="6"/>
  <c r="AA11" i="6"/>
  <c r="AA75" i="6"/>
  <c r="AA117" i="6"/>
  <c r="AA354" i="6"/>
  <c r="AA318" i="6"/>
  <c r="AA431" i="6"/>
  <c r="AB328" i="6"/>
  <c r="AB406" i="6"/>
  <c r="AB437" i="6"/>
  <c r="AB349" i="6"/>
  <c r="AB390" i="6"/>
  <c r="AB348" i="6"/>
  <c r="AA177" i="6"/>
  <c r="AB55" i="6"/>
  <c r="AA152" i="6"/>
  <c r="AB114" i="6"/>
  <c r="AB12" i="6"/>
  <c r="AB65" i="6"/>
  <c r="AB17" i="6"/>
  <c r="AB245" i="6"/>
  <c r="AB159" i="6"/>
  <c r="AA166" i="6"/>
  <c r="AB377" i="6"/>
  <c r="AB342" i="6"/>
  <c r="AB344" i="6"/>
  <c r="AB404" i="6"/>
  <c r="AA14" i="6"/>
  <c r="AA148" i="6"/>
  <c r="AA77" i="6"/>
  <c r="AA339" i="6"/>
  <c r="AA190" i="6"/>
  <c r="AA271" i="6"/>
  <c r="AA409" i="6"/>
  <c r="AB361" i="6"/>
  <c r="AB195" i="6"/>
  <c r="AB139" i="6"/>
  <c r="AB218" i="6"/>
  <c r="AB338" i="6"/>
  <c r="AB373" i="6"/>
  <c r="AB369" i="6"/>
  <c r="AA263" i="6"/>
  <c r="AB413" i="6"/>
  <c r="AB335" i="6"/>
  <c r="AB425" i="6"/>
  <c r="H311" i="6"/>
  <c r="Z305" i="6"/>
  <c r="Z413" i="6"/>
  <c r="H253" i="6"/>
  <c r="H220" i="6"/>
  <c r="Z25" i="6"/>
  <c r="AI38" i="2"/>
  <c r="J132" i="6" s="1"/>
  <c r="AB38" i="6" s="1"/>
  <c r="I132" i="6"/>
  <c r="H331" i="6"/>
  <c r="Z57" i="6"/>
  <c r="H334" i="6"/>
  <c r="Z63" i="6"/>
  <c r="AI109" i="2"/>
  <c r="J354" i="6" s="1"/>
  <c r="I354" i="6"/>
  <c r="AM103" i="2"/>
  <c r="AS162" i="2"/>
  <c r="W162" i="6" s="1"/>
  <c r="AO171" i="2"/>
  <c r="AI240" i="2"/>
  <c r="J150" i="6" s="1"/>
  <c r="AB240" i="6" s="1"/>
  <c r="I150" i="6"/>
  <c r="AY263" i="2"/>
  <c r="X263" i="6"/>
  <c r="H408" i="6"/>
  <c r="Z257" i="6"/>
  <c r="AI264" i="2"/>
  <c r="J193" i="6" s="1"/>
  <c r="AB264" i="6" s="1"/>
  <c r="I193" i="6"/>
  <c r="AM305" i="2"/>
  <c r="Y343" i="6"/>
  <c r="G443" i="6"/>
  <c r="AY357" i="2"/>
  <c r="BD357" i="2" s="1"/>
  <c r="R268" i="6" s="1"/>
  <c r="AM365" i="2"/>
  <c r="H203" i="6"/>
  <c r="Z387" i="6"/>
  <c r="AY413" i="2"/>
  <c r="BD413" i="2" s="1"/>
  <c r="R253" i="6" s="1"/>
  <c r="Y433" i="6"/>
  <c r="G217" i="6"/>
  <c r="G240" i="6"/>
  <c r="Y429" i="6"/>
  <c r="Y439" i="6"/>
  <c r="G454" i="6"/>
  <c r="AM445" i="2"/>
  <c r="G64" i="6"/>
  <c r="Y472" i="6"/>
  <c r="BF511" i="2"/>
  <c r="Y159" i="6"/>
  <c r="G381" i="6"/>
  <c r="AJ16" i="2"/>
  <c r="K153" i="6" s="1"/>
  <c r="V16" i="2"/>
  <c r="AK16" i="2" s="1"/>
  <c r="L153" i="6" s="1"/>
  <c r="W504" i="6"/>
  <c r="AT504" i="2"/>
  <c r="X504" i="6" s="1"/>
  <c r="AO453" i="2"/>
  <c r="AY453" i="2" s="1"/>
  <c r="C321" i="6"/>
  <c r="P35" i="2"/>
  <c r="D321" i="6" s="1"/>
  <c r="Q35" i="2"/>
  <c r="AM498" i="2"/>
  <c r="H225" i="6"/>
  <c r="Z379" i="6"/>
  <c r="AL153" i="2"/>
  <c r="AN153" i="2"/>
  <c r="H303" i="6"/>
  <c r="Z437" i="6"/>
  <c r="AM395" i="2"/>
  <c r="AI222" i="2"/>
  <c r="J180" i="6" s="1"/>
  <c r="AB222" i="6" s="1"/>
  <c r="I180" i="6"/>
  <c r="AL205" i="2"/>
  <c r="AS205" i="2"/>
  <c r="AN205" i="2"/>
  <c r="R205" i="2"/>
  <c r="AI193" i="2"/>
  <c r="J394" i="6" s="1"/>
  <c r="AB193" i="6" s="1"/>
  <c r="I394" i="6"/>
  <c r="Y453" i="6"/>
  <c r="G236" i="6"/>
  <c r="G287" i="6"/>
  <c r="Y351" i="6"/>
  <c r="AY379" i="2"/>
  <c r="X379" i="6"/>
  <c r="Z407" i="6"/>
  <c r="H226" i="6"/>
  <c r="AY437" i="2"/>
  <c r="BG437" i="2" s="1"/>
  <c r="X437" i="6"/>
  <c r="Y489" i="6"/>
  <c r="G465" i="6"/>
  <c r="Z497" i="6"/>
  <c r="H298" i="6"/>
  <c r="AY501" i="2"/>
  <c r="AT91" i="2"/>
  <c r="X91" i="6" s="1"/>
  <c r="W91" i="6"/>
  <c r="AT453" i="2"/>
  <c r="X453" i="6" s="1"/>
  <c r="W453" i="6"/>
  <c r="AY485" i="2"/>
  <c r="W369" i="6"/>
  <c r="AT369" i="2"/>
  <c r="AM473" i="2"/>
  <c r="R149" i="2"/>
  <c r="AS149" i="2"/>
  <c r="AL149" i="2"/>
  <c r="AM149" i="2" s="1"/>
  <c r="AN149" i="2"/>
  <c r="G423" i="6"/>
  <c r="Y299" i="6"/>
  <c r="H307" i="6"/>
  <c r="Z71" i="6"/>
  <c r="AI246" i="2"/>
  <c r="J192" i="6" s="1"/>
  <c r="AB246" i="6" s="1"/>
  <c r="I192" i="6"/>
  <c r="AO299" i="2"/>
  <c r="G439" i="6"/>
  <c r="Y335" i="6"/>
  <c r="Y363" i="6"/>
  <c r="G237" i="6"/>
  <c r="Y385" i="6"/>
  <c r="G202" i="6"/>
  <c r="G455" i="6"/>
  <c r="Y445" i="6"/>
  <c r="G71" i="6"/>
  <c r="Y458" i="6"/>
  <c r="G300" i="6"/>
  <c r="Y495" i="6"/>
  <c r="R326" i="2"/>
  <c r="AS326" i="2"/>
  <c r="R36" i="2"/>
  <c r="AL36" i="2"/>
  <c r="AM36" i="2" s="1"/>
  <c r="AS36" i="2"/>
  <c r="W81" i="6"/>
  <c r="AT81" i="2"/>
  <c r="G437" i="6"/>
  <c r="Y331" i="6"/>
  <c r="AM369" i="2"/>
  <c r="G257" i="6"/>
  <c r="Y473" i="6"/>
  <c r="AO473" i="2"/>
  <c r="AI45" i="2"/>
  <c r="J327" i="6" s="1"/>
  <c r="AB45" i="6" s="1"/>
  <c r="I327" i="6"/>
  <c r="Y89" i="6"/>
  <c r="G344" i="6"/>
  <c r="AI164" i="2"/>
  <c r="J174" i="6" s="1"/>
  <c r="AB164" i="6" s="1"/>
  <c r="I174" i="6"/>
  <c r="AI173" i="2"/>
  <c r="J388" i="6" s="1"/>
  <c r="AB173" i="6" s="1"/>
  <c r="AI189" i="2"/>
  <c r="J308" i="6" s="1"/>
  <c r="AB189" i="6" s="1"/>
  <c r="AI295" i="2"/>
  <c r="J421" i="6" s="1"/>
  <c r="I421" i="6"/>
  <c r="AM371" i="2"/>
  <c r="G289" i="6"/>
  <c r="Y443" i="6"/>
  <c r="G472" i="6"/>
  <c r="Y515" i="6"/>
  <c r="G346" i="6"/>
  <c r="Y93" i="6"/>
  <c r="AL342" i="2"/>
  <c r="R342" i="2"/>
  <c r="AS342" i="2"/>
  <c r="R259" i="2"/>
  <c r="AN259" i="2"/>
  <c r="AL259" i="2"/>
  <c r="AM259" i="2" s="1"/>
  <c r="H398" i="6"/>
  <c r="Z213" i="6"/>
  <c r="H231" i="6"/>
  <c r="Z375" i="6"/>
  <c r="Z67" i="6"/>
  <c r="H336" i="6"/>
  <c r="Z81" i="6"/>
  <c r="H341" i="6"/>
  <c r="Z93" i="6"/>
  <c r="H346" i="6"/>
  <c r="AY93" i="2"/>
  <c r="H275" i="6"/>
  <c r="Z249" i="6"/>
  <c r="H277" i="6"/>
  <c r="Z267" i="6"/>
  <c r="Z287" i="6"/>
  <c r="H417" i="6"/>
  <c r="Y371" i="6"/>
  <c r="G448" i="6"/>
  <c r="G241" i="6"/>
  <c r="Y381" i="6"/>
  <c r="Q46" i="2"/>
  <c r="C209" i="6"/>
  <c r="P46" i="2"/>
  <c r="D209" i="6" s="1"/>
  <c r="G296" i="6"/>
  <c r="Y235" i="6"/>
  <c r="AS364" i="2"/>
  <c r="AL364" i="2"/>
  <c r="AN364" i="2" s="1"/>
  <c r="R364" i="2"/>
  <c r="W473" i="6"/>
  <c r="AT473" i="2"/>
  <c r="X473" i="6" s="1"/>
  <c r="AY473" i="2"/>
  <c r="AI230" i="2"/>
  <c r="J143" i="6" s="1"/>
  <c r="AB230" i="6" s="1"/>
  <c r="I143" i="6"/>
  <c r="Z253" i="6"/>
  <c r="H297" i="6"/>
  <c r="H330" i="6"/>
  <c r="Z55" i="6"/>
  <c r="AY99" i="2"/>
  <c r="H349" i="6"/>
  <c r="Z99" i="6"/>
  <c r="AS176" i="2"/>
  <c r="W176" i="6" s="1"/>
  <c r="H393" i="6"/>
  <c r="Z191" i="6"/>
  <c r="H296" i="6"/>
  <c r="Z235" i="6"/>
  <c r="AM381" i="2"/>
  <c r="AM409" i="2"/>
  <c r="AY431" i="2"/>
  <c r="BD431" i="2" s="1"/>
  <c r="R247" i="6" s="1"/>
  <c r="AM491" i="2"/>
  <c r="AS220" i="2"/>
  <c r="R220" i="2"/>
  <c r="AL220" i="2"/>
  <c r="R241" i="2"/>
  <c r="AN241" i="2"/>
  <c r="AS241" i="2"/>
  <c r="AL241" i="2"/>
  <c r="AM241" i="2" s="1"/>
  <c r="AI287" i="2"/>
  <c r="J417" i="6" s="1"/>
  <c r="AT227" i="2"/>
  <c r="W227" i="6"/>
  <c r="AI76" i="2"/>
  <c r="J176" i="6" s="1"/>
  <c r="AB76" i="6" s="1"/>
  <c r="I176" i="6"/>
  <c r="AI253" i="2"/>
  <c r="J297" i="6" s="1"/>
  <c r="AB253" i="6" s="1"/>
  <c r="I297" i="6"/>
  <c r="Y369" i="6"/>
  <c r="G299" i="6"/>
  <c r="AO369" i="2"/>
  <c r="H309" i="6"/>
  <c r="Z21" i="6"/>
  <c r="AY185" i="2"/>
  <c r="X185" i="6"/>
  <c r="H397" i="6"/>
  <c r="Z209" i="6"/>
  <c r="AI248" i="2"/>
  <c r="J167" i="6" s="1"/>
  <c r="AB248" i="6" s="1"/>
  <c r="I167" i="6"/>
  <c r="Y355" i="6"/>
  <c r="G290" i="6"/>
  <c r="G466" i="6"/>
  <c r="Y491" i="6"/>
  <c r="G307" i="6"/>
  <c r="Y71" i="6"/>
  <c r="X483" i="6"/>
  <c r="AY483" i="2"/>
  <c r="R506" i="2"/>
  <c r="AL506" i="2"/>
  <c r="AS506" i="2"/>
  <c r="H256" i="6"/>
  <c r="Z353" i="6"/>
  <c r="AS259" i="2"/>
  <c r="AI35" i="2"/>
  <c r="J321" i="6" s="1"/>
  <c r="AB35" i="6" s="1"/>
  <c r="I321" i="6"/>
  <c r="AI70" i="2"/>
  <c r="J212" i="6" s="1"/>
  <c r="AB70" i="6" s="1"/>
  <c r="I212" i="6"/>
  <c r="G359" i="6"/>
  <c r="Y119" i="6"/>
  <c r="AL176" i="2"/>
  <c r="H272" i="6"/>
  <c r="Z183" i="6"/>
  <c r="AY193" i="2"/>
  <c r="BG193" i="2" s="1"/>
  <c r="Z193" i="6"/>
  <c r="H394" i="6"/>
  <c r="H280" i="6"/>
  <c r="Z247" i="6"/>
  <c r="H405" i="6"/>
  <c r="Z237" i="6"/>
  <c r="G250" i="6"/>
  <c r="Y409" i="6"/>
  <c r="Y503" i="6"/>
  <c r="G234" i="6"/>
  <c r="G228" i="6"/>
  <c r="Y507" i="6"/>
  <c r="AY517" i="2"/>
  <c r="BF517" i="2" s="1"/>
  <c r="AT327" i="2"/>
  <c r="X327" i="6" s="1"/>
  <c r="W327" i="6"/>
  <c r="AY327" i="2"/>
  <c r="AI163" i="2"/>
  <c r="J383" i="6" s="1"/>
  <c r="I383" i="6"/>
  <c r="AI29" i="2"/>
  <c r="J318" i="6" s="1"/>
  <c r="AB29" i="6" s="1"/>
  <c r="I318" i="6"/>
  <c r="AY471" i="2"/>
  <c r="G393" i="6"/>
  <c r="Y191" i="6"/>
  <c r="AL493" i="2"/>
  <c r="AS493" i="2"/>
  <c r="R493" i="2"/>
  <c r="AN493" i="2"/>
  <c r="AI140" i="2"/>
  <c r="J10" i="6" s="1"/>
  <c r="AB140" i="6" s="1"/>
  <c r="I10" i="6"/>
  <c r="AI145" i="2"/>
  <c r="J374" i="6" s="1"/>
  <c r="I374" i="6"/>
  <c r="AI236" i="2"/>
  <c r="J188" i="6" s="1"/>
  <c r="AB236" i="6" s="1"/>
  <c r="I188" i="6"/>
  <c r="AI237" i="2"/>
  <c r="J405" i="6" s="1"/>
  <c r="G249" i="6"/>
  <c r="Y389" i="6"/>
  <c r="G265" i="6"/>
  <c r="Y467" i="6"/>
  <c r="AI106" i="2"/>
  <c r="J83" i="6" s="1"/>
  <c r="AB106" i="6" s="1"/>
  <c r="I83" i="6"/>
  <c r="P219" i="2"/>
  <c r="D400" i="6" s="1"/>
  <c r="C400" i="6"/>
  <c r="Q219" i="2"/>
  <c r="G244" i="6"/>
  <c r="Y395" i="6"/>
  <c r="AO395" i="2"/>
  <c r="Y19" i="6"/>
  <c r="G317" i="6"/>
  <c r="H342" i="6"/>
  <c r="Z85" i="6"/>
  <c r="Z165" i="6"/>
  <c r="H384" i="6"/>
  <c r="AI262" i="2"/>
  <c r="J191" i="6" s="1"/>
  <c r="AB262" i="6" s="1"/>
  <c r="I191" i="6"/>
  <c r="AI275" i="2"/>
  <c r="J411" i="6" s="1"/>
  <c r="I411" i="6"/>
  <c r="H292" i="6"/>
  <c r="Z311" i="6"/>
  <c r="AI329" i="2"/>
  <c r="J436" i="6" s="1"/>
  <c r="AB436" i="6" s="1"/>
  <c r="I436" i="6"/>
  <c r="H437" i="6"/>
  <c r="Z331" i="6"/>
  <c r="AY337" i="2"/>
  <c r="X337" i="6"/>
  <c r="G261" i="6"/>
  <c r="Y359" i="6"/>
  <c r="AY367" i="2"/>
  <c r="X367" i="6"/>
  <c r="G449" i="6"/>
  <c r="Y373" i="6"/>
  <c r="AY403" i="2"/>
  <c r="BG403" i="2" s="1"/>
  <c r="X403" i="6"/>
  <c r="AM503" i="2"/>
  <c r="AI324" i="2"/>
  <c r="J2" i="6" s="1"/>
  <c r="AB324" i="6" s="1"/>
  <c r="I2" i="6"/>
  <c r="W97" i="6"/>
  <c r="AT97" i="2"/>
  <c r="X97" i="6" s="1"/>
  <c r="R228" i="2"/>
  <c r="AL228" i="2"/>
  <c r="AS228" i="2"/>
  <c r="AY451" i="2"/>
  <c r="AT57" i="2"/>
  <c r="X57" i="6" s="1"/>
  <c r="C143" i="6"/>
  <c r="Q230" i="2"/>
  <c r="P230" i="2"/>
  <c r="D143" i="6" s="1"/>
  <c r="AI108" i="2"/>
  <c r="J133" i="6" s="1"/>
  <c r="AB108" i="6" s="1"/>
  <c r="I133" i="6"/>
  <c r="Y115" i="6"/>
  <c r="G357" i="6"/>
  <c r="AO153" i="2"/>
  <c r="Z159" i="6"/>
  <c r="H381" i="6"/>
  <c r="H254" i="6"/>
  <c r="Z185" i="6"/>
  <c r="AI315" i="2"/>
  <c r="J429" i="6" s="1"/>
  <c r="I429" i="6"/>
  <c r="G107" i="6"/>
  <c r="Y418" i="6"/>
  <c r="G267" i="6"/>
  <c r="Y477" i="6"/>
  <c r="Y519" i="6"/>
  <c r="G475" i="6"/>
  <c r="R17" i="2"/>
  <c r="AL17" i="2"/>
  <c r="AM17" i="2" s="1"/>
  <c r="AS17" i="2"/>
  <c r="AN17" i="2"/>
  <c r="R161" i="2"/>
  <c r="AS161" i="2"/>
  <c r="AL161" i="2"/>
  <c r="AM161" i="2" s="1"/>
  <c r="AN161" i="2"/>
  <c r="AI197" i="2"/>
  <c r="J232" i="6" s="1"/>
  <c r="AB197" i="6" s="1"/>
  <c r="I232" i="6"/>
  <c r="I311" i="6"/>
  <c r="AI305" i="2"/>
  <c r="J311" i="6" s="1"/>
  <c r="AB305" i="6" s="1"/>
  <c r="G254" i="6"/>
  <c r="Y185" i="6"/>
  <c r="P310" i="2"/>
  <c r="D105" i="6" s="1"/>
  <c r="C105" i="6"/>
  <c r="Q310" i="2"/>
  <c r="H251" i="6"/>
  <c r="Z391" i="6"/>
  <c r="G318" i="6"/>
  <c r="Y29" i="6"/>
  <c r="H232" i="6"/>
  <c r="Z197" i="6"/>
  <c r="G452" i="6"/>
  <c r="Y415" i="6"/>
  <c r="AM499" i="2"/>
  <c r="W247" i="6"/>
  <c r="AT247" i="2"/>
  <c r="X247" i="6" s="1"/>
  <c r="Q175" i="2"/>
  <c r="C389" i="6"/>
  <c r="P175" i="2"/>
  <c r="D389" i="6" s="1"/>
  <c r="AO327" i="2"/>
  <c r="G435" i="6"/>
  <c r="Y327" i="6"/>
  <c r="G383" i="6"/>
  <c r="Y163" i="6"/>
  <c r="Z483" i="6"/>
  <c r="H462" i="6"/>
  <c r="AT287" i="2"/>
  <c r="R95" i="2"/>
  <c r="AS95" i="2"/>
  <c r="AN95" i="2"/>
  <c r="AL95" i="2"/>
  <c r="AM95" i="2" s="1"/>
  <c r="AI103" i="2"/>
  <c r="J351" i="6" s="1"/>
  <c r="I351" i="6"/>
  <c r="AL162" i="2"/>
  <c r="AI204" i="2"/>
  <c r="J179" i="6" s="1"/>
  <c r="I179" i="6"/>
  <c r="H243" i="6"/>
  <c r="Z263" i="6"/>
  <c r="H407" i="6"/>
  <c r="Z255" i="6"/>
  <c r="AI323" i="2"/>
  <c r="J433" i="6" s="1"/>
  <c r="I433" i="6"/>
  <c r="AY353" i="2"/>
  <c r="BD353" i="2" s="1"/>
  <c r="R256" i="6" s="1"/>
  <c r="Y425" i="6"/>
  <c r="G279" i="6"/>
  <c r="G460" i="6"/>
  <c r="Y479" i="6"/>
  <c r="G291" i="6"/>
  <c r="Y499" i="6"/>
  <c r="AN498" i="2"/>
  <c r="AJ330" i="2"/>
  <c r="K40" i="6" s="1"/>
  <c r="AA330" i="6" s="1"/>
  <c r="V330" i="2"/>
  <c r="AK330" i="2" s="1"/>
  <c r="L40" i="6" s="1"/>
  <c r="AS48" i="2"/>
  <c r="AL48" i="2"/>
  <c r="AM48" i="2" s="1"/>
  <c r="R48" i="2"/>
  <c r="R173" i="2"/>
  <c r="AM173" i="2" s="1"/>
  <c r="AS173" i="2"/>
  <c r="AN173" i="2"/>
  <c r="AT163" i="2"/>
  <c r="X163" i="6" s="1"/>
  <c r="W163" i="6"/>
  <c r="Y399" i="6"/>
  <c r="G238" i="6"/>
  <c r="AI131" i="2"/>
  <c r="J366" i="6" s="1"/>
  <c r="AB131" i="6" s="1"/>
  <c r="I366" i="6"/>
  <c r="AI83" i="2"/>
  <c r="J294" i="6" s="1"/>
  <c r="AB83" i="6" s="1"/>
  <c r="I294" i="6"/>
  <c r="H348" i="6"/>
  <c r="Z97" i="6"/>
  <c r="Y103" i="6"/>
  <c r="G351" i="6"/>
  <c r="Y123" i="6"/>
  <c r="G362" i="6"/>
  <c r="AI136" i="2"/>
  <c r="J4" i="6" s="1"/>
  <c r="AB136" i="6" s="1"/>
  <c r="I4" i="6"/>
  <c r="Z187" i="6"/>
  <c r="H255" i="6"/>
  <c r="Z231" i="6"/>
  <c r="H403" i="6"/>
  <c r="AY235" i="2"/>
  <c r="BG235" i="2" s="1"/>
  <c r="Z265" i="6"/>
  <c r="H281" i="6"/>
  <c r="AI277" i="2"/>
  <c r="J412" i="6" s="1"/>
  <c r="I412" i="6"/>
  <c r="Y349" i="6"/>
  <c r="G446" i="6"/>
  <c r="G112" i="6"/>
  <c r="Y352" i="6"/>
  <c r="AN400" i="2"/>
  <c r="Y421" i="6"/>
  <c r="G248" i="6"/>
  <c r="AM429" i="2"/>
  <c r="AM479" i="2"/>
  <c r="P319" i="2"/>
  <c r="D432" i="6" s="1"/>
  <c r="C432" i="6"/>
  <c r="Q319" i="2"/>
  <c r="Y413" i="6"/>
  <c r="G253" i="6"/>
  <c r="G405" i="6"/>
  <c r="Y237" i="6"/>
  <c r="AI34" i="2"/>
  <c r="J166" i="6" s="1"/>
  <c r="I166" i="6"/>
  <c r="AI66" i="2"/>
  <c r="J204" i="6" s="1"/>
  <c r="AB66" i="6" s="1"/>
  <c r="I204" i="6"/>
  <c r="G294" i="6"/>
  <c r="Y83" i="6"/>
  <c r="AI80" i="2"/>
  <c r="J177" i="6" s="1"/>
  <c r="AB80" i="6" s="1"/>
  <c r="I177" i="6"/>
  <c r="H372" i="6"/>
  <c r="Z141" i="6"/>
  <c r="H383" i="6"/>
  <c r="Z163" i="6"/>
  <c r="AS246" i="2"/>
  <c r="W246" i="6" s="1"/>
  <c r="G441" i="6"/>
  <c r="Y339" i="6"/>
  <c r="AM343" i="2"/>
  <c r="G271" i="6"/>
  <c r="Y365" i="6"/>
  <c r="Y377" i="6"/>
  <c r="G224" i="6"/>
  <c r="Y392" i="6"/>
  <c r="G99" i="6"/>
  <c r="G305" i="6"/>
  <c r="Y405" i="6"/>
  <c r="Y419" i="6"/>
  <c r="G216" i="6"/>
  <c r="AM439" i="2"/>
  <c r="H206" i="6"/>
  <c r="Z435" i="6"/>
  <c r="AY497" i="2"/>
  <c r="BD497" i="2" s="1"/>
  <c r="R298" i="6" s="1"/>
  <c r="X395" i="6"/>
  <c r="AY395" i="2"/>
  <c r="AI57" i="2"/>
  <c r="J331" i="6" s="1"/>
  <c r="AB57" i="6" s="1"/>
  <c r="I331" i="6"/>
  <c r="V332" i="2"/>
  <c r="AK332" i="2" s="1"/>
  <c r="L43" i="6" s="1"/>
  <c r="AJ332" i="2"/>
  <c r="K43" i="6" s="1"/>
  <c r="AA332" i="6" s="1"/>
  <c r="AM453" i="2"/>
  <c r="W498" i="6"/>
  <c r="AT498" i="2"/>
  <c r="X498" i="6" s="1"/>
  <c r="R195" i="2"/>
  <c r="AL195" i="2"/>
  <c r="AN195" i="2"/>
  <c r="AS195" i="2"/>
  <c r="G342" i="6"/>
  <c r="Y85" i="6"/>
  <c r="H345" i="6"/>
  <c r="Z91" i="6"/>
  <c r="P309" i="6"/>
  <c r="N316" i="6"/>
  <c r="O321" i="6"/>
  <c r="P330" i="6"/>
  <c r="N307" i="6"/>
  <c r="N336" i="6"/>
  <c r="N341" i="6"/>
  <c r="N347" i="6"/>
  <c r="M344" i="6"/>
  <c r="N349" i="6"/>
  <c r="M359" i="6"/>
  <c r="N372" i="6"/>
  <c r="P376" i="6"/>
  <c r="N383" i="6"/>
  <c r="P388" i="6"/>
  <c r="O390" i="6"/>
  <c r="P255" i="6"/>
  <c r="N272" i="6"/>
  <c r="P394" i="6"/>
  <c r="N232" i="6"/>
  <c r="N218" i="6"/>
  <c r="O400" i="6"/>
  <c r="N280" i="6"/>
  <c r="N405" i="6"/>
  <c r="P296" i="6"/>
  <c r="P297" i="6"/>
  <c r="O277" i="6"/>
  <c r="N297" i="6"/>
  <c r="P417" i="6"/>
  <c r="N311" i="6"/>
  <c r="O432" i="6"/>
  <c r="M441" i="6"/>
  <c r="O441" i="6"/>
  <c r="M446" i="6"/>
  <c r="M261" i="6"/>
  <c r="O261" i="6"/>
  <c r="O111" i="6"/>
  <c r="P246" i="6"/>
  <c r="O241" i="6"/>
  <c r="N231" i="6"/>
  <c r="P225" i="6"/>
  <c r="O202" i="6"/>
  <c r="M99" i="6"/>
  <c r="O165" i="6"/>
  <c r="M305" i="6"/>
  <c r="P253" i="6"/>
  <c r="N226" i="6"/>
  <c r="O107" i="6"/>
  <c r="P247" i="6"/>
  <c r="P208" i="6"/>
  <c r="N206" i="6"/>
  <c r="P206" i="6"/>
  <c r="O455" i="6"/>
  <c r="P458" i="6"/>
  <c r="M265" i="6"/>
  <c r="O460" i="6"/>
  <c r="M466" i="6"/>
  <c r="P270" i="6"/>
  <c r="M234" i="6"/>
  <c r="O158" i="6"/>
  <c r="O234" i="6"/>
  <c r="O475" i="6"/>
  <c r="O317" i="6"/>
  <c r="N220" i="6"/>
  <c r="M318" i="6"/>
  <c r="N331" i="6"/>
  <c r="O334" i="6"/>
  <c r="M294" i="6"/>
  <c r="P341" i="6"/>
  <c r="P347" i="6"/>
  <c r="N346" i="6"/>
  <c r="O351" i="6"/>
  <c r="M357" i="6"/>
  <c r="O372" i="6"/>
  <c r="O378" i="6"/>
  <c r="P383" i="6"/>
  <c r="N389" i="6"/>
  <c r="N388" i="6"/>
  <c r="N254" i="6"/>
  <c r="P258" i="6"/>
  <c r="N258" i="6"/>
  <c r="N397" i="6"/>
  <c r="N398" i="6"/>
  <c r="M400" i="6"/>
  <c r="P280" i="6"/>
  <c r="P405" i="6"/>
  <c r="P407" i="6"/>
  <c r="N277" i="6"/>
  <c r="N243" i="6"/>
  <c r="P243" i="6"/>
  <c r="N292" i="6"/>
  <c r="P292" i="6"/>
  <c r="O437" i="6"/>
  <c r="M439" i="6"/>
  <c r="M443" i="6"/>
  <c r="P256" i="6"/>
  <c r="M112" i="6"/>
  <c r="M290" i="6"/>
  <c r="O271" i="6"/>
  <c r="M448" i="6"/>
  <c r="O449" i="6"/>
  <c r="P231" i="6"/>
  <c r="N203" i="6"/>
  <c r="O99" i="6"/>
  <c r="P251" i="6"/>
  <c r="O238" i="6"/>
  <c r="M452" i="6"/>
  <c r="O452" i="6"/>
  <c r="P215" i="6"/>
  <c r="M216" i="6"/>
  <c r="O217" i="6"/>
  <c r="M248" i="6"/>
  <c r="P288" i="6"/>
  <c r="O289" i="6"/>
  <c r="M455" i="6"/>
  <c r="O265" i="6"/>
  <c r="O267" i="6"/>
  <c r="M465" i="6"/>
  <c r="O466" i="6"/>
  <c r="O300" i="6"/>
  <c r="M300" i="6"/>
  <c r="M158" i="6"/>
  <c r="P471" i="6"/>
  <c r="M472" i="6"/>
  <c r="P316" i="6"/>
  <c r="O220" i="6"/>
  <c r="M321" i="6"/>
  <c r="P331" i="6"/>
  <c r="N334" i="6"/>
  <c r="O342" i="6"/>
  <c r="N348" i="6"/>
  <c r="P346" i="6"/>
  <c r="M351" i="6"/>
  <c r="M362" i="6"/>
  <c r="O362" i="6"/>
  <c r="N378" i="6"/>
  <c r="N384" i="6"/>
  <c r="N381" i="6"/>
  <c r="P389" i="6"/>
  <c r="N387" i="6"/>
  <c r="N255" i="6"/>
  <c r="P393" i="6"/>
  <c r="P232" i="6"/>
  <c r="P218" i="6"/>
  <c r="O398" i="6"/>
  <c r="N403" i="6"/>
  <c r="O275" i="6"/>
  <c r="N282" i="6"/>
  <c r="N281" i="6"/>
  <c r="P408" i="6"/>
  <c r="N283" i="6"/>
  <c r="P281" i="6"/>
  <c r="O311" i="6"/>
  <c r="O423" i="6"/>
  <c r="N437" i="6"/>
  <c r="P440" i="6"/>
  <c r="P445" i="6"/>
  <c r="O287" i="6"/>
  <c r="O112" i="6"/>
  <c r="O290" i="6"/>
  <c r="O448" i="6"/>
  <c r="M237" i="6"/>
  <c r="M224" i="6"/>
  <c r="M449" i="6"/>
  <c r="P203" i="6"/>
  <c r="N251" i="6"/>
  <c r="O249" i="6"/>
  <c r="M238" i="6"/>
  <c r="M250" i="6"/>
  <c r="P226" i="6"/>
  <c r="O216" i="6"/>
  <c r="O248" i="6"/>
  <c r="O279" i="6"/>
  <c r="M240" i="6"/>
  <c r="M454" i="6"/>
  <c r="O454" i="6"/>
  <c r="O71" i="6"/>
  <c r="O64" i="6"/>
  <c r="M267" i="6"/>
  <c r="M460" i="6"/>
  <c r="N467" i="6"/>
  <c r="M291" i="6"/>
  <c r="O291" i="6"/>
  <c r="N298" i="6"/>
  <c r="P474" i="6"/>
  <c r="M475" i="6"/>
  <c r="M317" i="6"/>
  <c r="N309" i="6"/>
  <c r="O318" i="6"/>
  <c r="N330" i="6"/>
  <c r="P336" i="6"/>
  <c r="O307" i="6"/>
  <c r="N342" i="6"/>
  <c r="P348" i="6"/>
  <c r="O344" i="6"/>
  <c r="P349" i="6"/>
  <c r="O357" i="6"/>
  <c r="O359" i="6"/>
  <c r="N376" i="6"/>
  <c r="P381" i="6"/>
  <c r="O384" i="6"/>
  <c r="O387" i="6"/>
  <c r="P272" i="6"/>
  <c r="P254" i="6"/>
  <c r="N393" i="6"/>
  <c r="N394" i="6"/>
  <c r="O397" i="6"/>
  <c r="O403" i="6"/>
  <c r="N275" i="6"/>
  <c r="P282" i="6"/>
  <c r="N296" i="6"/>
  <c r="N408" i="6"/>
  <c r="N407" i="6"/>
  <c r="P283" i="6"/>
  <c r="N417" i="6"/>
  <c r="N423" i="6"/>
  <c r="M432" i="6"/>
  <c r="O439" i="6"/>
  <c r="O443" i="6"/>
  <c r="O446" i="6"/>
  <c r="P268" i="6"/>
  <c r="M287" i="6"/>
  <c r="M111" i="6"/>
  <c r="O237" i="6"/>
  <c r="M271" i="6"/>
  <c r="M241" i="6"/>
  <c r="O224" i="6"/>
  <c r="M202" i="6"/>
  <c r="M249" i="6"/>
  <c r="M165" i="6"/>
  <c r="O250" i="6"/>
  <c r="O305" i="6"/>
  <c r="P451" i="6"/>
  <c r="M107" i="6"/>
  <c r="M217" i="6"/>
  <c r="O240" i="6"/>
  <c r="M279" i="6"/>
  <c r="M289" i="6"/>
  <c r="P303" i="6"/>
  <c r="M71" i="6"/>
  <c r="M64" i="6"/>
  <c r="O465" i="6"/>
  <c r="P464" i="6"/>
  <c r="P467" i="6"/>
  <c r="M228" i="6"/>
  <c r="O228" i="6"/>
  <c r="P298" i="6"/>
  <c r="O472" i="6"/>
  <c r="AZ517" i="2"/>
  <c r="BE515" i="2"/>
  <c r="BC515" i="2"/>
  <c r="Q472" i="6" s="1"/>
  <c r="BE519" i="2"/>
  <c r="BC519" i="2"/>
  <c r="Q475" i="6" s="1"/>
  <c r="AM519" i="2"/>
  <c r="AT516" i="2"/>
  <c r="X516" i="6" s="1"/>
  <c r="AT515" i="2"/>
  <c r="X515" i="6" s="1"/>
  <c r="AT519" i="2"/>
  <c r="X519" i="6" s="1"/>
  <c r="AO515" i="2"/>
  <c r="AN516" i="2"/>
  <c r="AM516" i="2"/>
  <c r="AO519" i="2"/>
  <c r="AN518" i="2"/>
  <c r="AM515" i="2"/>
  <c r="AZ513" i="2"/>
  <c r="R510" i="2"/>
  <c r="AL510" i="2"/>
  <c r="AS510" i="2"/>
  <c r="W510" i="6" s="1"/>
  <c r="AM512" i="2"/>
  <c r="AN512" i="2"/>
  <c r="BG509" i="2"/>
  <c r="BF509" i="2"/>
  <c r="BD509" i="2"/>
  <c r="R468" i="6" s="1"/>
  <c r="AT512" i="2"/>
  <c r="X512" i="6" s="1"/>
  <c r="AY513" i="2"/>
  <c r="AZ501" i="2"/>
  <c r="BE495" i="2"/>
  <c r="BC495" i="2"/>
  <c r="Q300" i="6" s="1"/>
  <c r="BE499" i="2"/>
  <c r="BC499" i="2"/>
  <c r="Q291" i="6" s="1"/>
  <c r="BE507" i="2"/>
  <c r="BC507" i="2"/>
  <c r="Q228" i="6" s="1"/>
  <c r="BE498" i="2"/>
  <c r="BC498" i="2"/>
  <c r="Q158" i="6" s="1"/>
  <c r="AR497" i="2"/>
  <c r="AZ497" i="2"/>
  <c r="BE503" i="2"/>
  <c r="BC503" i="2"/>
  <c r="Q234" i="6" s="1"/>
  <c r="AN504" i="2"/>
  <c r="AK500" i="2"/>
  <c r="L131" i="6" s="1"/>
  <c r="BF501" i="2"/>
  <c r="BG501" i="2"/>
  <c r="AT495" i="2"/>
  <c r="X495" i="6" s="1"/>
  <c r="R505" i="2"/>
  <c r="AN505" i="2"/>
  <c r="AS505" i="2"/>
  <c r="W505" i="6" s="1"/>
  <c r="AL505" i="2"/>
  <c r="AM505" i="2" s="1"/>
  <c r="AO499" i="2"/>
  <c r="AO507" i="2"/>
  <c r="BD501" i="2"/>
  <c r="R270" i="6" s="1"/>
  <c r="AO503" i="2"/>
  <c r="R502" i="2"/>
  <c r="AL502" i="2"/>
  <c r="AS502" i="2"/>
  <c r="W502" i="6" s="1"/>
  <c r="AO495" i="2"/>
  <c r="R496" i="2"/>
  <c r="AL496" i="2"/>
  <c r="AS496" i="2"/>
  <c r="W496" i="6" s="1"/>
  <c r="AT499" i="2"/>
  <c r="AK504" i="2"/>
  <c r="L116" i="6" s="1"/>
  <c r="AT507" i="2"/>
  <c r="X507" i="6" s="1"/>
  <c r="AO498" i="2"/>
  <c r="AY498" i="2" s="1"/>
  <c r="AK506" i="2"/>
  <c r="L49" i="6" s="1"/>
  <c r="AT503" i="2"/>
  <c r="R500" i="2"/>
  <c r="AS500" i="2"/>
  <c r="W500" i="6" s="1"/>
  <c r="AL500" i="2"/>
  <c r="AM507" i="2"/>
  <c r="AR493" i="2"/>
  <c r="AZ493" i="2"/>
  <c r="R492" i="2"/>
  <c r="AS492" i="2"/>
  <c r="W492" i="6" s="1"/>
  <c r="AL492" i="2"/>
  <c r="BE491" i="2"/>
  <c r="BC491" i="2"/>
  <c r="Q466" i="6" s="1"/>
  <c r="AO491" i="2"/>
  <c r="AN490" i="2"/>
  <c r="AT491" i="2"/>
  <c r="X491" i="6" s="1"/>
  <c r="BE489" i="2"/>
  <c r="BC489" i="2"/>
  <c r="Q465" i="6" s="1"/>
  <c r="BE479" i="2"/>
  <c r="BC479" i="2"/>
  <c r="Q460" i="6" s="1"/>
  <c r="AZ487" i="2"/>
  <c r="BG487" i="2"/>
  <c r="BF487" i="2"/>
  <c r="AT488" i="2"/>
  <c r="X488" i="6" s="1"/>
  <c r="AT489" i="2"/>
  <c r="X489" i="6" s="1"/>
  <c r="BD487" i="2"/>
  <c r="R464" i="6" s="1"/>
  <c r="AM488" i="2"/>
  <c r="AN488" i="2"/>
  <c r="R486" i="2"/>
  <c r="AL486" i="2"/>
  <c r="AS486" i="2"/>
  <c r="W486" i="6" s="1"/>
  <c r="R481" i="2"/>
  <c r="AL481" i="2"/>
  <c r="AS481" i="2"/>
  <c r="W481" i="6" s="1"/>
  <c r="AN481" i="2"/>
  <c r="AT479" i="2"/>
  <c r="AO489" i="2"/>
  <c r="R484" i="2"/>
  <c r="AL484" i="2"/>
  <c r="AS484" i="2"/>
  <c r="W484" i="6" s="1"/>
  <c r="AO479" i="2"/>
  <c r="AN480" i="2"/>
  <c r="AM489" i="2"/>
  <c r="BE477" i="2"/>
  <c r="BC477" i="2"/>
  <c r="Q267" i="6" s="1"/>
  <c r="AT477" i="2"/>
  <c r="X477" i="6" s="1"/>
  <c r="AM477" i="2"/>
  <c r="AO477" i="2"/>
  <c r="AN476" i="2"/>
  <c r="BE467" i="2"/>
  <c r="BC467" i="2"/>
  <c r="Q265" i="6" s="1"/>
  <c r="BE472" i="2"/>
  <c r="BC472" i="2"/>
  <c r="Q64" i="6" s="1"/>
  <c r="AT470" i="2"/>
  <c r="X470" i="6" s="1"/>
  <c r="AT467" i="2"/>
  <c r="AO472" i="2"/>
  <c r="AM467" i="2"/>
  <c r="AT474" i="2"/>
  <c r="X474" i="6" s="1"/>
  <c r="AO467" i="2"/>
  <c r="R468" i="2"/>
  <c r="AL468" i="2"/>
  <c r="AS468" i="2"/>
  <c r="W468" i="6" s="1"/>
  <c r="AM474" i="2"/>
  <c r="AN474" i="2"/>
  <c r="AN470" i="2"/>
  <c r="AM470" i="2"/>
  <c r="BE458" i="2"/>
  <c r="BC458" i="2"/>
  <c r="Q71" i="6" s="1"/>
  <c r="AZ463" i="2"/>
  <c r="AT458" i="2"/>
  <c r="X458" i="6" s="1"/>
  <c r="R460" i="2"/>
  <c r="AL460" i="2"/>
  <c r="AS460" i="2"/>
  <c r="W460" i="6" s="1"/>
  <c r="BF459" i="2"/>
  <c r="BG459" i="2"/>
  <c r="BD459" i="2"/>
  <c r="R457" i="6" s="1"/>
  <c r="AN462" i="2"/>
  <c r="AM462" i="2"/>
  <c r="AT462" i="2"/>
  <c r="X462" i="6" s="1"/>
  <c r="R464" i="2"/>
  <c r="AL464" i="2"/>
  <c r="AS464" i="2"/>
  <c r="W464" i="6" s="1"/>
  <c r="AO458" i="2"/>
  <c r="BG457" i="2"/>
  <c r="BF457" i="2"/>
  <c r="BD457" i="2"/>
  <c r="R456" i="6" s="1"/>
  <c r="AY463" i="2"/>
  <c r="BE445" i="2"/>
  <c r="BC445" i="2"/>
  <c r="Q455" i="6" s="1"/>
  <c r="AM454" i="2"/>
  <c r="AN454" i="2"/>
  <c r="AM446" i="2"/>
  <c r="AT454" i="2"/>
  <c r="X454" i="6" s="1"/>
  <c r="AM450" i="2"/>
  <c r="AN450" i="2"/>
  <c r="R452" i="2"/>
  <c r="AS452" i="2"/>
  <c r="W452" i="6" s="1"/>
  <c r="AL452" i="2"/>
  <c r="AT445" i="2"/>
  <c r="X445" i="6" s="1"/>
  <c r="BG449" i="2"/>
  <c r="BF449" i="2"/>
  <c r="BD449" i="2"/>
  <c r="R306" i="6" s="1"/>
  <c r="AT446" i="2"/>
  <c r="X446" i="6" s="1"/>
  <c r="AO445" i="2"/>
  <c r="AL447" i="2"/>
  <c r="R447" i="2"/>
  <c r="AN447" i="2"/>
  <c r="AS447" i="2"/>
  <c r="W447" i="6" s="1"/>
  <c r="AM448" i="2"/>
  <c r="AN448" i="2"/>
  <c r="AR435" i="2"/>
  <c r="AZ441" i="2"/>
  <c r="AZ435" i="2"/>
  <c r="BE443" i="2"/>
  <c r="BC443" i="2"/>
  <c r="Q289" i="6" s="1"/>
  <c r="BE439" i="2"/>
  <c r="BC439" i="2"/>
  <c r="Q454" i="6" s="1"/>
  <c r="AZ437" i="2"/>
  <c r="AO439" i="2"/>
  <c r="AO443" i="2"/>
  <c r="AM438" i="2"/>
  <c r="AN438" i="2"/>
  <c r="AT442" i="2"/>
  <c r="X442" i="6" s="1"/>
  <c r="R440" i="2"/>
  <c r="AS440" i="2"/>
  <c r="W440" i="6" s="1"/>
  <c r="AL440" i="2"/>
  <c r="BG441" i="2"/>
  <c r="BF441" i="2"/>
  <c r="AT443" i="2"/>
  <c r="X443" i="6" s="1"/>
  <c r="AT438" i="2"/>
  <c r="X438" i="6" s="1"/>
  <c r="AM442" i="2"/>
  <c r="AN442" i="2"/>
  <c r="AT439" i="2"/>
  <c r="X439" i="6" s="1"/>
  <c r="R436" i="2"/>
  <c r="AS436" i="2"/>
  <c r="W436" i="6" s="1"/>
  <c r="AL436" i="2"/>
  <c r="AM443" i="2"/>
  <c r="AY435" i="2"/>
  <c r="BE421" i="2"/>
  <c r="BC421" i="2"/>
  <c r="Q248" i="6" s="1"/>
  <c r="AZ431" i="2"/>
  <c r="BE433" i="2"/>
  <c r="BC433" i="2"/>
  <c r="Q217" i="6" s="1"/>
  <c r="BE425" i="2"/>
  <c r="BC425" i="2"/>
  <c r="Q279" i="6" s="1"/>
  <c r="BE429" i="2"/>
  <c r="BC429" i="2"/>
  <c r="Q240" i="6" s="1"/>
  <c r="AZ427" i="2"/>
  <c r="R430" i="2"/>
  <c r="AL430" i="2"/>
  <c r="AS430" i="2"/>
  <c r="W430" i="6" s="1"/>
  <c r="AT421" i="2"/>
  <c r="X421" i="6" s="1"/>
  <c r="AO433" i="2"/>
  <c r="R423" i="2"/>
  <c r="AS423" i="2"/>
  <c r="W423" i="6" s="1"/>
  <c r="AL423" i="2"/>
  <c r="AN423" i="2"/>
  <c r="BG427" i="2"/>
  <c r="BF427" i="2"/>
  <c r="AM421" i="2"/>
  <c r="AT433" i="2"/>
  <c r="X433" i="6" s="1"/>
  <c r="R426" i="2"/>
  <c r="AS426" i="2"/>
  <c r="W426" i="6" s="1"/>
  <c r="AL426" i="2"/>
  <c r="AK424" i="2"/>
  <c r="L82" i="6" s="1"/>
  <c r="AK422" i="2"/>
  <c r="L92" i="6" s="1"/>
  <c r="AT425" i="2"/>
  <c r="X425" i="6" s="1"/>
  <c r="AT428" i="2"/>
  <c r="X428" i="6" s="1"/>
  <c r="AT432" i="2"/>
  <c r="X432" i="6" s="1"/>
  <c r="AT429" i="2"/>
  <c r="X429" i="6" s="1"/>
  <c r="BD427" i="2"/>
  <c r="R208" i="6" s="1"/>
  <c r="AO421" i="2"/>
  <c r="AN422" i="2"/>
  <c r="AM422" i="2"/>
  <c r="AM428" i="2"/>
  <c r="AN428" i="2"/>
  <c r="AM432" i="2"/>
  <c r="AN432" i="2"/>
  <c r="AO429" i="2"/>
  <c r="BG431" i="2"/>
  <c r="BF431" i="2"/>
  <c r="AT422" i="2"/>
  <c r="X422" i="6" s="1"/>
  <c r="AO425" i="2"/>
  <c r="AZ417" i="2"/>
  <c r="BE419" i="2"/>
  <c r="BC419" i="2"/>
  <c r="Q216" i="6" s="1"/>
  <c r="BE418" i="2"/>
  <c r="BC418" i="2"/>
  <c r="Q107" i="6" s="1"/>
  <c r="AT419" i="2"/>
  <c r="X419" i="6" s="1"/>
  <c r="AN416" i="2"/>
  <c r="AM416" i="2"/>
  <c r="AY417" i="2"/>
  <c r="AM419" i="2"/>
  <c r="AT416" i="2"/>
  <c r="X416" i="6" s="1"/>
  <c r="AO418" i="2"/>
  <c r="AO419" i="2"/>
  <c r="BE409" i="2"/>
  <c r="BC409" i="2"/>
  <c r="Q250" i="6" s="1"/>
  <c r="BE405" i="2"/>
  <c r="BC405" i="2"/>
  <c r="Q305" i="6" s="1"/>
  <c r="AZ413" i="2"/>
  <c r="BE415" i="2"/>
  <c r="BC415" i="2"/>
  <c r="Q452" i="6" s="1"/>
  <c r="AZ407" i="2"/>
  <c r="AZ403" i="2"/>
  <c r="AR407" i="2"/>
  <c r="BF403" i="2"/>
  <c r="BD403" i="2"/>
  <c r="R451" i="6" s="1"/>
  <c r="AM412" i="2"/>
  <c r="AN412" i="2"/>
  <c r="AM404" i="2"/>
  <c r="AN404" i="2"/>
  <c r="AT409" i="2"/>
  <c r="X409" i="6" s="1"/>
  <c r="AO405" i="2"/>
  <c r="AT412" i="2"/>
  <c r="X412" i="6" s="1"/>
  <c r="AO415" i="2"/>
  <c r="AT404" i="2"/>
  <c r="X404" i="6" s="1"/>
  <c r="AO409" i="2"/>
  <c r="AM410" i="2"/>
  <c r="AN410" i="2"/>
  <c r="AT405" i="2"/>
  <c r="X405" i="6" s="1"/>
  <c r="AT414" i="2"/>
  <c r="X414" i="6" s="1"/>
  <c r="AT415" i="2"/>
  <c r="X415" i="6" s="1"/>
  <c r="AT410" i="2"/>
  <c r="X410" i="6" s="1"/>
  <c r="AM405" i="2"/>
  <c r="AM414" i="2"/>
  <c r="AN414" i="2"/>
  <c r="R406" i="2"/>
  <c r="AL406" i="2"/>
  <c r="AS406" i="2"/>
  <c r="W406" i="6" s="1"/>
  <c r="BG411" i="2"/>
  <c r="BF411" i="2"/>
  <c r="BD411" i="2"/>
  <c r="R213" i="6" s="1"/>
  <c r="AM415" i="2"/>
  <c r="R408" i="2"/>
  <c r="AL408" i="2"/>
  <c r="AS408" i="2"/>
  <c r="W408" i="6" s="1"/>
  <c r="BG413" i="2"/>
  <c r="BF413" i="2"/>
  <c r="AY407" i="2"/>
  <c r="BE400" i="2"/>
  <c r="BC400" i="2"/>
  <c r="Q165" i="6" s="1"/>
  <c r="BE399" i="2"/>
  <c r="BC399" i="2"/>
  <c r="Q238" i="6" s="1"/>
  <c r="AO400" i="2"/>
  <c r="AY400" i="2" s="1"/>
  <c r="P165" i="6" s="1"/>
  <c r="BG401" i="2"/>
  <c r="BF401" i="2"/>
  <c r="BD401" i="2"/>
  <c r="R239" i="6" s="1"/>
  <c r="AT399" i="2"/>
  <c r="AT398" i="2"/>
  <c r="X398" i="6" s="1"/>
  <c r="AN398" i="2"/>
  <c r="AM398" i="2"/>
  <c r="AO399" i="2"/>
  <c r="BE392" i="2"/>
  <c r="BC392" i="2"/>
  <c r="Q99" i="6" s="1"/>
  <c r="AR391" i="2"/>
  <c r="AZ391" i="2"/>
  <c r="BE389" i="2"/>
  <c r="BC389" i="2"/>
  <c r="Q249" i="6" s="1"/>
  <c r="R390" i="2"/>
  <c r="AL390" i="2"/>
  <c r="AS390" i="2"/>
  <c r="W390" i="6" s="1"/>
  <c r="AM389" i="2"/>
  <c r="AT396" i="2"/>
  <c r="X396" i="6" s="1"/>
  <c r="R394" i="2"/>
  <c r="AL394" i="2"/>
  <c r="AS394" i="2"/>
  <c r="W394" i="6" s="1"/>
  <c r="BG393" i="2"/>
  <c r="BF393" i="2"/>
  <c r="BD393" i="2"/>
  <c r="R233" i="6" s="1"/>
  <c r="AT392" i="2"/>
  <c r="AO389" i="2"/>
  <c r="AM396" i="2"/>
  <c r="AN396" i="2"/>
  <c r="AO392" i="2"/>
  <c r="BG397" i="2"/>
  <c r="BF397" i="2"/>
  <c r="BD397" i="2"/>
  <c r="R302" i="6" s="1"/>
  <c r="AT389" i="2"/>
  <c r="X389" i="6" s="1"/>
  <c r="AY391" i="2"/>
  <c r="AR387" i="2"/>
  <c r="AZ387" i="2"/>
  <c r="BE385" i="2"/>
  <c r="BC385" i="2"/>
  <c r="Q202" i="6" s="1"/>
  <c r="AN384" i="2"/>
  <c r="AM384" i="2"/>
  <c r="AY387" i="2"/>
  <c r="BG383" i="2"/>
  <c r="BF383" i="2"/>
  <c r="BD383" i="2"/>
  <c r="R450" i="6" s="1"/>
  <c r="AT384" i="2"/>
  <c r="X384" i="6" s="1"/>
  <c r="AO385" i="2"/>
  <c r="AN386" i="2"/>
  <c r="AT385" i="2"/>
  <c r="X385" i="6" s="1"/>
  <c r="BE381" i="2"/>
  <c r="BC381" i="2"/>
  <c r="Q241" i="6" s="1"/>
  <c r="BE373" i="2"/>
  <c r="BC373" i="2"/>
  <c r="Q449" i="6" s="1"/>
  <c r="AR375" i="2"/>
  <c r="AZ375" i="2"/>
  <c r="BE377" i="2"/>
  <c r="BC377" i="2"/>
  <c r="Q224" i="6" s="1"/>
  <c r="AZ379" i="2"/>
  <c r="BG379" i="2"/>
  <c r="BF379" i="2"/>
  <c r="BD379" i="2"/>
  <c r="R225" i="6" s="1"/>
  <c r="R378" i="2"/>
  <c r="AS378" i="2"/>
  <c r="W378" i="6" s="1"/>
  <c r="AL378" i="2"/>
  <c r="AT376" i="2"/>
  <c r="X376" i="6" s="1"/>
  <c r="AM376" i="2"/>
  <c r="AN376" i="2"/>
  <c r="AT380" i="2"/>
  <c r="X380" i="6" s="1"/>
  <c r="AT381" i="2"/>
  <c r="X381" i="6" s="1"/>
  <c r="AT373" i="2"/>
  <c r="X373" i="6" s="1"/>
  <c r="AO377" i="2"/>
  <c r="R374" i="2"/>
  <c r="AL374" i="2"/>
  <c r="AS374" i="2"/>
  <c r="W374" i="6" s="1"/>
  <c r="AO381" i="2"/>
  <c r="AM373" i="2"/>
  <c r="AM377" i="2"/>
  <c r="AY375" i="2"/>
  <c r="AN380" i="2"/>
  <c r="AM380" i="2"/>
  <c r="AO373" i="2"/>
  <c r="AT377" i="2"/>
  <c r="X377" i="6" s="1"/>
  <c r="BE364" i="2"/>
  <c r="BC364" i="2"/>
  <c r="Q111" i="6" s="1"/>
  <c r="BE365" i="2"/>
  <c r="BC365" i="2"/>
  <c r="Q271" i="6" s="1"/>
  <c r="BE371" i="2"/>
  <c r="BC371" i="2"/>
  <c r="Q448" i="6" s="1"/>
  <c r="BE363" i="2"/>
  <c r="BC363" i="2"/>
  <c r="Q237" i="6" s="1"/>
  <c r="AZ367" i="2"/>
  <c r="BG367" i="2"/>
  <c r="BF367" i="2"/>
  <c r="BD367" i="2"/>
  <c r="R246" i="6" s="1"/>
  <c r="AT362" i="2"/>
  <c r="X362" i="6" s="1"/>
  <c r="AM363" i="2"/>
  <c r="R370" i="2"/>
  <c r="AL370" i="2"/>
  <c r="AS370" i="2"/>
  <c r="W370" i="6" s="1"/>
  <c r="AT365" i="2"/>
  <c r="X365" i="6" s="1"/>
  <c r="AT371" i="2"/>
  <c r="X371" i="6" s="1"/>
  <c r="AM368" i="2"/>
  <c r="AN368" i="2"/>
  <c r="AT363" i="2"/>
  <c r="AO371" i="2"/>
  <c r="R361" i="2"/>
  <c r="AL361" i="2"/>
  <c r="AS361" i="2"/>
  <c r="W361" i="6" s="1"/>
  <c r="AN361" i="2"/>
  <c r="AN362" i="2" s="1"/>
  <c r="AT368" i="2"/>
  <c r="X368" i="6" s="1"/>
  <c r="AO363" i="2"/>
  <c r="AM362" i="2"/>
  <c r="AO365" i="2"/>
  <c r="AN366" i="2"/>
  <c r="AZ353" i="2"/>
  <c r="BE351" i="2"/>
  <c r="BC351" i="2"/>
  <c r="Q287" i="6" s="1"/>
  <c r="AZ357" i="2"/>
  <c r="BE352" i="2"/>
  <c r="BC352" i="2"/>
  <c r="Q112" i="6" s="1"/>
  <c r="BE359" i="2"/>
  <c r="BC359" i="2"/>
  <c r="Q261" i="6" s="1"/>
  <c r="BE355" i="2"/>
  <c r="BC355" i="2"/>
  <c r="Q290" i="6" s="1"/>
  <c r="AT354" i="2"/>
  <c r="X354" i="6" s="1"/>
  <c r="AT351" i="2"/>
  <c r="X351" i="6" s="1"/>
  <c r="AT358" i="2"/>
  <c r="X358" i="6" s="1"/>
  <c r="R356" i="2"/>
  <c r="AS356" i="2"/>
  <c r="W356" i="6" s="1"/>
  <c r="AL356" i="2"/>
  <c r="AN354" i="2"/>
  <c r="AM354" i="2"/>
  <c r="AO359" i="2"/>
  <c r="AO352" i="2"/>
  <c r="AO351" i="2"/>
  <c r="BF353" i="2"/>
  <c r="AT359" i="2"/>
  <c r="X359" i="6" s="1"/>
  <c r="AO355" i="2"/>
  <c r="AM351" i="2"/>
  <c r="AM358" i="2"/>
  <c r="AN358" i="2"/>
  <c r="AT355" i="2"/>
  <c r="X355" i="6" s="1"/>
  <c r="AZ347" i="2"/>
  <c r="AY349" i="2"/>
  <c r="BD349" i="2" s="1"/>
  <c r="R446" i="6" s="1"/>
  <c r="BE349" i="2"/>
  <c r="BC349" i="2"/>
  <c r="Q446" i="6" s="1"/>
  <c r="BG347" i="2"/>
  <c r="BF347" i="2"/>
  <c r="AM349" i="2"/>
  <c r="AT349" i="2"/>
  <c r="X349" i="6" s="1"/>
  <c r="AN346" i="2"/>
  <c r="AM346" i="2"/>
  <c r="AT346" i="2"/>
  <c r="X346" i="6" s="1"/>
  <c r="AO349" i="2"/>
  <c r="AN348" i="2"/>
  <c r="BD347" i="2"/>
  <c r="R445" i="6" s="1"/>
  <c r="BE335" i="2"/>
  <c r="BC335" i="2"/>
  <c r="Q439" i="6" s="1"/>
  <c r="AZ337" i="2"/>
  <c r="BE343" i="2"/>
  <c r="BC343" i="2"/>
  <c r="Q443" i="6" s="1"/>
  <c r="BE339" i="2"/>
  <c r="BC339" i="2"/>
  <c r="Q441" i="6" s="1"/>
  <c r="BF337" i="2"/>
  <c r="BG337" i="2"/>
  <c r="BD337" i="2"/>
  <c r="R440" i="6" s="1"/>
  <c r="AM344" i="2"/>
  <c r="AM339" i="2"/>
  <c r="AT335" i="2"/>
  <c r="R345" i="2"/>
  <c r="AL345" i="2"/>
  <c r="AM345" i="2" s="1"/>
  <c r="AS345" i="2"/>
  <c r="W345" i="6" s="1"/>
  <c r="AN345" i="2"/>
  <c r="AT340" i="2"/>
  <c r="X340" i="6" s="1"/>
  <c r="AT344" i="2"/>
  <c r="X344" i="6" s="1"/>
  <c r="AO339" i="2"/>
  <c r="AN338" i="2"/>
  <c r="AO335" i="2"/>
  <c r="AN336" i="2"/>
  <c r="AT343" i="2"/>
  <c r="X343" i="6" s="1"/>
  <c r="AT339" i="2"/>
  <c r="X339" i="6" s="1"/>
  <c r="AK344" i="2"/>
  <c r="L110" i="6" s="1"/>
  <c r="AO343" i="2"/>
  <c r="AM340" i="2"/>
  <c r="R341" i="2"/>
  <c r="AN341" i="2"/>
  <c r="AS341" i="2"/>
  <c r="W341" i="6" s="1"/>
  <c r="AL341" i="2"/>
  <c r="AM341" i="2" s="1"/>
  <c r="AK342" i="2"/>
  <c r="L97" i="6" s="1"/>
  <c r="BE331" i="2"/>
  <c r="BC331" i="2"/>
  <c r="Q437" i="6" s="1"/>
  <c r="AR331" i="2"/>
  <c r="AK323" i="2"/>
  <c r="L433" i="6" s="1"/>
  <c r="Q323" i="2"/>
  <c r="P323" i="2"/>
  <c r="D433" i="6" s="1"/>
  <c r="AT331" i="2"/>
  <c r="X331" i="6" s="1"/>
  <c r="P330" i="2"/>
  <c r="D40" i="6" s="1"/>
  <c r="Q330" i="2"/>
  <c r="AM326" i="2"/>
  <c r="AK326" i="2"/>
  <c r="L5" i="6" s="1"/>
  <c r="AJ324" i="2"/>
  <c r="K2" i="6" s="1"/>
  <c r="AA324" i="6" s="1"/>
  <c r="V324" i="2"/>
  <c r="R333" i="2"/>
  <c r="AN333" i="2"/>
  <c r="AL333" i="2"/>
  <c r="AS333" i="2"/>
  <c r="W333" i="6" s="1"/>
  <c r="AI326" i="2"/>
  <c r="J5" i="6" s="1"/>
  <c r="AB326" i="6" s="1"/>
  <c r="R325" i="2"/>
  <c r="AL325" i="2"/>
  <c r="AS325" i="2"/>
  <c r="W325" i="6" s="1"/>
  <c r="AN325" i="2"/>
  <c r="Q329" i="2"/>
  <c r="P329" i="2"/>
  <c r="D436" i="6" s="1"/>
  <c r="AT324" i="2"/>
  <c r="X324" i="6" s="1"/>
  <c r="R332" i="2"/>
  <c r="AS332" i="2"/>
  <c r="W332" i="6" s="1"/>
  <c r="AL332" i="2"/>
  <c r="AI330" i="2"/>
  <c r="J40" i="6" s="1"/>
  <c r="AB330" i="6" s="1"/>
  <c r="BE319" i="2"/>
  <c r="BC319" i="2"/>
  <c r="Q432" i="6" s="1"/>
  <c r="AK313" i="2"/>
  <c r="L428" i="6" s="1"/>
  <c r="AI319" i="2"/>
  <c r="J432" i="6" s="1"/>
  <c r="AK318" i="2"/>
  <c r="L431" i="6" s="1"/>
  <c r="AM314" i="2"/>
  <c r="R317" i="2"/>
  <c r="AS317" i="2"/>
  <c r="W317" i="6" s="1"/>
  <c r="AN317" i="2"/>
  <c r="AL317" i="2"/>
  <c r="Q313" i="2"/>
  <c r="P313" i="2"/>
  <c r="D428" i="6" s="1"/>
  <c r="R321" i="2"/>
  <c r="AL321" i="2"/>
  <c r="AM321" i="2" s="1"/>
  <c r="AS321" i="2"/>
  <c r="W321" i="6" s="1"/>
  <c r="AN321" i="2"/>
  <c r="P315" i="2"/>
  <c r="D429" i="6" s="1"/>
  <c r="Q315" i="2"/>
  <c r="AM320" i="2"/>
  <c r="AT320" i="2"/>
  <c r="X320" i="6" s="1"/>
  <c r="AK314" i="2"/>
  <c r="L145" i="6" s="1"/>
  <c r="AR311" i="2"/>
  <c r="BE305" i="2"/>
  <c r="BC305" i="2"/>
  <c r="Q311" i="6" s="1"/>
  <c r="AR299" i="2"/>
  <c r="AR305" i="2"/>
  <c r="AZ311" i="2"/>
  <c r="AY299" i="2"/>
  <c r="BE299" i="2"/>
  <c r="BC299" i="2"/>
  <c r="Q423" i="6" s="1"/>
  <c r="AK301" i="2"/>
  <c r="L424" i="6" s="1"/>
  <c r="R308" i="2"/>
  <c r="AS308" i="2"/>
  <c r="W308" i="6" s="1"/>
  <c r="AK300" i="2"/>
  <c r="L120" i="6" s="1"/>
  <c r="V310" i="2"/>
  <c r="AJ310" i="2"/>
  <c r="K105" i="6" s="1"/>
  <c r="Q304" i="2"/>
  <c r="P304" i="2"/>
  <c r="D52" i="6" s="1"/>
  <c r="AT305" i="2"/>
  <c r="X305" i="6" s="1"/>
  <c r="P301" i="2"/>
  <c r="D424" i="6" s="1"/>
  <c r="Q301" i="2"/>
  <c r="AL309" i="2"/>
  <c r="R309" i="2"/>
  <c r="AN309" i="2"/>
  <c r="AS309" i="2"/>
  <c r="W309" i="6" s="1"/>
  <c r="V308" i="2"/>
  <c r="AJ308" i="2"/>
  <c r="K59" i="6" s="1"/>
  <c r="R307" i="2"/>
  <c r="AN307" i="2"/>
  <c r="AS307" i="2"/>
  <c r="W307" i="6" s="1"/>
  <c r="AL307" i="2"/>
  <c r="AI308" i="2"/>
  <c r="J59" i="6" s="1"/>
  <c r="AB308" i="6" s="1"/>
  <c r="AT299" i="2"/>
  <c r="X299" i="6" s="1"/>
  <c r="AK306" i="2"/>
  <c r="L58" i="6" s="1"/>
  <c r="P306" i="2"/>
  <c r="D58" i="6" s="1"/>
  <c r="Q306" i="2"/>
  <c r="AI310" i="2"/>
  <c r="J105" i="6" s="1"/>
  <c r="AB310" i="6" s="1"/>
  <c r="AL308" i="2"/>
  <c r="R303" i="2"/>
  <c r="AN303" i="2"/>
  <c r="AS303" i="2"/>
  <c r="W303" i="6" s="1"/>
  <c r="AL303" i="2"/>
  <c r="AK309" i="2"/>
  <c r="L427" i="6" s="1"/>
  <c r="AJ302" i="2"/>
  <c r="K108" i="6" s="1"/>
  <c r="AA302" i="6" s="1"/>
  <c r="V302" i="2"/>
  <c r="AY311" i="2"/>
  <c r="AR287" i="2"/>
  <c r="AZ287" i="2"/>
  <c r="AI288" i="2"/>
  <c r="J36" i="6" s="1"/>
  <c r="AB288" i="6" s="1"/>
  <c r="R297" i="2"/>
  <c r="AS297" i="2"/>
  <c r="W297" i="6" s="1"/>
  <c r="AL297" i="2"/>
  <c r="AM297" i="2" s="1"/>
  <c r="AN297" i="2"/>
  <c r="AJ296" i="2"/>
  <c r="K28" i="6" s="1"/>
  <c r="AA296" i="6" s="1"/>
  <c r="V296" i="2"/>
  <c r="AT292" i="2"/>
  <c r="X292" i="6" s="1"/>
  <c r="AJ292" i="2"/>
  <c r="K17" i="6" s="1"/>
  <c r="V292" i="2"/>
  <c r="AK294" i="2"/>
  <c r="L29" i="6" s="1"/>
  <c r="AK288" i="2"/>
  <c r="L36" i="6" s="1"/>
  <c r="Q295" i="2"/>
  <c r="P295" i="2"/>
  <c r="D421" i="6" s="1"/>
  <c r="AK295" i="2"/>
  <c r="L421" i="6" s="1"/>
  <c r="AM296" i="2"/>
  <c r="AK290" i="2"/>
  <c r="L20" i="6" s="1"/>
  <c r="P288" i="2"/>
  <c r="D36" i="6" s="1"/>
  <c r="Q288" i="2"/>
  <c r="AI291" i="2"/>
  <c r="J419" i="6" s="1"/>
  <c r="R289" i="2"/>
  <c r="AS289" i="2"/>
  <c r="W289" i="6" s="1"/>
  <c r="AN289" i="2"/>
  <c r="AL289" i="2"/>
  <c r="Q291" i="2"/>
  <c r="P291" i="2"/>
  <c r="D419" i="6" s="1"/>
  <c r="AK291" i="2"/>
  <c r="L419" i="6" s="1"/>
  <c r="AI286" i="2"/>
  <c r="J32" i="6" s="1"/>
  <c r="AB286" i="6" s="1"/>
  <c r="AI290" i="2"/>
  <c r="J20" i="6" s="1"/>
  <c r="AB290" i="6" s="1"/>
  <c r="R285" i="2"/>
  <c r="AL285" i="2"/>
  <c r="AN285" i="2"/>
  <c r="AS285" i="2"/>
  <c r="W285" i="6" s="1"/>
  <c r="P286" i="2"/>
  <c r="D32" i="6" s="1"/>
  <c r="Q286" i="2"/>
  <c r="Q290" i="2"/>
  <c r="P290" i="2"/>
  <c r="D20" i="6" s="1"/>
  <c r="R293" i="2"/>
  <c r="AL293" i="2"/>
  <c r="AS293" i="2"/>
  <c r="W293" i="6" s="1"/>
  <c r="AN293" i="2"/>
  <c r="AT296" i="2"/>
  <c r="X296" i="6" s="1"/>
  <c r="Q281" i="2"/>
  <c r="P281" i="2"/>
  <c r="D414" i="6" s="1"/>
  <c r="AJ282" i="2"/>
  <c r="K27" i="6" s="1"/>
  <c r="V282" i="2"/>
  <c r="Q275" i="2"/>
  <c r="P275" i="2"/>
  <c r="D411" i="6" s="1"/>
  <c r="R274" i="2"/>
  <c r="AS274" i="2"/>
  <c r="W274" i="6" s="1"/>
  <c r="AL274" i="2"/>
  <c r="R273" i="2"/>
  <c r="AN273" i="2"/>
  <c r="AS273" i="2"/>
  <c r="W273" i="6" s="1"/>
  <c r="AL273" i="2"/>
  <c r="V274" i="2"/>
  <c r="AJ274" i="2"/>
  <c r="K30" i="6" s="1"/>
  <c r="R283" i="2"/>
  <c r="AN283" i="2"/>
  <c r="AL283" i="2"/>
  <c r="AS283" i="2"/>
  <c r="W283" i="6" s="1"/>
  <c r="AI280" i="2"/>
  <c r="J26" i="6" s="1"/>
  <c r="AB280" i="6" s="1"/>
  <c r="AK281" i="2"/>
  <c r="L414" i="6" s="1"/>
  <c r="AT278" i="2"/>
  <c r="X278" i="6" s="1"/>
  <c r="Q280" i="2"/>
  <c r="P280" i="2"/>
  <c r="D26" i="6" s="1"/>
  <c r="AT272" i="2"/>
  <c r="X272" i="6" s="1"/>
  <c r="Q277" i="2"/>
  <c r="P277" i="2"/>
  <c r="D412" i="6" s="1"/>
  <c r="R279" i="2"/>
  <c r="AL279" i="2"/>
  <c r="AN279" i="2"/>
  <c r="AS279" i="2"/>
  <c r="W279" i="6" s="1"/>
  <c r="AK271" i="2"/>
  <c r="L409" i="6" s="1"/>
  <c r="R276" i="2"/>
  <c r="AL276" i="2"/>
  <c r="AS276" i="2"/>
  <c r="W276" i="6" s="1"/>
  <c r="AK277" i="2"/>
  <c r="L412" i="6" s="1"/>
  <c r="AK275" i="2"/>
  <c r="L411" i="6" s="1"/>
  <c r="AI271" i="2"/>
  <c r="J409" i="6" s="1"/>
  <c r="AK280" i="2"/>
  <c r="L26" i="6" s="1"/>
  <c r="AK276" i="2"/>
  <c r="L35" i="6" s="1"/>
  <c r="Q271" i="2"/>
  <c r="P271" i="2"/>
  <c r="D409" i="6" s="1"/>
  <c r="R282" i="2"/>
  <c r="AS282" i="2"/>
  <c r="W282" i="6" s="1"/>
  <c r="AL282" i="2"/>
  <c r="AJ272" i="2"/>
  <c r="K25" i="6" s="1"/>
  <c r="V272" i="2"/>
  <c r="AI281" i="2"/>
  <c r="J414" i="6" s="1"/>
  <c r="V278" i="2"/>
  <c r="AJ278" i="2"/>
  <c r="K42" i="6" s="1"/>
  <c r="AA278" i="6" s="1"/>
  <c r="AZ255" i="2"/>
  <c r="AR265" i="2"/>
  <c r="AR257" i="2"/>
  <c r="AZ253" i="2"/>
  <c r="AR267" i="2"/>
  <c r="AZ257" i="2"/>
  <c r="AR255" i="2"/>
  <c r="BE267" i="2"/>
  <c r="BC267" i="2"/>
  <c r="Q277" i="6" s="1"/>
  <c r="AR263" i="2"/>
  <c r="AR259" i="2"/>
  <c r="AZ259" i="2"/>
  <c r="AR253" i="2"/>
  <c r="AZ263" i="2"/>
  <c r="AZ265" i="2"/>
  <c r="BG263" i="2"/>
  <c r="BF263" i="2"/>
  <c r="BD263" i="2"/>
  <c r="R243" i="6" s="1"/>
  <c r="R261" i="2"/>
  <c r="AS261" i="2"/>
  <c r="W261" i="6" s="1"/>
  <c r="AN261" i="2"/>
  <c r="AL261" i="2"/>
  <c r="R260" i="2"/>
  <c r="AS260" i="2"/>
  <c r="W260" i="6" s="1"/>
  <c r="AL260" i="2"/>
  <c r="AY253" i="2"/>
  <c r="P254" i="2"/>
  <c r="D189" i="6" s="1"/>
  <c r="Q254" i="2"/>
  <c r="AT267" i="2"/>
  <c r="X267" i="6" s="1"/>
  <c r="AK266" i="2"/>
  <c r="L168" i="6" s="1"/>
  <c r="AK264" i="2"/>
  <c r="L193" i="6" s="1"/>
  <c r="AY255" i="2"/>
  <c r="R256" i="2"/>
  <c r="AS256" i="2"/>
  <c r="W256" i="6" s="1"/>
  <c r="AL256" i="2"/>
  <c r="R268" i="2"/>
  <c r="AL268" i="2"/>
  <c r="AS268" i="2"/>
  <c r="W268" i="6" s="1"/>
  <c r="P264" i="2"/>
  <c r="D193" i="6" s="1"/>
  <c r="Q264" i="2"/>
  <c r="AI266" i="2"/>
  <c r="J168" i="6" s="1"/>
  <c r="AB266" i="6" s="1"/>
  <c r="AK260" i="2"/>
  <c r="L195" i="6" s="1"/>
  <c r="R269" i="2"/>
  <c r="AS269" i="2"/>
  <c r="W269" i="6" s="1"/>
  <c r="AL269" i="2"/>
  <c r="AN269" i="2"/>
  <c r="Q266" i="2"/>
  <c r="P266" i="2"/>
  <c r="D168" i="6" s="1"/>
  <c r="P262" i="2"/>
  <c r="D191" i="6" s="1"/>
  <c r="Q262" i="2"/>
  <c r="AK258" i="2"/>
  <c r="L151" i="6" s="1"/>
  <c r="R258" i="2"/>
  <c r="AL258" i="2"/>
  <c r="AS258" i="2"/>
  <c r="W258" i="6" s="1"/>
  <c r="AY257" i="2"/>
  <c r="AY265" i="2"/>
  <c r="AR249" i="2"/>
  <c r="AR247" i="2"/>
  <c r="AZ247" i="2"/>
  <c r="BE249" i="2"/>
  <c r="BC249" i="2"/>
  <c r="Q275" i="6" s="1"/>
  <c r="AZ241" i="2"/>
  <c r="AR237" i="2"/>
  <c r="AZ237" i="2"/>
  <c r="AR241" i="2"/>
  <c r="AR235" i="2"/>
  <c r="AZ235" i="2"/>
  <c r="Q248" i="2"/>
  <c r="P248" i="2"/>
  <c r="D167" i="6" s="1"/>
  <c r="AM246" i="2"/>
  <c r="R251" i="2"/>
  <c r="AL251" i="2"/>
  <c r="AS251" i="2"/>
  <c r="W251" i="6" s="1"/>
  <c r="AN251" i="2"/>
  <c r="Q243" i="2"/>
  <c r="P243" i="2"/>
  <c r="D259" i="6" s="1"/>
  <c r="AT244" i="2"/>
  <c r="X244" i="6" s="1"/>
  <c r="AK246" i="2"/>
  <c r="L192" i="6" s="1"/>
  <c r="AK248" i="2"/>
  <c r="L167" i="6" s="1"/>
  <c r="R244" i="2"/>
  <c r="AL244" i="2"/>
  <c r="V238" i="2"/>
  <c r="AJ238" i="2"/>
  <c r="K186" i="6" s="1"/>
  <c r="AA238" i="6" s="1"/>
  <c r="AK236" i="2"/>
  <c r="L188" i="6" s="1"/>
  <c r="R238" i="2"/>
  <c r="AL238" i="2"/>
  <c r="AS238" i="2"/>
  <c r="W238" i="6" s="1"/>
  <c r="AK239" i="2"/>
  <c r="L406" i="6" s="1"/>
  <c r="AM240" i="2"/>
  <c r="AT242" i="2"/>
  <c r="X242" i="6" s="1"/>
  <c r="AM249" i="2"/>
  <c r="BD235" i="2"/>
  <c r="R296" i="6" s="1"/>
  <c r="AT249" i="2"/>
  <c r="AL239" i="2"/>
  <c r="R239" i="2"/>
  <c r="AS239" i="2"/>
  <c r="W239" i="6" s="1"/>
  <c r="AN239" i="2"/>
  <c r="AJ240" i="2"/>
  <c r="K150" i="6" s="1"/>
  <c r="AA240" i="6" s="1"/>
  <c r="V240" i="2"/>
  <c r="R250" i="2"/>
  <c r="AL250" i="2"/>
  <c r="AS250" i="2"/>
  <c r="W250" i="6" s="1"/>
  <c r="AT236" i="2"/>
  <c r="X236" i="6" s="1"/>
  <c r="AK242" i="2"/>
  <c r="L194" i="6" s="1"/>
  <c r="R245" i="2"/>
  <c r="AS245" i="2"/>
  <c r="W245" i="6" s="1"/>
  <c r="AL245" i="2"/>
  <c r="AN245" i="2"/>
  <c r="AM236" i="2"/>
  <c r="AN236" i="2"/>
  <c r="AT246" i="2"/>
  <c r="X246" i="6" s="1"/>
  <c r="AK244" i="2"/>
  <c r="L190" i="6" s="1"/>
  <c r="AT240" i="2"/>
  <c r="X240" i="6" s="1"/>
  <c r="AY247" i="2"/>
  <c r="AY237" i="2"/>
  <c r="BE231" i="2"/>
  <c r="BC231" i="2"/>
  <c r="Q403" i="6" s="1"/>
  <c r="BE219" i="2"/>
  <c r="BC219" i="2"/>
  <c r="Q400" i="6" s="1"/>
  <c r="AR231" i="2"/>
  <c r="AT231" i="2"/>
  <c r="X231" i="6" s="1"/>
  <c r="AJ220" i="2"/>
  <c r="K183" i="6" s="1"/>
  <c r="V220" i="2"/>
  <c r="Q223" i="2"/>
  <c r="P223" i="2"/>
  <c r="D219" i="6" s="1"/>
  <c r="AM226" i="2"/>
  <c r="AI223" i="2"/>
  <c r="J219" i="6" s="1"/>
  <c r="R229" i="2"/>
  <c r="AS229" i="2"/>
  <c r="W229" i="6" s="1"/>
  <c r="AL229" i="2"/>
  <c r="AN229" i="2"/>
  <c r="R233" i="2"/>
  <c r="AN233" i="2"/>
  <c r="AS233" i="2"/>
  <c r="W233" i="6" s="1"/>
  <c r="AL233" i="2"/>
  <c r="AK226" i="2"/>
  <c r="L118" i="6" s="1"/>
  <c r="R217" i="2"/>
  <c r="AN217" i="2"/>
  <c r="AL217" i="2"/>
  <c r="AS217" i="2"/>
  <c r="W217" i="6" s="1"/>
  <c r="R225" i="2"/>
  <c r="AN225" i="2"/>
  <c r="AL225" i="2"/>
  <c r="AS225" i="2"/>
  <c r="W225" i="6" s="1"/>
  <c r="AT224" i="2"/>
  <c r="X224" i="6" s="1"/>
  <c r="AK230" i="2"/>
  <c r="L143" i="6" s="1"/>
  <c r="AJ222" i="2"/>
  <c r="K180" i="6" s="1"/>
  <c r="AA222" i="6" s="1"/>
  <c r="V222" i="2"/>
  <c r="AI226" i="2"/>
  <c r="J118" i="6" s="1"/>
  <c r="AB226" i="6" s="1"/>
  <c r="AK218" i="2"/>
  <c r="L155" i="6" s="1"/>
  <c r="AK221" i="2"/>
  <c r="L401" i="6" s="1"/>
  <c r="AT226" i="2"/>
  <c r="X226" i="6" s="1"/>
  <c r="AJ224" i="2"/>
  <c r="K160" i="6" s="1"/>
  <c r="AA224" i="6" s="1"/>
  <c r="V224" i="2"/>
  <c r="AI221" i="2"/>
  <c r="J401" i="6" s="1"/>
  <c r="R232" i="2"/>
  <c r="AL232" i="2"/>
  <c r="AS232" i="2"/>
  <c r="W232" i="6" s="1"/>
  <c r="AK223" i="2"/>
  <c r="L219" i="6" s="1"/>
  <c r="P221" i="2"/>
  <c r="D401" i="6" s="1"/>
  <c r="Q221" i="2"/>
  <c r="AR213" i="2"/>
  <c r="BE213" i="2"/>
  <c r="BC213" i="2"/>
  <c r="Q398" i="6" s="1"/>
  <c r="R212" i="2"/>
  <c r="AS212" i="2"/>
  <c r="W212" i="6" s="1"/>
  <c r="AL212" i="2"/>
  <c r="AT214" i="2"/>
  <c r="X214" i="6" s="1"/>
  <c r="R215" i="2"/>
  <c r="AN215" i="2"/>
  <c r="AN214" i="2" s="1"/>
  <c r="AL215" i="2"/>
  <c r="AS215" i="2"/>
  <c r="W215" i="6" s="1"/>
  <c r="AT213" i="2"/>
  <c r="X213" i="6" s="1"/>
  <c r="AK214" i="2"/>
  <c r="L136" i="6" s="1"/>
  <c r="AM213" i="2"/>
  <c r="AM214" i="2"/>
  <c r="AR209" i="2"/>
  <c r="AZ205" i="2"/>
  <c r="BE209" i="2"/>
  <c r="BC209" i="2"/>
  <c r="Q397" i="6" s="1"/>
  <c r="AR205" i="2"/>
  <c r="R210" i="2"/>
  <c r="AS210" i="2"/>
  <c r="W210" i="6" s="1"/>
  <c r="AL210" i="2"/>
  <c r="AT200" i="2"/>
  <c r="X200" i="6" s="1"/>
  <c r="V202" i="2"/>
  <c r="AJ202" i="2"/>
  <c r="K182" i="6" s="1"/>
  <c r="AA202" i="6" s="1"/>
  <c r="Q199" i="2"/>
  <c r="P199" i="2"/>
  <c r="D263" i="6" s="1"/>
  <c r="R201" i="2"/>
  <c r="AL201" i="2"/>
  <c r="AN201" i="2"/>
  <c r="AS201" i="2"/>
  <c r="W201" i="6" s="1"/>
  <c r="AI208" i="2"/>
  <c r="J117" i="6" s="1"/>
  <c r="AB208" i="6" s="1"/>
  <c r="R211" i="2"/>
  <c r="AL211" i="2"/>
  <c r="AS211" i="2"/>
  <c r="W211" i="6" s="1"/>
  <c r="AN211" i="2"/>
  <c r="R206" i="2"/>
  <c r="AL206" i="2"/>
  <c r="AS206" i="2"/>
  <c r="W206" i="6" s="1"/>
  <c r="R202" i="2"/>
  <c r="AS202" i="2"/>
  <c r="W202" i="6" s="1"/>
  <c r="AL202" i="2"/>
  <c r="Q208" i="2"/>
  <c r="P208" i="2"/>
  <c r="D117" i="6" s="1"/>
  <c r="R207" i="2"/>
  <c r="AL207" i="2"/>
  <c r="AS207" i="2"/>
  <c r="W207" i="6" s="1"/>
  <c r="AN207" i="2"/>
  <c r="AI199" i="2"/>
  <c r="J263" i="6" s="1"/>
  <c r="AB263" i="6" s="1"/>
  <c r="AK199" i="2"/>
  <c r="L263" i="6" s="1"/>
  <c r="AK203" i="2"/>
  <c r="L396" i="6" s="1"/>
  <c r="AM209" i="2"/>
  <c r="AT204" i="2"/>
  <c r="X204" i="6" s="1"/>
  <c r="AK208" i="2"/>
  <c r="L117" i="6" s="1"/>
  <c r="AT209" i="2"/>
  <c r="X209" i="6" s="1"/>
  <c r="Q203" i="2"/>
  <c r="P203" i="2"/>
  <c r="D396" i="6" s="1"/>
  <c r="AK204" i="2"/>
  <c r="L179" i="6" s="1"/>
  <c r="AM204" i="2"/>
  <c r="AJ200" i="2"/>
  <c r="K154" i="6" s="1"/>
  <c r="V200" i="2"/>
  <c r="AZ195" i="2"/>
  <c r="AZ191" i="2"/>
  <c r="AR191" i="2"/>
  <c r="AZ193" i="2"/>
  <c r="AR195" i="2"/>
  <c r="AZ197" i="2"/>
  <c r="AR193" i="2"/>
  <c r="AR197" i="2"/>
  <c r="AK190" i="2"/>
  <c r="L6" i="6" s="1"/>
  <c r="R189" i="2"/>
  <c r="AN189" i="2"/>
  <c r="AL189" i="2"/>
  <c r="AS189" i="2"/>
  <c r="W189" i="6" s="1"/>
  <c r="P196" i="2"/>
  <c r="D11" i="6" s="1"/>
  <c r="Q196" i="2"/>
  <c r="AM190" i="2"/>
  <c r="AK196" i="2"/>
  <c r="L11" i="6" s="1"/>
  <c r="R192" i="2"/>
  <c r="AS192" i="2"/>
  <c r="W192" i="6" s="1"/>
  <c r="AL192" i="2"/>
  <c r="R194" i="2"/>
  <c r="AL194" i="2"/>
  <c r="AS194" i="2"/>
  <c r="W194" i="6" s="1"/>
  <c r="AI190" i="2"/>
  <c r="J6" i="6" s="1"/>
  <c r="AB190" i="6" s="1"/>
  <c r="AI196" i="2"/>
  <c r="J11" i="6" s="1"/>
  <c r="AB196" i="6" s="1"/>
  <c r="AY197" i="2"/>
  <c r="AY191" i="2"/>
  <c r="AZ183" i="2"/>
  <c r="AZ187" i="2"/>
  <c r="AR185" i="2"/>
  <c r="AR187" i="2"/>
  <c r="AZ185" i="2"/>
  <c r="AR183" i="2"/>
  <c r="BG185" i="2"/>
  <c r="BF185" i="2"/>
  <c r="BD185" i="2"/>
  <c r="R254" i="6" s="1"/>
  <c r="AI184" i="2"/>
  <c r="J75" i="6" s="1"/>
  <c r="AB184" i="6" s="1"/>
  <c r="AK186" i="2"/>
  <c r="L46" i="6" s="1"/>
  <c r="AK184" i="2"/>
  <c r="L75" i="6" s="1"/>
  <c r="R186" i="2"/>
  <c r="AL186" i="2"/>
  <c r="AS186" i="2"/>
  <c r="W186" i="6" s="1"/>
  <c r="Q184" i="2"/>
  <c r="P184" i="2"/>
  <c r="D75" i="6" s="1"/>
  <c r="AY187" i="2"/>
  <c r="AY183" i="2"/>
  <c r="R181" i="2"/>
  <c r="AN181" i="2"/>
  <c r="AL181" i="2"/>
  <c r="AS181" i="2"/>
  <c r="W181" i="6" s="1"/>
  <c r="AK180" i="2"/>
  <c r="L126" i="6" s="1"/>
  <c r="AT180" i="2"/>
  <c r="X180" i="6" s="1"/>
  <c r="AZ173" i="2"/>
  <c r="AR175" i="2"/>
  <c r="AZ175" i="2"/>
  <c r="BE171" i="2"/>
  <c r="BC171" i="2"/>
  <c r="Q387" i="6" s="1"/>
  <c r="AY171" i="2"/>
  <c r="BD171" i="2" s="1"/>
  <c r="R387" i="6" s="1"/>
  <c r="BE177" i="2"/>
  <c r="BC177" i="2"/>
  <c r="Q390" i="6" s="1"/>
  <c r="AR173" i="2"/>
  <c r="AR171" i="2"/>
  <c r="R178" i="2"/>
  <c r="AS178" i="2"/>
  <c r="W178" i="6" s="1"/>
  <c r="AL178" i="2"/>
  <c r="AK176" i="2"/>
  <c r="L138" i="6" s="1"/>
  <c r="R169" i="2"/>
  <c r="AL169" i="2"/>
  <c r="AS169" i="2"/>
  <c r="W169" i="6" s="1"/>
  <c r="AN169" i="2"/>
  <c r="AI176" i="2"/>
  <c r="J138" i="6" s="1"/>
  <c r="AB138" i="6" s="1"/>
  <c r="AT171" i="2"/>
  <c r="X171" i="6" s="1"/>
  <c r="AO177" i="2"/>
  <c r="AT177" i="2"/>
  <c r="X177" i="6" s="1"/>
  <c r="AT176" i="2"/>
  <c r="X176" i="6" s="1"/>
  <c r="R170" i="2"/>
  <c r="AS170" i="2"/>
  <c r="W170" i="6" s="1"/>
  <c r="AL170" i="2"/>
  <c r="R179" i="2"/>
  <c r="AN179" i="2"/>
  <c r="AL179" i="2"/>
  <c r="AS179" i="2"/>
  <c r="W179" i="6" s="1"/>
  <c r="AK174" i="2"/>
  <c r="L128" i="6" s="1"/>
  <c r="AM176" i="2"/>
  <c r="P172" i="2"/>
  <c r="D134" i="6" s="1"/>
  <c r="Q172" i="2"/>
  <c r="R174" i="2"/>
  <c r="AS174" i="2"/>
  <c r="W174" i="6" s="1"/>
  <c r="AL174" i="2"/>
  <c r="AR165" i="2"/>
  <c r="AZ159" i="2"/>
  <c r="AR163" i="2"/>
  <c r="AZ163" i="2"/>
  <c r="AR159" i="2"/>
  <c r="BE165" i="2"/>
  <c r="AY165" i="2"/>
  <c r="BC165" i="2"/>
  <c r="Q384" i="6" s="1"/>
  <c r="AK158" i="2"/>
  <c r="L146" i="6" s="1"/>
  <c r="R157" i="2"/>
  <c r="AS157" i="2"/>
  <c r="W157" i="6" s="1"/>
  <c r="AL157" i="2"/>
  <c r="AM157" i="2" s="1"/>
  <c r="AN157" i="2"/>
  <c r="AT162" i="2"/>
  <c r="X162" i="6" s="1"/>
  <c r="AM162" i="2"/>
  <c r="AN162" i="2"/>
  <c r="AM160" i="2"/>
  <c r="AN160" i="2"/>
  <c r="AT160" i="2"/>
  <c r="X160" i="6" s="1"/>
  <c r="R167" i="2"/>
  <c r="AS167" i="2"/>
  <c r="W167" i="6" s="1"/>
  <c r="AL167" i="2"/>
  <c r="AN167" i="2"/>
  <c r="P164" i="2"/>
  <c r="D174" i="6" s="1"/>
  <c r="Q164" i="2"/>
  <c r="AI162" i="2"/>
  <c r="J172" i="6" s="1"/>
  <c r="AB162" i="6" s="1"/>
  <c r="AK164" i="2"/>
  <c r="L174" i="6" s="1"/>
  <c r="AY159" i="2"/>
  <c r="AI160" i="2"/>
  <c r="J171" i="6" s="1"/>
  <c r="AB160" i="6" s="1"/>
  <c r="AT165" i="2"/>
  <c r="X165" i="6" s="1"/>
  <c r="AK160" i="2"/>
  <c r="L171" i="6" s="1"/>
  <c r="AM165" i="2"/>
  <c r="R166" i="2"/>
  <c r="AL166" i="2"/>
  <c r="AS166" i="2"/>
  <c r="W166" i="6" s="1"/>
  <c r="AT158" i="2"/>
  <c r="X158" i="6" s="1"/>
  <c r="AY163" i="2"/>
  <c r="AR153" i="2"/>
  <c r="AR149" i="2"/>
  <c r="AZ149" i="2"/>
  <c r="BE153" i="2"/>
  <c r="BC153" i="2"/>
  <c r="Q378" i="6" s="1"/>
  <c r="R147" i="2"/>
  <c r="AS147" i="2"/>
  <c r="W147" i="6" s="1"/>
  <c r="AL147" i="2"/>
  <c r="AN147" i="2"/>
  <c r="Q145" i="2"/>
  <c r="P145" i="2"/>
  <c r="D374" i="6" s="1"/>
  <c r="AK150" i="2"/>
  <c r="L23" i="6" s="1"/>
  <c r="AJ146" i="2"/>
  <c r="K19" i="6" s="1"/>
  <c r="V146" i="2"/>
  <c r="R155" i="2"/>
  <c r="AS155" i="2"/>
  <c r="W155" i="6" s="1"/>
  <c r="AN155" i="2"/>
  <c r="AL155" i="2"/>
  <c r="AM148" i="2"/>
  <c r="AM153" i="2"/>
  <c r="Q152" i="2"/>
  <c r="P152" i="2"/>
  <c r="D24" i="6" s="1"/>
  <c r="AI152" i="2"/>
  <c r="J24" i="6" s="1"/>
  <c r="AB152" i="6" s="1"/>
  <c r="AK145" i="2"/>
  <c r="L374" i="6" s="1"/>
  <c r="AT148" i="2"/>
  <c r="X148" i="6" s="1"/>
  <c r="R150" i="2"/>
  <c r="AS150" i="2"/>
  <c r="W150" i="6" s="1"/>
  <c r="AL150" i="2"/>
  <c r="AK152" i="2"/>
  <c r="L24" i="6" s="1"/>
  <c r="AI148" i="2"/>
  <c r="J13" i="6" s="1"/>
  <c r="AB148" i="6" s="1"/>
  <c r="R151" i="2"/>
  <c r="AN151" i="2"/>
  <c r="AS151" i="2"/>
  <c r="W151" i="6" s="1"/>
  <c r="AL151" i="2"/>
  <c r="AM146" i="2"/>
  <c r="AT153" i="2"/>
  <c r="X153" i="6" s="1"/>
  <c r="R154" i="2"/>
  <c r="AS154" i="2"/>
  <c r="W154" i="6" s="1"/>
  <c r="AL154" i="2"/>
  <c r="AR141" i="2"/>
  <c r="BE141" i="2"/>
  <c r="AY141" i="2"/>
  <c r="BC141" i="2"/>
  <c r="Q372" i="6" s="1"/>
  <c r="AT134" i="2"/>
  <c r="X134" i="6" s="1"/>
  <c r="AK134" i="2"/>
  <c r="L41" i="6" s="1"/>
  <c r="R138" i="2"/>
  <c r="AL138" i="2"/>
  <c r="AS138" i="2"/>
  <c r="W138" i="6" s="1"/>
  <c r="AT141" i="2"/>
  <c r="X141" i="6" s="1"/>
  <c r="AK133" i="2"/>
  <c r="L367" i="6" s="1"/>
  <c r="Q133" i="2"/>
  <c r="P133" i="2"/>
  <c r="D367" i="6" s="1"/>
  <c r="R137" i="2"/>
  <c r="AN137" i="2"/>
  <c r="AL137" i="2"/>
  <c r="AM137" i="2" s="1"/>
  <c r="AS137" i="2"/>
  <c r="W137" i="6" s="1"/>
  <c r="AK140" i="2"/>
  <c r="L10" i="6" s="1"/>
  <c r="R142" i="2"/>
  <c r="AL142" i="2"/>
  <c r="AS142" i="2"/>
  <c r="W142" i="6" s="1"/>
  <c r="R135" i="2"/>
  <c r="AL135" i="2"/>
  <c r="AM135" i="2" s="1"/>
  <c r="AS135" i="2"/>
  <c r="W135" i="6" s="1"/>
  <c r="AN135" i="2"/>
  <c r="AI133" i="2"/>
  <c r="J367" i="6" s="1"/>
  <c r="AB133" i="6" s="1"/>
  <c r="R139" i="2"/>
  <c r="AN139" i="2"/>
  <c r="AS139" i="2"/>
  <c r="W139" i="6" s="1"/>
  <c r="AL139" i="2"/>
  <c r="R143" i="2"/>
  <c r="AL143" i="2"/>
  <c r="AS143" i="2"/>
  <c r="W143" i="6" s="1"/>
  <c r="AN143" i="2"/>
  <c r="AK138" i="2"/>
  <c r="L370" i="6" s="1"/>
  <c r="Q140" i="2"/>
  <c r="P140" i="2"/>
  <c r="D10" i="6" s="1"/>
  <c r="AK136" i="2"/>
  <c r="L4" i="6" s="1"/>
  <c r="Q136" i="2"/>
  <c r="P136" i="2"/>
  <c r="D4" i="6" s="1"/>
  <c r="AK127" i="2"/>
  <c r="L364" i="6" s="1"/>
  <c r="R129" i="2"/>
  <c r="AS129" i="2"/>
  <c r="W129" i="6" s="1"/>
  <c r="AN129" i="2"/>
  <c r="AL129" i="2"/>
  <c r="P127" i="2"/>
  <c r="D364" i="6" s="1"/>
  <c r="Q127" i="2"/>
  <c r="AM128" i="2"/>
  <c r="AT128" i="2"/>
  <c r="X128" i="6" s="1"/>
  <c r="AK130" i="2"/>
  <c r="L15" i="6" s="1"/>
  <c r="P131" i="2"/>
  <c r="D366" i="6" s="1"/>
  <c r="Q131" i="2"/>
  <c r="AI127" i="2"/>
  <c r="J364" i="6" s="1"/>
  <c r="AK128" i="2"/>
  <c r="L21" i="6" s="1"/>
  <c r="BE115" i="2"/>
  <c r="BC115" i="2"/>
  <c r="Q357" i="6" s="1"/>
  <c r="BE123" i="2"/>
  <c r="BC123" i="2"/>
  <c r="Q362" i="6" s="1"/>
  <c r="BE119" i="2"/>
  <c r="BC119" i="2"/>
  <c r="Q359" i="6" s="1"/>
  <c r="AO123" i="2"/>
  <c r="AK114" i="2"/>
  <c r="L94" i="6" s="1"/>
  <c r="AM123" i="2"/>
  <c r="AT115" i="2"/>
  <c r="X115" i="6" s="1"/>
  <c r="AO119" i="2"/>
  <c r="AO115" i="2"/>
  <c r="R118" i="2"/>
  <c r="AS118" i="2"/>
  <c r="W118" i="6" s="1"/>
  <c r="AL118" i="2"/>
  <c r="R117" i="2"/>
  <c r="AL117" i="2"/>
  <c r="AM117" i="2" s="1"/>
  <c r="AS117" i="2"/>
  <c r="W117" i="6" s="1"/>
  <c r="AN117" i="2"/>
  <c r="AK116" i="2"/>
  <c r="L100" i="6" s="1"/>
  <c r="R116" i="2"/>
  <c r="AL116" i="2"/>
  <c r="AS116" i="2"/>
  <c r="W116" i="6" s="1"/>
  <c r="AK118" i="2"/>
  <c r="L91" i="6" s="1"/>
  <c r="AK122" i="2"/>
  <c r="L87" i="6" s="1"/>
  <c r="R125" i="2"/>
  <c r="AS125" i="2"/>
  <c r="W125" i="6" s="1"/>
  <c r="AN125" i="2"/>
  <c r="AL125" i="2"/>
  <c r="AT114" i="2"/>
  <c r="X114" i="6" s="1"/>
  <c r="AI122" i="2"/>
  <c r="J87" i="6" s="1"/>
  <c r="R113" i="2"/>
  <c r="AN113" i="2"/>
  <c r="AL113" i="2"/>
  <c r="AS113" i="2"/>
  <c r="W113" i="6" s="1"/>
  <c r="Q122" i="2"/>
  <c r="P122" i="2"/>
  <c r="D87" i="6" s="1"/>
  <c r="R121" i="2"/>
  <c r="AS121" i="2"/>
  <c r="W121" i="6" s="1"/>
  <c r="AN121" i="2"/>
  <c r="AL121" i="2"/>
  <c r="AT123" i="2"/>
  <c r="R120" i="2"/>
  <c r="AL120" i="2"/>
  <c r="AS120" i="2"/>
  <c r="W120" i="6" s="1"/>
  <c r="R124" i="2"/>
  <c r="AL124" i="2"/>
  <c r="AS124" i="2"/>
  <c r="W124" i="6" s="1"/>
  <c r="AT119" i="2"/>
  <c r="X119" i="6" s="1"/>
  <c r="AZ99" i="2"/>
  <c r="AR99" i="2"/>
  <c r="BE103" i="2"/>
  <c r="BC103" i="2"/>
  <c r="Q351" i="6" s="1"/>
  <c r="BF99" i="2"/>
  <c r="BG99" i="2"/>
  <c r="BD99" i="2"/>
  <c r="R349" i="6" s="1"/>
  <c r="AK108" i="2"/>
  <c r="L133" i="6" s="1"/>
  <c r="Q109" i="2"/>
  <c r="P109" i="2"/>
  <c r="D354" i="6" s="1"/>
  <c r="AM102" i="2"/>
  <c r="AO103" i="2"/>
  <c r="AT106" i="2"/>
  <c r="X106" i="6" s="1"/>
  <c r="R104" i="2"/>
  <c r="AL104" i="2"/>
  <c r="AS104" i="2"/>
  <c r="W104" i="6" s="1"/>
  <c r="AK102" i="2"/>
  <c r="L14" i="6" s="1"/>
  <c r="AI105" i="2"/>
  <c r="J352" i="6" s="1"/>
  <c r="AB105" i="6" s="1"/>
  <c r="AT110" i="2"/>
  <c r="X110" i="6" s="1"/>
  <c r="AK109" i="2"/>
  <c r="L354" i="6" s="1"/>
  <c r="Q105" i="2"/>
  <c r="P105" i="2"/>
  <c r="D352" i="6" s="1"/>
  <c r="AJ110" i="2"/>
  <c r="K12" i="6" s="1"/>
  <c r="V110" i="2"/>
  <c r="R101" i="2"/>
  <c r="AL101" i="2"/>
  <c r="AS101" i="2"/>
  <c r="W101" i="6" s="1"/>
  <c r="AN101" i="2"/>
  <c r="AT103" i="2"/>
  <c r="X103" i="6" s="1"/>
  <c r="AK104" i="2"/>
  <c r="L18" i="6" s="1"/>
  <c r="R111" i="2"/>
  <c r="AL111" i="2"/>
  <c r="AM111" i="2" s="1"/>
  <c r="AN111" i="2"/>
  <c r="AS111" i="2"/>
  <c r="W111" i="6" s="1"/>
  <c r="Q108" i="2"/>
  <c r="P108" i="2"/>
  <c r="D133" i="6" s="1"/>
  <c r="R107" i="2"/>
  <c r="AL107" i="2"/>
  <c r="AN107" i="2"/>
  <c r="AS107" i="2"/>
  <c r="W107" i="6" s="1"/>
  <c r="AR97" i="2"/>
  <c r="AZ97" i="2"/>
  <c r="AR95" i="2"/>
  <c r="AZ95" i="2"/>
  <c r="AZ93" i="2"/>
  <c r="BE89" i="2"/>
  <c r="BC89" i="2"/>
  <c r="Q344" i="6" s="1"/>
  <c r="AR93" i="2"/>
  <c r="BG93" i="2"/>
  <c r="BF93" i="2"/>
  <c r="R96" i="2"/>
  <c r="AS96" i="2"/>
  <c r="W96" i="6" s="1"/>
  <c r="AL96" i="2"/>
  <c r="AI90" i="2"/>
  <c r="J34" i="6" s="1"/>
  <c r="AB90" i="6" s="1"/>
  <c r="AK90" i="2"/>
  <c r="L34" i="6" s="1"/>
  <c r="AK94" i="2"/>
  <c r="L44" i="6" s="1"/>
  <c r="AI94" i="2"/>
  <c r="J44" i="6" s="1"/>
  <c r="AB94" i="6" s="1"/>
  <c r="AM90" i="2"/>
  <c r="AN90" i="2"/>
  <c r="R92" i="2"/>
  <c r="AS92" i="2"/>
  <c r="W92" i="6" s="1"/>
  <c r="AL92" i="2"/>
  <c r="P94" i="2"/>
  <c r="D44" i="6" s="1"/>
  <c r="Q94" i="2"/>
  <c r="AT90" i="2"/>
  <c r="X90" i="6" s="1"/>
  <c r="BD93" i="2"/>
  <c r="R346" i="6" s="1"/>
  <c r="AT89" i="2"/>
  <c r="AO89" i="2"/>
  <c r="AY97" i="2"/>
  <c r="BE85" i="2"/>
  <c r="BC85" i="2"/>
  <c r="Q342" i="6" s="1"/>
  <c r="AR85" i="2"/>
  <c r="AR81" i="2"/>
  <c r="AZ81" i="2"/>
  <c r="AT78" i="2"/>
  <c r="X78" i="6" s="1"/>
  <c r="R87" i="2"/>
  <c r="AS87" i="2"/>
  <c r="W87" i="6" s="1"/>
  <c r="AL87" i="2"/>
  <c r="AN87" i="2"/>
  <c r="R79" i="2"/>
  <c r="AN79" i="2"/>
  <c r="AS79" i="2"/>
  <c r="W79" i="6" s="1"/>
  <c r="AL79" i="2"/>
  <c r="AM79" i="2" s="1"/>
  <c r="Q84" i="2"/>
  <c r="P84" i="2"/>
  <c r="D31" i="6" s="1"/>
  <c r="AK80" i="2"/>
  <c r="L177" i="6" s="1"/>
  <c r="R75" i="2"/>
  <c r="AN75" i="2"/>
  <c r="AS75" i="2"/>
  <c r="W75" i="6" s="1"/>
  <c r="AL75" i="2"/>
  <c r="AI84" i="2"/>
  <c r="J31" i="6" s="1"/>
  <c r="AB84" i="6" s="1"/>
  <c r="AK83" i="2"/>
  <c r="L294" i="6" s="1"/>
  <c r="AK84" i="2"/>
  <c r="L31" i="6" s="1"/>
  <c r="AK77" i="2"/>
  <c r="L339" i="6" s="1"/>
  <c r="AM80" i="2"/>
  <c r="R86" i="2"/>
  <c r="AL86" i="2"/>
  <c r="AS86" i="2"/>
  <c r="W86" i="6" s="1"/>
  <c r="V82" i="2"/>
  <c r="AJ82" i="2"/>
  <c r="K173" i="6" s="1"/>
  <c r="Q77" i="2"/>
  <c r="P77" i="2"/>
  <c r="D339" i="6" s="1"/>
  <c r="AT85" i="2"/>
  <c r="X85" i="6" s="1"/>
  <c r="AJ76" i="2"/>
  <c r="K176" i="6" s="1"/>
  <c r="AA76" i="6" s="1"/>
  <c r="V76" i="2"/>
  <c r="AI77" i="2"/>
  <c r="J339" i="6" s="1"/>
  <c r="R82" i="2"/>
  <c r="AL82" i="2"/>
  <c r="AS82" i="2"/>
  <c r="W82" i="6" s="1"/>
  <c r="R83" i="2"/>
  <c r="AM83" i="2" s="1"/>
  <c r="AS83" i="2"/>
  <c r="W83" i="6" s="1"/>
  <c r="AJ78" i="2"/>
  <c r="K178" i="6" s="1"/>
  <c r="V78" i="2"/>
  <c r="AZ67" i="2"/>
  <c r="AR71" i="2"/>
  <c r="BE63" i="2"/>
  <c r="BC63" i="2"/>
  <c r="Q334" i="6" s="1"/>
  <c r="AR63" i="2"/>
  <c r="BE71" i="2"/>
  <c r="BC71" i="2"/>
  <c r="Q307" i="6" s="1"/>
  <c r="AR67" i="2"/>
  <c r="P64" i="2"/>
  <c r="D201" i="6" s="1"/>
  <c r="Q64" i="2"/>
  <c r="R62" i="2"/>
  <c r="AS62" i="2"/>
  <c r="W62" i="6" s="1"/>
  <c r="AL62" i="2"/>
  <c r="AI64" i="2"/>
  <c r="J201" i="6" s="1"/>
  <c r="AB64" i="6" s="1"/>
  <c r="AK66" i="2"/>
  <c r="L204" i="6" s="1"/>
  <c r="AK62" i="2"/>
  <c r="L200" i="6" s="1"/>
  <c r="AK72" i="2"/>
  <c r="L211" i="6" s="1"/>
  <c r="AT63" i="2"/>
  <c r="X63" i="6" s="1"/>
  <c r="Q70" i="2"/>
  <c r="P70" i="2"/>
  <c r="D212" i="6" s="1"/>
  <c r="R65" i="2"/>
  <c r="AL65" i="2"/>
  <c r="AM65" i="2" s="1"/>
  <c r="AS65" i="2"/>
  <c r="W65" i="6" s="1"/>
  <c r="AN65" i="2"/>
  <c r="AY67" i="2"/>
  <c r="AT71" i="2"/>
  <c r="X71" i="6" s="1"/>
  <c r="R72" i="2"/>
  <c r="AS72" i="2"/>
  <c r="W72" i="6" s="1"/>
  <c r="AL72" i="2"/>
  <c r="R73" i="2"/>
  <c r="AN73" i="2"/>
  <c r="AS73" i="2"/>
  <c r="W73" i="6" s="1"/>
  <c r="AL73" i="2"/>
  <c r="AM73" i="2" s="1"/>
  <c r="Q66" i="2"/>
  <c r="P66" i="2"/>
  <c r="D204" i="6" s="1"/>
  <c r="R68" i="2"/>
  <c r="AL68" i="2"/>
  <c r="AS68" i="2"/>
  <c r="W68" i="6" s="1"/>
  <c r="AK70" i="2"/>
  <c r="L212" i="6" s="1"/>
  <c r="R61" i="2"/>
  <c r="AL61" i="2"/>
  <c r="AS61" i="2"/>
  <c r="W61" i="6" s="1"/>
  <c r="AN61" i="2"/>
  <c r="AK64" i="2"/>
  <c r="L201" i="6" s="1"/>
  <c r="R69" i="2"/>
  <c r="AL69" i="2"/>
  <c r="AS69" i="2"/>
  <c r="W69" i="6" s="1"/>
  <c r="AN69" i="2"/>
  <c r="AR55" i="2"/>
  <c r="AZ55" i="2"/>
  <c r="AR57" i="2"/>
  <c r="AZ57" i="2"/>
  <c r="AK43" i="2"/>
  <c r="L325" i="6" s="1"/>
  <c r="AK47" i="2"/>
  <c r="L286" i="6" s="1"/>
  <c r="AI51" i="2"/>
  <c r="J274" i="6" s="1"/>
  <c r="AB51" i="6" s="1"/>
  <c r="R45" i="2"/>
  <c r="AS45" i="2"/>
  <c r="W45" i="6" s="1"/>
  <c r="AI47" i="2"/>
  <c r="J286" i="6" s="1"/>
  <c r="AB47" i="6" s="1"/>
  <c r="AI43" i="2"/>
  <c r="J325" i="6" s="1"/>
  <c r="AB43" i="6" s="1"/>
  <c r="R56" i="2"/>
  <c r="AL56" i="2"/>
  <c r="AS56" i="2"/>
  <c r="W56" i="6" s="1"/>
  <c r="AK50" i="2"/>
  <c r="L55" i="6" s="1"/>
  <c r="AK46" i="2"/>
  <c r="L209" i="6" s="1"/>
  <c r="R44" i="2"/>
  <c r="AS44" i="2"/>
  <c r="W44" i="6" s="1"/>
  <c r="AL44" i="2"/>
  <c r="AN45" i="2"/>
  <c r="R52" i="2"/>
  <c r="AL52" i="2"/>
  <c r="AS52" i="2"/>
  <c r="W52" i="6" s="1"/>
  <c r="AK58" i="2"/>
  <c r="L210" i="6" s="1"/>
  <c r="P51" i="2"/>
  <c r="D274" i="6" s="1"/>
  <c r="Q51" i="2"/>
  <c r="R59" i="2"/>
  <c r="AL59" i="2"/>
  <c r="AN59" i="2"/>
  <c r="AS59" i="2"/>
  <c r="W59" i="6" s="1"/>
  <c r="R49" i="2"/>
  <c r="AL49" i="2"/>
  <c r="AN49" i="2"/>
  <c r="AS49" i="2"/>
  <c r="W49" i="6" s="1"/>
  <c r="P47" i="2"/>
  <c r="D286" i="6" s="1"/>
  <c r="Q47" i="2"/>
  <c r="AI53" i="2"/>
  <c r="J329" i="6" s="1"/>
  <c r="AB53" i="6" s="1"/>
  <c r="V44" i="2"/>
  <c r="AJ44" i="2"/>
  <c r="K326" i="6" s="1"/>
  <c r="AA44" i="6" s="1"/>
  <c r="AJ48" i="2"/>
  <c r="K161" i="6" s="1"/>
  <c r="V48" i="2"/>
  <c r="AL45" i="2"/>
  <c r="AM45" i="2" s="1"/>
  <c r="AM50" i="2"/>
  <c r="Q53" i="2"/>
  <c r="P53" i="2"/>
  <c r="D329" i="6" s="1"/>
  <c r="P43" i="2"/>
  <c r="D325" i="6" s="1"/>
  <c r="Q43" i="2"/>
  <c r="AK52" i="2"/>
  <c r="L141" i="6" s="1"/>
  <c r="AK56" i="2"/>
  <c r="L214" i="6" s="1"/>
  <c r="P54" i="2"/>
  <c r="D205" i="6" s="1"/>
  <c r="Q54" i="2"/>
  <c r="P58" i="2"/>
  <c r="D210" i="6" s="1"/>
  <c r="Q58" i="2"/>
  <c r="AY55" i="2"/>
  <c r="BE29" i="2"/>
  <c r="BC29" i="2"/>
  <c r="Q318" i="6" s="1"/>
  <c r="BE35" i="2"/>
  <c r="BC35" i="2"/>
  <c r="Q321" i="6" s="1"/>
  <c r="AJ32" i="2"/>
  <c r="K80" i="6" s="1"/>
  <c r="AA32" i="6" s="1"/>
  <c r="V32" i="2"/>
  <c r="AK35" i="2"/>
  <c r="L321" i="6" s="1"/>
  <c r="R37" i="2"/>
  <c r="AN37" i="2"/>
  <c r="AS37" i="2"/>
  <c r="W37" i="6" s="1"/>
  <c r="AL37" i="2"/>
  <c r="V40" i="2"/>
  <c r="AJ40" i="2"/>
  <c r="K95" i="6" s="1"/>
  <c r="P33" i="2"/>
  <c r="D320" i="6" s="1"/>
  <c r="Q33" i="2"/>
  <c r="AK33" i="2"/>
  <c r="L320" i="6" s="1"/>
  <c r="AK34" i="2"/>
  <c r="L166" i="6" s="1"/>
  <c r="AK38" i="2"/>
  <c r="L132" i="6" s="1"/>
  <c r="Q34" i="2"/>
  <c r="P34" i="2"/>
  <c r="D166" i="6" s="1"/>
  <c r="P39" i="2"/>
  <c r="D323" i="6" s="1"/>
  <c r="Q39" i="2"/>
  <c r="AK37" i="2"/>
  <c r="L322" i="6" s="1"/>
  <c r="AM30" i="2"/>
  <c r="AK39" i="2"/>
  <c r="L323" i="6" s="1"/>
  <c r="R31" i="2"/>
  <c r="AL31" i="2"/>
  <c r="AS31" i="2"/>
  <c r="W31" i="6" s="1"/>
  <c r="AN31" i="2"/>
  <c r="V36" i="2"/>
  <c r="AJ36" i="2"/>
  <c r="K78" i="6" s="1"/>
  <c r="AA36" i="6" s="1"/>
  <c r="AM38" i="2"/>
  <c r="Q41" i="2"/>
  <c r="P41" i="2"/>
  <c r="D324" i="6" s="1"/>
  <c r="AT29" i="2"/>
  <c r="X29" i="6" s="1"/>
  <c r="AO29" i="2"/>
  <c r="AR25" i="2"/>
  <c r="BE25" i="2"/>
  <c r="BC25" i="2"/>
  <c r="Q220" i="6" s="1"/>
  <c r="AT26" i="2"/>
  <c r="X26" i="6" s="1"/>
  <c r="AT25" i="2"/>
  <c r="X25" i="6" s="1"/>
  <c r="AM25" i="2"/>
  <c r="AK26" i="2"/>
  <c r="L127" i="6" s="1"/>
  <c r="AM26" i="2"/>
  <c r="R27" i="2"/>
  <c r="AS27" i="2"/>
  <c r="W27" i="6" s="1"/>
  <c r="AN27" i="2"/>
  <c r="AL27" i="2"/>
  <c r="AM22" i="2"/>
  <c r="AK22" i="2"/>
  <c r="L147" i="6" s="1"/>
  <c r="R23" i="2"/>
  <c r="AN23" i="2"/>
  <c r="AS23" i="2"/>
  <c r="W23" i="6" s="1"/>
  <c r="AL23" i="2"/>
  <c r="AZ21" i="2"/>
  <c r="BE19" i="2"/>
  <c r="BC19" i="2"/>
  <c r="Q317" i="6" s="1"/>
  <c r="AZ17" i="2"/>
  <c r="AR21" i="2"/>
  <c r="AR17" i="2"/>
  <c r="AI18" i="2"/>
  <c r="J156" i="6" s="1"/>
  <c r="AB18" i="6" s="1"/>
  <c r="AO19" i="2"/>
  <c r="AK20" i="2"/>
  <c r="L152" i="6" s="1"/>
  <c r="P18" i="2"/>
  <c r="D156" i="6" s="1"/>
  <c r="Q18" i="2"/>
  <c r="R20" i="2"/>
  <c r="AL20" i="2"/>
  <c r="AS20" i="2"/>
  <c r="W20" i="6" s="1"/>
  <c r="AT19" i="2"/>
  <c r="X19" i="6" s="1"/>
  <c r="R16" i="2"/>
  <c r="AL16" i="2"/>
  <c r="AS16" i="2"/>
  <c r="W16" i="6" s="1"/>
  <c r="AK18" i="2"/>
  <c r="L156" i="6" s="1"/>
  <c r="AY21" i="2"/>
  <c r="R14" i="2"/>
  <c r="AS14" i="2"/>
  <c r="W14" i="6" s="1"/>
  <c r="AL14" i="2"/>
  <c r="AM12" i="2"/>
  <c r="AT12" i="2"/>
  <c r="X12" i="6" s="1"/>
  <c r="AK15" i="2"/>
  <c r="L315" i="6" s="1"/>
  <c r="Q15" i="2"/>
  <c r="P15" i="2"/>
  <c r="D315" i="6" s="1"/>
  <c r="AI15" i="2"/>
  <c r="J315" i="6" s="1"/>
  <c r="AB15" i="6" s="1"/>
  <c r="AK14" i="2"/>
  <c r="L148" i="6" s="1"/>
  <c r="R13" i="2"/>
  <c r="AN13" i="2"/>
  <c r="AS13" i="2"/>
  <c r="W13" i="6" s="1"/>
  <c r="AL13" i="2"/>
  <c r="R10" i="2"/>
  <c r="AL10" i="2"/>
  <c r="AS10" i="2"/>
  <c r="W10" i="6" s="1"/>
  <c r="R11" i="2"/>
  <c r="AS11" i="2"/>
  <c r="W11" i="6" s="1"/>
  <c r="AN11" i="2"/>
  <c r="AL11" i="2"/>
  <c r="AW488" i="2"/>
  <c r="AX415" i="2"/>
  <c r="AX351" i="2"/>
  <c r="AP269" i="2"/>
  <c r="AP147" i="2"/>
  <c r="AW49" i="2"/>
  <c r="AX467" i="2"/>
  <c r="AW321" i="2"/>
  <c r="AW512" i="2"/>
  <c r="AW423" i="2"/>
  <c r="AX364" i="2"/>
  <c r="AX305" i="2"/>
  <c r="AP189" i="2"/>
  <c r="AP101" i="2"/>
  <c r="AW410" i="2"/>
  <c r="AQ115" i="2"/>
  <c r="AP476" i="2"/>
  <c r="AQ415" i="2"/>
  <c r="AP348" i="2"/>
  <c r="AP236" i="2"/>
  <c r="AW135" i="2"/>
  <c r="AP31" i="2"/>
  <c r="AP303" i="2"/>
  <c r="AX267" i="2"/>
  <c r="AQ477" i="2"/>
  <c r="AW404" i="2"/>
  <c r="AP346" i="2"/>
  <c r="AW245" i="2"/>
  <c r="AP155" i="2"/>
  <c r="AP49" i="2"/>
  <c r="AW474" i="2"/>
  <c r="AW289" i="2"/>
  <c r="AX498" i="2"/>
  <c r="AX421" i="2"/>
  <c r="AQ363" i="2"/>
  <c r="AW310" i="2"/>
  <c r="AW181" i="2"/>
  <c r="AX89" i="2"/>
  <c r="AW396" i="2"/>
  <c r="AW101" i="2"/>
  <c r="AX472" i="2"/>
  <c r="AQ400" i="2"/>
  <c r="AQ343" i="2"/>
  <c r="AP229" i="2"/>
  <c r="AW139" i="2"/>
  <c r="AW37" i="2"/>
  <c r="AW283" i="2"/>
  <c r="AX213" i="2"/>
  <c r="AQ467" i="2"/>
  <c r="AP410" i="2"/>
  <c r="AW336" i="2"/>
  <c r="AP245" i="2"/>
  <c r="AW137" i="2"/>
  <c r="AQ29" i="2"/>
  <c r="AW447" i="2"/>
  <c r="AP285" i="2"/>
  <c r="AP505" i="2"/>
  <c r="AW432" i="2"/>
  <c r="AX365" i="2"/>
  <c r="AW303" i="2"/>
  <c r="AQ177" i="2"/>
  <c r="AP79" i="2"/>
  <c r="AP384" i="2"/>
  <c r="AP80" i="2"/>
  <c r="AP470" i="2"/>
  <c r="AP398" i="2"/>
  <c r="AP338" i="2"/>
  <c r="AX231" i="2"/>
  <c r="AP137" i="2"/>
  <c r="AP30" i="2"/>
  <c r="AP239" i="2"/>
  <c r="AW167" i="2"/>
  <c r="AX103" i="2"/>
  <c r="AP474" i="2"/>
  <c r="AQ399" i="2"/>
  <c r="AX335" i="2"/>
  <c r="AX219" i="2"/>
  <c r="AX141" i="2"/>
  <c r="AQ35" i="2"/>
  <c r="AX445" i="2"/>
  <c r="AX249" i="2"/>
  <c r="AX499" i="2"/>
  <c r="AX433" i="2"/>
  <c r="AP362" i="2"/>
  <c r="AP293" i="2"/>
  <c r="AX171" i="2"/>
  <c r="AX85" i="2"/>
  <c r="AX377" i="2"/>
  <c r="AW61" i="2"/>
  <c r="AQ458" i="2"/>
  <c r="AQ392" i="2"/>
  <c r="AW341" i="2"/>
  <c r="AW225" i="2"/>
  <c r="AQ119" i="2"/>
  <c r="AP23" i="2"/>
  <c r="AW226" i="2"/>
  <c r="AP117" i="2"/>
  <c r="AP462" i="2"/>
  <c r="AP396" i="2"/>
  <c r="AQ339" i="2"/>
  <c r="AP233" i="2"/>
  <c r="AP129" i="2"/>
  <c r="AW27" i="2"/>
  <c r="AP442" i="2"/>
  <c r="AW229" i="2"/>
  <c r="AQ491" i="2"/>
  <c r="AQ419" i="2"/>
  <c r="AQ359" i="2"/>
  <c r="AW297" i="2"/>
  <c r="AP162" i="2"/>
  <c r="AX63" i="2"/>
  <c r="AQ371" i="2"/>
  <c r="AP37" i="2"/>
  <c r="AW448" i="2"/>
  <c r="AW384" i="2"/>
  <c r="AP340" i="2"/>
  <c r="AP230" i="2"/>
  <c r="AW121" i="2"/>
  <c r="AX19" i="2"/>
  <c r="AP190" i="2"/>
  <c r="AW90" i="2"/>
  <c r="AW454" i="2"/>
  <c r="AQ389" i="2"/>
  <c r="AX339" i="2"/>
  <c r="AP217" i="2"/>
  <c r="AW125" i="2"/>
  <c r="AW22" i="2"/>
  <c r="AW438" i="2"/>
  <c r="AP207" i="2"/>
  <c r="AX489" i="2"/>
  <c r="AW416" i="2"/>
  <c r="AX355" i="2"/>
  <c r="AP283" i="2"/>
  <c r="AP160" i="2"/>
  <c r="AP73" i="2"/>
  <c r="AP358" i="2"/>
  <c r="AP11" i="2"/>
  <c r="AP450" i="2"/>
  <c r="AX385" i="2"/>
  <c r="AP325" i="2"/>
  <c r="AP215" i="2"/>
  <c r="AX119" i="2"/>
  <c r="AW11" i="2"/>
  <c r="AP179" i="2"/>
  <c r="AW69" i="2"/>
  <c r="AX409" i="2"/>
  <c r="AQ445" i="2"/>
  <c r="AP386" i="2"/>
  <c r="AW333" i="2"/>
  <c r="AP226" i="2"/>
  <c r="AP125" i="2"/>
  <c r="AP13" i="2"/>
  <c r="AQ429" i="2"/>
  <c r="AW176" i="2"/>
  <c r="AW481" i="2"/>
  <c r="AQ405" i="2"/>
  <c r="AX359" i="2"/>
  <c r="AW269" i="2"/>
  <c r="AW147" i="2"/>
  <c r="AW73" i="2"/>
  <c r="AP341" i="2"/>
  <c r="AP518" i="2"/>
  <c r="AW442" i="2"/>
  <c r="AQ373" i="2"/>
  <c r="AW320" i="2"/>
  <c r="AP211" i="2"/>
  <c r="AW117" i="2"/>
  <c r="AP448" i="2"/>
  <c r="AP148" i="2"/>
  <c r="AP22" i="2"/>
  <c r="AW189" i="2"/>
  <c r="AP447" i="2"/>
  <c r="AP380" i="2"/>
  <c r="AP317" i="2"/>
  <c r="AW214" i="2"/>
  <c r="AX123" i="2"/>
  <c r="AW518" i="2"/>
  <c r="AQ433" i="2"/>
  <c r="AX153" i="2"/>
  <c r="AP488" i="2"/>
  <c r="AW414" i="2"/>
  <c r="AX349" i="2"/>
  <c r="AP251" i="2"/>
  <c r="AW155" i="2"/>
  <c r="AP45" i="2"/>
  <c r="AX331" i="2"/>
  <c r="AW516" i="2"/>
  <c r="AX439" i="2"/>
  <c r="AX373" i="2"/>
  <c r="AW317" i="2"/>
  <c r="AP201" i="2"/>
  <c r="AQ103" i="2"/>
  <c r="AW428" i="2"/>
  <c r="AW129" i="2"/>
  <c r="AQ364" i="2"/>
  <c r="AQ519" i="2"/>
  <c r="AQ439" i="2"/>
  <c r="AP376" i="2"/>
  <c r="AX319" i="2"/>
  <c r="AW211" i="2"/>
  <c r="AP111" i="2"/>
  <c r="AP516" i="2"/>
  <c r="AW412" i="2"/>
  <c r="AW143" i="2"/>
  <c r="AW476" i="2"/>
  <c r="AP404" i="2"/>
  <c r="AW348" i="2"/>
  <c r="AW236" i="2"/>
  <c r="AP151" i="2"/>
  <c r="AX35" i="2"/>
  <c r="AP307" i="2"/>
  <c r="AP512" i="2"/>
  <c r="AX425" i="2"/>
  <c r="AW309" i="2"/>
  <c r="AX519" i="2"/>
  <c r="AP438" i="2"/>
  <c r="AQ377" i="2"/>
  <c r="AP309" i="2"/>
  <c r="AX209" i="2"/>
  <c r="AP107" i="2"/>
  <c r="AW504" i="2"/>
  <c r="AX405" i="2"/>
  <c r="AX115" i="2"/>
  <c r="AQ472" i="2"/>
  <c r="AX400" i="2"/>
  <c r="AP336" i="2"/>
  <c r="AW239" i="2"/>
  <c r="AP135" i="2"/>
  <c r="AX29" i="2"/>
  <c r="AP279" i="2"/>
  <c r="AP504" i="2"/>
  <c r="AQ421" i="2"/>
  <c r="AW366" i="2"/>
  <c r="AW307" i="2"/>
  <c r="AP181" i="2"/>
  <c r="AQ89" i="2"/>
  <c r="AX399" i="2"/>
  <c r="AW83" i="2"/>
  <c r="AQ498" i="2"/>
  <c r="AQ425" i="2"/>
  <c r="AP368" i="2"/>
  <c r="AP310" i="2"/>
  <c r="AW190" i="2"/>
  <c r="AP90" i="2"/>
  <c r="AQ503" i="2"/>
  <c r="AX389" i="2"/>
  <c r="AP75" i="2"/>
  <c r="AW470" i="2"/>
  <c r="AW398" i="2"/>
  <c r="AW338" i="2"/>
  <c r="AW217" i="2"/>
  <c r="AP143" i="2"/>
  <c r="AW30" i="2"/>
  <c r="AP225" i="2"/>
  <c r="AQ507" i="2"/>
  <c r="AP432" i="2"/>
  <c r="AX363" i="2"/>
  <c r="AP297" i="2"/>
  <c r="AW179" i="2"/>
  <c r="AW75" i="2"/>
  <c r="AW380" i="2"/>
  <c r="AP59" i="2"/>
  <c r="AX503" i="2"/>
  <c r="AP428" i="2"/>
  <c r="AQ365" i="2"/>
  <c r="AX299" i="2"/>
  <c r="AX177" i="2"/>
  <c r="AW87" i="2"/>
  <c r="AX495" i="2"/>
  <c r="AW376" i="2"/>
  <c r="AW59" i="2"/>
  <c r="AX458" i="2"/>
  <c r="AX392" i="2"/>
  <c r="AX343" i="2"/>
  <c r="AQ219" i="2"/>
  <c r="AQ123" i="2"/>
  <c r="AP27" i="2"/>
  <c r="AW233" i="2"/>
  <c r="AW505" i="2"/>
  <c r="AW422" i="2"/>
  <c r="AX371" i="2"/>
  <c r="AP289" i="2"/>
  <c r="AW169" i="2"/>
  <c r="AW79" i="2"/>
  <c r="AW368" i="2"/>
  <c r="AX25" i="2"/>
  <c r="AQ495" i="2"/>
  <c r="AP423" i="2"/>
  <c r="AW362" i="2"/>
  <c r="AW285" i="2"/>
  <c r="AP176" i="2"/>
  <c r="AW80" i="2"/>
  <c r="AP490" i="2"/>
  <c r="AP366" i="2"/>
  <c r="AW31" i="2"/>
  <c r="AP454" i="2"/>
  <c r="AQ385" i="2"/>
  <c r="AW340" i="2"/>
  <c r="AW230" i="2"/>
  <c r="AW113" i="2"/>
  <c r="AW23" i="2"/>
  <c r="AW207" i="2"/>
  <c r="AW490" i="2"/>
  <c r="AX419" i="2"/>
  <c r="AQ355" i="2"/>
  <c r="AW273" i="2"/>
  <c r="AP157" i="2"/>
  <c r="AX71" i="2"/>
  <c r="AX352" i="2"/>
  <c r="AQ499" i="2"/>
  <c r="AX507" i="2"/>
  <c r="AX429" i="2"/>
  <c r="AP361" i="2"/>
  <c r="AW293" i="2"/>
  <c r="AW162" i="2"/>
  <c r="AP87" i="2"/>
  <c r="AQ479" i="2"/>
  <c r="AP354" i="2"/>
  <c r="AQ19" i="2"/>
  <c r="AW450" i="2"/>
  <c r="AW386" i="2"/>
  <c r="AW325" i="2"/>
  <c r="AW215" i="2"/>
  <c r="AP121" i="2"/>
  <c r="AW13" i="2"/>
  <c r="AP169" i="2"/>
  <c r="AQ489" i="2"/>
  <c r="AP416" i="2"/>
  <c r="AW354" i="2"/>
  <c r="AP273" i="2"/>
  <c r="AX165" i="2"/>
  <c r="AP61" i="2"/>
  <c r="AW346" i="2"/>
  <c r="AX418" i="2"/>
  <c r="AX491" i="2"/>
  <c r="AQ418" i="2"/>
  <c r="AQ352" i="2"/>
  <c r="AW279" i="2"/>
  <c r="AW160" i="2"/>
  <c r="AW65" i="2"/>
  <c r="AW480" i="2"/>
  <c r="AQ335" i="2"/>
  <c r="AQ515" i="2"/>
  <c r="AQ443" i="2"/>
  <c r="AX381" i="2"/>
  <c r="AP321" i="2"/>
  <c r="AP214" i="2"/>
  <c r="AP113" i="2"/>
  <c r="AW462" i="2"/>
  <c r="AW157" i="2"/>
  <c r="AP480" i="2"/>
  <c r="AQ409" i="2"/>
  <c r="AW358" i="2"/>
  <c r="AP261" i="2"/>
  <c r="AW151" i="2"/>
  <c r="AP69" i="2"/>
  <c r="AW345" i="2"/>
  <c r="AW361" i="2"/>
  <c r="AX479" i="2"/>
  <c r="AP412" i="2"/>
  <c r="AQ351" i="2"/>
  <c r="AW261" i="2"/>
  <c r="AP167" i="2"/>
  <c r="AP65" i="2"/>
  <c r="AX477" i="2"/>
  <c r="AP345" i="2"/>
  <c r="AX515" i="2"/>
  <c r="AX443" i="2"/>
  <c r="AQ381" i="2"/>
  <c r="AQ319" i="2"/>
  <c r="AW201" i="2"/>
  <c r="AW111" i="2"/>
  <c r="AP422" i="2"/>
  <c r="AP139" i="2"/>
  <c r="AP481" i="2"/>
  <c r="AP414" i="2"/>
  <c r="AQ349" i="2"/>
  <c r="AW251" i="2"/>
  <c r="AW148" i="2"/>
  <c r="AW45" i="2"/>
  <c r="AP333" i="2"/>
  <c r="AP320" i="2"/>
  <c r="AW107" i="2"/>
  <c r="AA40" i="6" l="1"/>
  <c r="AA95" i="6"/>
  <c r="AA82" i="6"/>
  <c r="AA173" i="6"/>
  <c r="AB281" i="6"/>
  <c r="AB414" i="6"/>
  <c r="AA274" i="6"/>
  <c r="AA30" i="6"/>
  <c r="AA292" i="6"/>
  <c r="AA17" i="6"/>
  <c r="AB275" i="6"/>
  <c r="AB411" i="6"/>
  <c r="AB287" i="6"/>
  <c r="AB417" i="6"/>
  <c r="AB117" i="6"/>
  <c r="AB167" i="6"/>
  <c r="AB321" i="6"/>
  <c r="AB40" i="6"/>
  <c r="AB318" i="6"/>
  <c r="AA272" i="6"/>
  <c r="AA25" i="6"/>
  <c r="AB34" i="6"/>
  <c r="AA108" i="6"/>
  <c r="AB171" i="6"/>
  <c r="AB191" i="6"/>
  <c r="AB59" i="6"/>
  <c r="AB44" i="6"/>
  <c r="AB394" i="6"/>
  <c r="AA200" i="6"/>
  <c r="AA154" i="6"/>
  <c r="AA78" i="6"/>
  <c r="AA178" i="6"/>
  <c r="AB221" i="6"/>
  <c r="AB401" i="6"/>
  <c r="AB204" i="6"/>
  <c r="AB366" i="6"/>
  <c r="AB26" i="6"/>
  <c r="AB297" i="6"/>
  <c r="AA146" i="6"/>
  <c r="AA19" i="6"/>
  <c r="AA220" i="6"/>
  <c r="AA183" i="6"/>
  <c r="AB277" i="6"/>
  <c r="AB412" i="6"/>
  <c r="AA16" i="6"/>
  <c r="AA153" i="6"/>
  <c r="AA180" i="6"/>
  <c r="AB32" i="6"/>
  <c r="AB122" i="6"/>
  <c r="AB87" i="6"/>
  <c r="AB127" i="6"/>
  <c r="AB364" i="6"/>
  <c r="AB109" i="6"/>
  <c r="AB354" i="6"/>
  <c r="AB367" i="6"/>
  <c r="AB75" i="6"/>
  <c r="AB274" i="6"/>
  <c r="AB212" i="6"/>
  <c r="AB223" i="6"/>
  <c r="AB219" i="6"/>
  <c r="AB291" i="6"/>
  <c r="AB419" i="6"/>
  <c r="AB103" i="6"/>
  <c r="AB351" i="6"/>
  <c r="AB237" i="6"/>
  <c r="AB405" i="6"/>
  <c r="AA326" i="6"/>
  <c r="AB327" i="6"/>
  <c r="AA186" i="6"/>
  <c r="AB163" i="6"/>
  <c r="AB383" i="6"/>
  <c r="AB13" i="6"/>
  <c r="AA43" i="6"/>
  <c r="AA176" i="6"/>
  <c r="AB180" i="6"/>
  <c r="AB201" i="6"/>
  <c r="AB118" i="6"/>
  <c r="AB177" i="6"/>
  <c r="AB77" i="6"/>
  <c r="AB339" i="6"/>
  <c r="AB315" i="6"/>
  <c r="AB429" i="6"/>
  <c r="AB295" i="6"/>
  <c r="AB421" i="6"/>
  <c r="AA80" i="6"/>
  <c r="AB36" i="6"/>
  <c r="AB31" i="6"/>
  <c r="AA308" i="6"/>
  <c r="AA59" i="6"/>
  <c r="AB176" i="6"/>
  <c r="AA48" i="6"/>
  <c r="AA161" i="6"/>
  <c r="AB271" i="6"/>
  <c r="AB409" i="6"/>
  <c r="AA310" i="6"/>
  <c r="AA105" i="6"/>
  <c r="AB319" i="6"/>
  <c r="AB432" i="6"/>
  <c r="AB145" i="6"/>
  <c r="AB374" i="6"/>
  <c r="AB10" i="6"/>
  <c r="AB311" i="6"/>
  <c r="AB166" i="6"/>
  <c r="AB174" i="6"/>
  <c r="AB20" i="6"/>
  <c r="AB11" i="6"/>
  <c r="AA150" i="6"/>
  <c r="AB150" i="6"/>
  <c r="AA110" i="6"/>
  <c r="AA12" i="6"/>
  <c r="AA282" i="6"/>
  <c r="AA27" i="6"/>
  <c r="AB323" i="6"/>
  <c r="AB433" i="6"/>
  <c r="AB329" i="6"/>
  <c r="AB179" i="6"/>
  <c r="AB352" i="6"/>
  <c r="BD517" i="2"/>
  <c r="R474" i="6" s="1"/>
  <c r="BG497" i="2"/>
  <c r="BG517" i="2"/>
  <c r="G93" i="6"/>
  <c r="Y362" i="6"/>
  <c r="Y364" i="6"/>
  <c r="G111" i="6"/>
  <c r="AO364" i="2"/>
  <c r="BD453" i="2"/>
  <c r="R236" i="6" s="1"/>
  <c r="BG453" i="2"/>
  <c r="BF453" i="2"/>
  <c r="G136" i="6"/>
  <c r="Y214" i="6"/>
  <c r="Z419" i="6"/>
  <c r="H216" i="6"/>
  <c r="H289" i="6"/>
  <c r="Z443" i="6"/>
  <c r="Y462" i="6"/>
  <c r="G63" i="6"/>
  <c r="W195" i="6"/>
  <c r="AT195" i="2"/>
  <c r="X195" i="6" s="1"/>
  <c r="BD327" i="2"/>
  <c r="R435" i="6" s="1"/>
  <c r="BG327" i="2"/>
  <c r="BF327" i="2"/>
  <c r="W220" i="6"/>
  <c r="AT220" i="2"/>
  <c r="X220" i="6" s="1"/>
  <c r="X81" i="6"/>
  <c r="AY81" i="2"/>
  <c r="G314" i="6"/>
  <c r="Y13" i="6"/>
  <c r="AM31" i="2"/>
  <c r="AM37" i="2"/>
  <c r="G328" i="6"/>
  <c r="Y49" i="6"/>
  <c r="AM101" i="2"/>
  <c r="H359" i="6"/>
  <c r="Z119" i="6"/>
  <c r="Y201" i="6"/>
  <c r="G395" i="6"/>
  <c r="G415" i="6"/>
  <c r="Y283" i="6"/>
  <c r="AM325" i="2"/>
  <c r="H439" i="6"/>
  <c r="Z335" i="6"/>
  <c r="G104" i="6"/>
  <c r="Y368" i="6"/>
  <c r="G106" i="6"/>
  <c r="Y412" i="6"/>
  <c r="AY418" i="2"/>
  <c r="P107" i="6" s="1"/>
  <c r="H107" i="6"/>
  <c r="Z418" i="6"/>
  <c r="H240" i="6"/>
  <c r="Z429" i="6"/>
  <c r="Z439" i="6"/>
  <c r="H454" i="6"/>
  <c r="G76" i="6"/>
  <c r="Y488" i="6"/>
  <c r="G258" i="6"/>
  <c r="Y195" i="6"/>
  <c r="AO195" i="2"/>
  <c r="W95" i="6"/>
  <c r="AT95" i="2"/>
  <c r="AM228" i="2"/>
  <c r="Z115" i="6"/>
  <c r="H357" i="6"/>
  <c r="G172" i="6"/>
  <c r="Y162" i="6"/>
  <c r="H261" i="6"/>
  <c r="Z359" i="6"/>
  <c r="AY363" i="2"/>
  <c r="X363" i="6"/>
  <c r="Y95" i="6"/>
  <c r="G347" i="6"/>
  <c r="AO95" i="2"/>
  <c r="W228" i="6"/>
  <c r="AT228" i="2"/>
  <c r="X228" i="6" s="1"/>
  <c r="Y75" i="6"/>
  <c r="G338" i="6"/>
  <c r="AY123" i="2"/>
  <c r="X123" i="6"/>
  <c r="G375" i="6"/>
  <c r="Y147" i="6"/>
  <c r="AM189" i="2"/>
  <c r="AM201" i="2"/>
  <c r="Y307" i="6"/>
  <c r="G426" i="6"/>
  <c r="Y338" i="6"/>
  <c r="G74" i="6"/>
  <c r="G124" i="6"/>
  <c r="Y354" i="6"/>
  <c r="AY381" i="2"/>
  <c r="H241" i="6"/>
  <c r="Z381" i="6"/>
  <c r="H249" i="6"/>
  <c r="Z389" i="6"/>
  <c r="Y432" i="6"/>
  <c r="G144" i="6"/>
  <c r="BD437" i="2"/>
  <c r="R303" i="6" s="1"/>
  <c r="Y447" i="6"/>
  <c r="G301" i="6"/>
  <c r="Y454" i="6"/>
  <c r="G181" i="6"/>
  <c r="H265" i="6"/>
  <c r="Z467" i="6"/>
  <c r="AY499" i="2"/>
  <c r="X499" i="6"/>
  <c r="G227" i="6"/>
  <c r="Y505" i="6"/>
  <c r="AM195" i="2"/>
  <c r="AO161" i="2"/>
  <c r="G382" i="6"/>
  <c r="Y161" i="6"/>
  <c r="H244" i="6"/>
  <c r="Z395" i="6"/>
  <c r="W36" i="6"/>
  <c r="AT36" i="2"/>
  <c r="X36" i="6" s="1"/>
  <c r="BG485" i="2"/>
  <c r="BF485" i="2"/>
  <c r="BD485" i="2"/>
  <c r="R463" i="6" s="1"/>
  <c r="G430" i="6"/>
  <c r="Y317" i="6"/>
  <c r="H448" i="6"/>
  <c r="Z371" i="6"/>
  <c r="G198" i="6"/>
  <c r="Y404" i="6"/>
  <c r="Y137" i="6"/>
  <c r="G369" i="6"/>
  <c r="AY392" i="2"/>
  <c r="P99" i="6" s="1"/>
  <c r="X392" i="6"/>
  <c r="BF437" i="2"/>
  <c r="G3" i="6"/>
  <c r="Y480" i="6"/>
  <c r="Y518" i="6"/>
  <c r="G169" i="6"/>
  <c r="X287" i="6"/>
  <c r="AY287" i="2"/>
  <c r="BD473" i="2"/>
  <c r="R257" i="6" s="1"/>
  <c r="BG473" i="2"/>
  <c r="BF473" i="2"/>
  <c r="G378" i="6"/>
  <c r="Y153" i="6"/>
  <c r="Y23" i="6"/>
  <c r="G310" i="6"/>
  <c r="G353" i="6"/>
  <c r="Y107" i="6"/>
  <c r="Y121" i="6"/>
  <c r="G361" i="6"/>
  <c r="Y279" i="6"/>
  <c r="G413" i="6"/>
  <c r="G129" i="6"/>
  <c r="Y428" i="6"/>
  <c r="G162" i="6"/>
  <c r="Y442" i="6"/>
  <c r="H460" i="6"/>
  <c r="Z479" i="6"/>
  <c r="Z519" i="6"/>
  <c r="H475" i="6"/>
  <c r="Y173" i="6"/>
  <c r="G388" i="6"/>
  <c r="AO173" i="2"/>
  <c r="AT161" i="2"/>
  <c r="X161" i="6" s="1"/>
  <c r="W161" i="6"/>
  <c r="AY161" i="2"/>
  <c r="Y259" i="6"/>
  <c r="G283" i="6"/>
  <c r="AO259" i="2"/>
  <c r="H423" i="6"/>
  <c r="Z299" i="6"/>
  <c r="Y207" i="6"/>
  <c r="G222" i="6"/>
  <c r="BD451" i="2"/>
  <c r="R285" i="6" s="1"/>
  <c r="BG451" i="2"/>
  <c r="BF451" i="2"/>
  <c r="G34" i="6"/>
  <c r="Y90" i="6"/>
  <c r="AY25" i="2"/>
  <c r="G404" i="6"/>
  <c r="Y233" i="6"/>
  <c r="Y293" i="6"/>
  <c r="G420" i="6"/>
  <c r="H441" i="6"/>
  <c r="Z339" i="6"/>
  <c r="Y59" i="6"/>
  <c r="G332" i="6"/>
  <c r="G337" i="6"/>
  <c r="Y69" i="6"/>
  <c r="AM107" i="2"/>
  <c r="H362" i="6"/>
  <c r="Z123" i="6"/>
  <c r="G230" i="6"/>
  <c r="Y229" i="6"/>
  <c r="AM273" i="2"/>
  <c r="AM303" i="2"/>
  <c r="AM333" i="2"/>
  <c r="AY331" i="2"/>
  <c r="BG331" i="2" s="1"/>
  <c r="G101" i="6"/>
  <c r="Y366" i="6"/>
  <c r="G16" i="6"/>
  <c r="Y384" i="6"/>
  <c r="Z399" i="6"/>
  <c r="H238" i="6"/>
  <c r="H455" i="6"/>
  <c r="Z445" i="6"/>
  <c r="H64" i="6"/>
  <c r="Z472" i="6"/>
  <c r="W173" i="6"/>
  <c r="AT173" i="2"/>
  <c r="AL219" i="2"/>
  <c r="AM219" i="2" s="1"/>
  <c r="AS219" i="2"/>
  <c r="R219" i="2"/>
  <c r="AN219" i="2"/>
  <c r="AN218" i="2" s="1"/>
  <c r="G467" i="6"/>
  <c r="Y493" i="6"/>
  <c r="AO493" i="2"/>
  <c r="W326" i="6"/>
  <c r="AT326" i="2"/>
  <c r="X326" i="6" s="1"/>
  <c r="AY57" i="2"/>
  <c r="H351" i="6"/>
  <c r="Z103" i="6"/>
  <c r="G434" i="6"/>
  <c r="Y325" i="6"/>
  <c r="R319" i="2"/>
  <c r="AS319" i="2"/>
  <c r="AL319" i="2"/>
  <c r="AM319" i="2" s="1"/>
  <c r="AN319" i="2"/>
  <c r="Y143" i="6"/>
  <c r="G373" i="6"/>
  <c r="Z369" i="6"/>
  <c r="H299" i="6"/>
  <c r="Y189" i="6"/>
  <c r="G308" i="6"/>
  <c r="Y251" i="6"/>
  <c r="G276" i="6"/>
  <c r="Y73" i="6"/>
  <c r="G293" i="6"/>
  <c r="H344" i="6"/>
  <c r="Z89" i="6"/>
  <c r="Y129" i="6"/>
  <c r="G365" i="6"/>
  <c r="G371" i="6"/>
  <c r="Y139" i="6"/>
  <c r="G386" i="6"/>
  <c r="Y169" i="6"/>
  <c r="BD193" i="2"/>
  <c r="R394" i="6" s="1"/>
  <c r="AM229" i="2"/>
  <c r="G418" i="6"/>
  <c r="Y289" i="6"/>
  <c r="G438" i="6"/>
  <c r="Y333" i="6"/>
  <c r="G444" i="6"/>
  <c r="Y345" i="6"/>
  <c r="G123" i="6"/>
  <c r="Y358" i="6"/>
  <c r="BF357" i="2"/>
  <c r="H271" i="6"/>
  <c r="Z365" i="6"/>
  <c r="AY371" i="2"/>
  <c r="BD371" i="2" s="1"/>
  <c r="R448" i="6" s="1"/>
  <c r="Z377" i="6"/>
  <c r="H224" i="6"/>
  <c r="G90" i="6"/>
  <c r="Y416" i="6"/>
  <c r="AY425" i="2"/>
  <c r="BD425" i="2" s="1"/>
  <c r="R279" i="6" s="1"/>
  <c r="AY467" i="2"/>
  <c r="BG467" i="2" s="1"/>
  <c r="X467" i="6"/>
  <c r="H300" i="6"/>
  <c r="Z495" i="6"/>
  <c r="G473" i="6"/>
  <c r="Y516" i="6"/>
  <c r="Y400" i="6"/>
  <c r="G165" i="6"/>
  <c r="Y17" i="6"/>
  <c r="G316" i="6"/>
  <c r="AO17" i="2"/>
  <c r="H378" i="6"/>
  <c r="Z153" i="6"/>
  <c r="AM493" i="2"/>
  <c r="W342" i="6"/>
  <c r="AT342" i="2"/>
  <c r="X342" i="6" s="1"/>
  <c r="AY91" i="2"/>
  <c r="G39" i="6"/>
  <c r="Y396" i="6"/>
  <c r="AN22" i="2"/>
  <c r="H318" i="6"/>
  <c r="Z29" i="6"/>
  <c r="AY89" i="2"/>
  <c r="X89" i="6"/>
  <c r="AN148" i="2"/>
  <c r="BF193" i="2"/>
  <c r="Y273" i="6"/>
  <c r="G410" i="6"/>
  <c r="G425" i="6"/>
  <c r="Y303" i="6"/>
  <c r="G427" i="6"/>
  <c r="Y309" i="6"/>
  <c r="Y321" i="6"/>
  <c r="G295" i="6"/>
  <c r="BG357" i="2"/>
  <c r="G73" i="6"/>
  <c r="Y398" i="6"/>
  <c r="G77" i="6"/>
  <c r="Y410" i="6"/>
  <c r="Y422" i="6"/>
  <c r="G92" i="6"/>
  <c r="G245" i="6"/>
  <c r="Y423" i="6"/>
  <c r="H472" i="6"/>
  <c r="Z515" i="6"/>
  <c r="W17" i="6"/>
  <c r="AT17" i="2"/>
  <c r="W493" i="6"/>
  <c r="AT493" i="2"/>
  <c r="AM364" i="2"/>
  <c r="AM342" i="2"/>
  <c r="Y245" i="6"/>
  <c r="G242" i="6"/>
  <c r="Z392" i="6"/>
  <c r="H99" i="6"/>
  <c r="Y37" i="6"/>
  <c r="G322" i="6"/>
  <c r="AM151" i="2"/>
  <c r="AY195" i="2"/>
  <c r="G399" i="6"/>
  <c r="Y215" i="6"/>
  <c r="G260" i="6"/>
  <c r="Y261" i="6"/>
  <c r="G422" i="6"/>
  <c r="Y297" i="6"/>
  <c r="Y348" i="6"/>
  <c r="G119" i="6"/>
  <c r="Z421" i="6"/>
  <c r="H248" i="6"/>
  <c r="AY439" i="2"/>
  <c r="BF439" i="2" s="1"/>
  <c r="Z489" i="6"/>
  <c r="H465" i="6"/>
  <c r="Y504" i="6"/>
  <c r="G116" i="6"/>
  <c r="X227" i="6"/>
  <c r="AY227" i="2"/>
  <c r="W364" i="6"/>
  <c r="AT364" i="2"/>
  <c r="X364" i="6" s="1"/>
  <c r="R35" i="2"/>
  <c r="AN35" i="2"/>
  <c r="AS35" i="2"/>
  <c r="AL35" i="2"/>
  <c r="AM35" i="2" s="1"/>
  <c r="Y336" i="6"/>
  <c r="G53" i="6"/>
  <c r="Y11" i="6"/>
  <c r="G313" i="6"/>
  <c r="G340" i="6"/>
  <c r="Y79" i="6"/>
  <c r="Y117" i="6"/>
  <c r="G358" i="6"/>
  <c r="G368" i="6"/>
  <c r="Y135" i="6"/>
  <c r="AN226" i="2"/>
  <c r="Y225" i="6"/>
  <c r="G223" i="6"/>
  <c r="AN340" i="2"/>
  <c r="G442" i="6"/>
  <c r="Y341" i="6"/>
  <c r="Z349" i="6"/>
  <c r="H446" i="6"/>
  <c r="Z355" i="6"/>
  <c r="H290" i="6"/>
  <c r="Z363" i="6"/>
  <c r="H237" i="6"/>
  <c r="AY399" i="2"/>
  <c r="X399" i="6"/>
  <c r="H250" i="6"/>
  <c r="Z409" i="6"/>
  <c r="AY479" i="2"/>
  <c r="BF479" i="2" s="1"/>
  <c r="X479" i="6"/>
  <c r="W48" i="6"/>
  <c r="AT48" i="2"/>
  <c r="X48" i="6" s="1"/>
  <c r="R310" i="2"/>
  <c r="AS310" i="2"/>
  <c r="AL310" i="2"/>
  <c r="H466" i="6"/>
  <c r="Z491" i="6"/>
  <c r="G363" i="6"/>
  <c r="Y125" i="6"/>
  <c r="G385" i="6"/>
  <c r="Y167" i="6"/>
  <c r="Z19" i="6"/>
  <c r="H317" i="6"/>
  <c r="G221" i="6"/>
  <c r="Y27" i="6"/>
  <c r="Y61" i="6"/>
  <c r="G333" i="6"/>
  <c r="AN80" i="2"/>
  <c r="G355" i="6"/>
  <c r="Y111" i="6"/>
  <c r="AM113" i="2"/>
  <c r="Y151" i="6"/>
  <c r="G377" i="6"/>
  <c r="G379" i="6"/>
  <c r="Y155" i="6"/>
  <c r="AM179" i="2"/>
  <c r="Y239" i="6"/>
  <c r="G406" i="6"/>
  <c r="BF235" i="2"/>
  <c r="AY335" i="2"/>
  <c r="X335" i="6"/>
  <c r="G45" i="6"/>
  <c r="Y376" i="6"/>
  <c r="AY433" i="2"/>
  <c r="BD433" i="2" s="1"/>
  <c r="R217" i="6" s="1"/>
  <c r="H71" i="6"/>
  <c r="Z458" i="6"/>
  <c r="G461" i="6"/>
  <c r="Y481" i="6"/>
  <c r="Z503" i="6"/>
  <c r="H234" i="6"/>
  <c r="H435" i="6"/>
  <c r="Z327" i="6"/>
  <c r="W259" i="6"/>
  <c r="AT259" i="2"/>
  <c r="X259" i="6" s="1"/>
  <c r="H257" i="6"/>
  <c r="Z473" i="6"/>
  <c r="AN30" i="2"/>
  <c r="Y31" i="6"/>
  <c r="G319" i="6"/>
  <c r="G278" i="6"/>
  <c r="Y269" i="6"/>
  <c r="Y448" i="6"/>
  <c r="G149" i="6"/>
  <c r="Y414" i="6"/>
  <c r="G102" i="6"/>
  <c r="Y87" i="6"/>
  <c r="G343" i="6"/>
  <c r="G356" i="6"/>
  <c r="Y113" i="6"/>
  <c r="Y179" i="6"/>
  <c r="G391" i="6"/>
  <c r="Y211" i="6"/>
  <c r="G229" i="6"/>
  <c r="G447" i="6"/>
  <c r="Y361" i="6"/>
  <c r="H452" i="6"/>
  <c r="Z415" i="6"/>
  <c r="Z433" i="6"/>
  <c r="H217" i="6"/>
  <c r="AY443" i="2"/>
  <c r="BD395" i="2"/>
  <c r="R244" i="6" s="1"/>
  <c r="BG395" i="2"/>
  <c r="BF395" i="2"/>
  <c r="BG471" i="2"/>
  <c r="BF471" i="2"/>
  <c r="BD471" i="2"/>
  <c r="R235" i="6" s="1"/>
  <c r="W241" i="6"/>
  <c r="AT241" i="2"/>
  <c r="G376" i="6"/>
  <c r="Y149" i="6"/>
  <c r="AO149" i="2"/>
  <c r="G218" i="6"/>
  <c r="Y205" i="6"/>
  <c r="AO205" i="2"/>
  <c r="Z453" i="6"/>
  <c r="H236" i="6"/>
  <c r="H112" i="6"/>
  <c r="Z352" i="6"/>
  <c r="H291" i="6"/>
  <c r="Z499" i="6"/>
  <c r="G380" i="6"/>
  <c r="Y157" i="6"/>
  <c r="AM61" i="2"/>
  <c r="G392" i="6"/>
  <c r="Y181" i="6"/>
  <c r="G416" i="6"/>
  <c r="Y285" i="6"/>
  <c r="H443" i="6"/>
  <c r="Z343" i="6"/>
  <c r="G115" i="6"/>
  <c r="Y346" i="6"/>
  <c r="BG353" i="2"/>
  <c r="H449" i="6"/>
  <c r="Z373" i="6"/>
  <c r="Y470" i="6"/>
  <c r="G67" i="6"/>
  <c r="Y476" i="6"/>
  <c r="G62" i="6"/>
  <c r="AY503" i="2"/>
  <c r="BD503" i="2" s="1"/>
  <c r="R234" i="6" s="1"/>
  <c r="X503" i="6"/>
  <c r="BF497" i="2"/>
  <c r="Y512" i="6"/>
  <c r="G170" i="6"/>
  <c r="Y498" i="6"/>
  <c r="G158" i="6"/>
  <c r="R230" i="2"/>
  <c r="AS230" i="2"/>
  <c r="AL230" i="2"/>
  <c r="G282" i="6"/>
  <c r="Y241" i="6"/>
  <c r="AO241" i="2"/>
  <c r="W205" i="6"/>
  <c r="AT205" i="2"/>
  <c r="H387" i="6"/>
  <c r="Z171" i="6"/>
  <c r="X369" i="6"/>
  <c r="AY369" i="2"/>
  <c r="G335" i="6"/>
  <c r="Y65" i="6"/>
  <c r="AN190" i="2"/>
  <c r="AM217" i="2"/>
  <c r="G188" i="6"/>
  <c r="Y236" i="6"/>
  <c r="Y386" i="6"/>
  <c r="G51" i="6"/>
  <c r="Z400" i="6"/>
  <c r="H165" i="6"/>
  <c r="H305" i="6"/>
  <c r="Z405" i="6"/>
  <c r="Z425" i="6"/>
  <c r="H279" i="6"/>
  <c r="G66" i="6"/>
  <c r="Y474" i="6"/>
  <c r="H267" i="6"/>
  <c r="Z477" i="6"/>
  <c r="R175" i="2"/>
  <c r="AL175" i="2"/>
  <c r="AM175" i="2" s="1"/>
  <c r="AN175" i="2"/>
  <c r="AS175" i="2"/>
  <c r="AT506" i="2"/>
  <c r="X506" i="6" s="1"/>
  <c r="W506" i="6"/>
  <c r="R46" i="2"/>
  <c r="AS46" i="2"/>
  <c r="AL46" i="2"/>
  <c r="W149" i="6"/>
  <c r="AT149" i="2"/>
  <c r="AM205" i="2"/>
  <c r="Y101" i="6"/>
  <c r="G350" i="6"/>
  <c r="H158" i="6"/>
  <c r="Z498" i="6"/>
  <c r="BG483" i="2"/>
  <c r="BF483" i="2"/>
  <c r="BD483" i="2"/>
  <c r="R462" i="6" s="1"/>
  <c r="AY177" i="2"/>
  <c r="H390" i="6"/>
  <c r="Z177" i="6"/>
  <c r="G327" i="6"/>
  <c r="Y45" i="6"/>
  <c r="Y160" i="6"/>
  <c r="G171" i="6"/>
  <c r="G264" i="6"/>
  <c r="Y217" i="6"/>
  <c r="AY249" i="2"/>
  <c r="X249" i="6"/>
  <c r="AY305" i="2"/>
  <c r="H287" i="6"/>
  <c r="Z351" i="6"/>
  <c r="G56" i="6"/>
  <c r="Y380" i="6"/>
  <c r="Z385" i="6"/>
  <c r="H202" i="6"/>
  <c r="G86" i="6"/>
  <c r="Y438" i="6"/>
  <c r="G197" i="6"/>
  <c r="Y450" i="6"/>
  <c r="Y490" i="6"/>
  <c r="G113" i="6"/>
  <c r="H228" i="6"/>
  <c r="Z507" i="6"/>
  <c r="AM506" i="2"/>
  <c r="AM220" i="2"/>
  <c r="M147" i="6"/>
  <c r="O337" i="6"/>
  <c r="O34" i="6"/>
  <c r="M358" i="6"/>
  <c r="O385" i="6"/>
  <c r="P398" i="6"/>
  <c r="P277" i="6"/>
  <c r="M122" i="6"/>
  <c r="O447" i="6"/>
  <c r="N291" i="6"/>
  <c r="P220" i="6"/>
  <c r="M332" i="6"/>
  <c r="O294" i="6"/>
  <c r="P351" i="6"/>
  <c r="O365" i="6"/>
  <c r="M13" i="6"/>
  <c r="M391" i="6"/>
  <c r="M6" i="6"/>
  <c r="O118" i="6"/>
  <c r="M406" i="6"/>
  <c r="O415" i="6"/>
  <c r="M425" i="6"/>
  <c r="M438" i="6"/>
  <c r="O444" i="6"/>
  <c r="O115" i="6"/>
  <c r="O104" i="6"/>
  <c r="O56" i="6"/>
  <c r="P238" i="6"/>
  <c r="P250" i="6"/>
  <c r="O129" i="6"/>
  <c r="M149" i="6"/>
  <c r="O313" i="6"/>
  <c r="P317" i="6"/>
  <c r="M310" i="6"/>
  <c r="M84" i="6"/>
  <c r="O322" i="6"/>
  <c r="M319" i="6"/>
  <c r="O327" i="6"/>
  <c r="M337" i="6"/>
  <c r="M333" i="6"/>
  <c r="P307" i="6"/>
  <c r="O340" i="6"/>
  <c r="O338" i="6"/>
  <c r="N344" i="6"/>
  <c r="O353" i="6"/>
  <c r="N351" i="6"/>
  <c r="O358" i="6"/>
  <c r="P359" i="6"/>
  <c r="O361" i="6"/>
  <c r="N359" i="6"/>
  <c r="M369" i="6"/>
  <c r="O371" i="6"/>
  <c r="O368" i="6"/>
  <c r="O13" i="6"/>
  <c r="O377" i="6"/>
  <c r="P384" i="6"/>
  <c r="M380" i="6"/>
  <c r="O386" i="6"/>
  <c r="O391" i="6"/>
  <c r="M392" i="6"/>
  <c r="O308" i="6"/>
  <c r="M395" i="6"/>
  <c r="M229" i="6"/>
  <c r="M399" i="6"/>
  <c r="M143" i="6"/>
  <c r="O223" i="6"/>
  <c r="P403" i="6"/>
  <c r="M230" i="6"/>
  <c r="M188" i="6"/>
  <c r="O276" i="6"/>
  <c r="M260" i="6"/>
  <c r="M410" i="6"/>
  <c r="O410" i="6"/>
  <c r="M418" i="6"/>
  <c r="M422" i="6"/>
  <c r="O426" i="6"/>
  <c r="O427" i="6"/>
  <c r="O430" i="6"/>
  <c r="O122" i="6"/>
  <c r="M434" i="6"/>
  <c r="M81" i="6"/>
  <c r="O442" i="6"/>
  <c r="M74" i="6"/>
  <c r="N443" i="6"/>
  <c r="M119" i="6"/>
  <c r="N446" i="6"/>
  <c r="O123" i="6"/>
  <c r="O124" i="6"/>
  <c r="N290" i="6"/>
  <c r="P448" i="6"/>
  <c r="P237" i="6"/>
  <c r="O101" i="6"/>
  <c r="N111" i="6"/>
  <c r="P449" i="6"/>
  <c r="N449" i="6"/>
  <c r="P202" i="6"/>
  <c r="O16" i="6"/>
  <c r="N99" i="6"/>
  <c r="M73" i="6"/>
  <c r="N165" i="6"/>
  <c r="N452" i="6"/>
  <c r="M102" i="6"/>
  <c r="N250" i="6"/>
  <c r="M90" i="6"/>
  <c r="P216" i="6"/>
  <c r="O92" i="6"/>
  <c r="M144" i="6"/>
  <c r="N248" i="6"/>
  <c r="P279" i="6"/>
  <c r="P454" i="6"/>
  <c r="O162" i="6"/>
  <c r="M197" i="6"/>
  <c r="O149" i="6"/>
  <c r="N71" i="6"/>
  <c r="M67" i="6"/>
  <c r="M62" i="6"/>
  <c r="M461" i="6"/>
  <c r="M3" i="6"/>
  <c r="N465" i="6"/>
  <c r="O113" i="6"/>
  <c r="O227" i="6"/>
  <c r="N228" i="6"/>
  <c r="M116" i="6"/>
  <c r="M170" i="6"/>
  <c r="O473" i="6"/>
  <c r="M169" i="6"/>
  <c r="M313" i="6"/>
  <c r="M322" i="6"/>
  <c r="O333" i="6"/>
  <c r="M177" i="6"/>
  <c r="O350" i="6"/>
  <c r="N357" i="6"/>
  <c r="M371" i="6"/>
  <c r="O380" i="6"/>
  <c r="M386" i="6"/>
  <c r="O222" i="6"/>
  <c r="O404" i="6"/>
  <c r="M223" i="6"/>
  <c r="M413" i="6"/>
  <c r="M426" i="6"/>
  <c r="P437" i="6"/>
  <c r="M442" i="6"/>
  <c r="M123" i="6"/>
  <c r="N448" i="6"/>
  <c r="P224" i="6"/>
  <c r="M16" i="6"/>
  <c r="O39" i="6"/>
  <c r="O77" i="6"/>
  <c r="M92" i="6"/>
  <c r="O63" i="6"/>
  <c r="O314" i="6"/>
  <c r="O310" i="6"/>
  <c r="M221" i="6"/>
  <c r="O84" i="6"/>
  <c r="P318" i="6"/>
  <c r="P321" i="6"/>
  <c r="M327" i="6"/>
  <c r="O293" i="6"/>
  <c r="M293" i="6"/>
  <c r="P334" i="6"/>
  <c r="P342" i="6"/>
  <c r="M340" i="6"/>
  <c r="P344" i="6"/>
  <c r="M350" i="6"/>
  <c r="O355" i="6"/>
  <c r="M356" i="6"/>
  <c r="M361" i="6"/>
  <c r="O356" i="6"/>
  <c r="N362" i="6"/>
  <c r="M373" i="6"/>
  <c r="M368" i="6"/>
  <c r="M377" i="6"/>
  <c r="O379" i="6"/>
  <c r="O375" i="6"/>
  <c r="M171" i="6"/>
  <c r="M172" i="6"/>
  <c r="P387" i="6"/>
  <c r="N390" i="6"/>
  <c r="O392" i="6"/>
  <c r="M308" i="6"/>
  <c r="O395" i="6"/>
  <c r="M136" i="6"/>
  <c r="O399" i="6"/>
  <c r="O143" i="6"/>
  <c r="N400" i="6"/>
  <c r="O264" i="6"/>
  <c r="O406" i="6"/>
  <c r="O188" i="6"/>
  <c r="M276" i="6"/>
  <c r="O278" i="6"/>
  <c r="M415" i="6"/>
  <c r="O422" i="6"/>
  <c r="M420" i="6"/>
  <c r="O425" i="6"/>
  <c r="O105" i="6"/>
  <c r="P311" i="6"/>
  <c r="N432" i="6"/>
  <c r="M295" i="6"/>
  <c r="O434" i="6"/>
  <c r="O81" i="6"/>
  <c r="P443" i="6"/>
  <c r="O74" i="6"/>
  <c r="M53" i="6"/>
  <c r="O119" i="6"/>
  <c r="P446" i="6"/>
  <c r="P261" i="6"/>
  <c r="P290" i="6"/>
  <c r="N261" i="6"/>
  <c r="M93" i="6"/>
  <c r="P271" i="6"/>
  <c r="N237" i="6"/>
  <c r="N241" i="6"/>
  <c r="P241" i="6"/>
  <c r="O51" i="6"/>
  <c r="N202" i="6"/>
  <c r="O73" i="6"/>
  <c r="M198" i="6"/>
  <c r="O102" i="6"/>
  <c r="N305" i="6"/>
  <c r="O90" i="6"/>
  <c r="N216" i="6"/>
  <c r="P217" i="6"/>
  <c r="O144" i="6"/>
  <c r="P248" i="6"/>
  <c r="O245" i="6"/>
  <c r="P289" i="6"/>
  <c r="N289" i="6"/>
  <c r="O197" i="6"/>
  <c r="M181" i="6"/>
  <c r="O67" i="6"/>
  <c r="N64" i="6"/>
  <c r="O62" i="6"/>
  <c r="M76" i="6"/>
  <c r="O461" i="6"/>
  <c r="P465" i="6"/>
  <c r="N466" i="6"/>
  <c r="P291" i="6"/>
  <c r="M227" i="6"/>
  <c r="O170" i="6"/>
  <c r="P472" i="6"/>
  <c r="N472" i="6"/>
  <c r="N317" i="6"/>
  <c r="O319" i="6"/>
  <c r="O332" i="6"/>
  <c r="M338" i="6"/>
  <c r="P357" i="6"/>
  <c r="O373" i="6"/>
  <c r="P378" i="6"/>
  <c r="O138" i="6"/>
  <c r="M222" i="6"/>
  <c r="O230" i="6"/>
  <c r="P275" i="6"/>
  <c r="M416" i="6"/>
  <c r="O418" i="6"/>
  <c r="O295" i="6"/>
  <c r="M444" i="6"/>
  <c r="N439" i="6"/>
  <c r="M124" i="6"/>
  <c r="M101" i="6"/>
  <c r="O45" i="6"/>
  <c r="P249" i="6"/>
  <c r="P305" i="6"/>
  <c r="O106" i="6"/>
  <c r="N217" i="6"/>
  <c r="N240" i="6"/>
  <c r="O86" i="6"/>
  <c r="M162" i="6"/>
  <c r="P455" i="6"/>
  <c r="O301" i="6"/>
  <c r="O66" i="6"/>
  <c r="P265" i="6"/>
  <c r="P267" i="6"/>
  <c r="O3" i="6"/>
  <c r="N460" i="6"/>
  <c r="M113" i="6"/>
  <c r="P300" i="6"/>
  <c r="N234" i="6"/>
  <c r="O116" i="6"/>
  <c r="M473" i="6"/>
  <c r="O169" i="6"/>
  <c r="M314" i="6"/>
  <c r="O147" i="6"/>
  <c r="O221" i="6"/>
  <c r="N321" i="6"/>
  <c r="N318" i="6"/>
  <c r="M328" i="6"/>
  <c r="O328" i="6"/>
  <c r="M335" i="6"/>
  <c r="O335" i="6"/>
  <c r="M343" i="6"/>
  <c r="O177" i="6"/>
  <c r="O343" i="6"/>
  <c r="M34" i="6"/>
  <c r="M353" i="6"/>
  <c r="M355" i="6"/>
  <c r="P362" i="6"/>
  <c r="M363" i="6"/>
  <c r="O363" i="6"/>
  <c r="M365" i="6"/>
  <c r="P372" i="6"/>
  <c r="O369" i="6"/>
  <c r="M379" i="6"/>
  <c r="M375" i="6"/>
  <c r="M385" i="6"/>
  <c r="O171" i="6"/>
  <c r="O172" i="6"/>
  <c r="M138" i="6"/>
  <c r="P390" i="6"/>
  <c r="O6" i="6"/>
  <c r="P397" i="6"/>
  <c r="O229" i="6"/>
  <c r="O136" i="6"/>
  <c r="M118" i="6"/>
  <c r="M264" i="6"/>
  <c r="M404" i="6"/>
  <c r="P400" i="6"/>
  <c r="M242" i="6"/>
  <c r="O242" i="6"/>
  <c r="M278" i="6"/>
  <c r="O260" i="6"/>
  <c r="O413" i="6"/>
  <c r="O420" i="6"/>
  <c r="O416" i="6"/>
  <c r="P423" i="6"/>
  <c r="M105" i="6"/>
  <c r="M427" i="6"/>
  <c r="P432" i="6"/>
  <c r="M430" i="6"/>
  <c r="O438" i="6"/>
  <c r="P441" i="6"/>
  <c r="N441" i="6"/>
  <c r="P439" i="6"/>
  <c r="O53" i="6"/>
  <c r="M115" i="6"/>
  <c r="P287" i="6"/>
  <c r="N287" i="6"/>
  <c r="N112" i="6"/>
  <c r="M447" i="6"/>
  <c r="O93" i="6"/>
  <c r="N271" i="6"/>
  <c r="M104" i="6"/>
  <c r="N224" i="6"/>
  <c r="M45" i="6"/>
  <c r="M56" i="6"/>
  <c r="M51" i="6"/>
  <c r="N249" i="6"/>
  <c r="M39" i="6"/>
  <c r="N238" i="6"/>
  <c r="M77" i="6"/>
  <c r="O198" i="6"/>
  <c r="P452" i="6"/>
  <c r="M106" i="6"/>
  <c r="N107" i="6"/>
  <c r="P240" i="6"/>
  <c r="M245" i="6"/>
  <c r="M129" i="6"/>
  <c r="N279" i="6"/>
  <c r="M86" i="6"/>
  <c r="N454" i="6"/>
  <c r="M301" i="6"/>
  <c r="N455" i="6"/>
  <c r="O181" i="6"/>
  <c r="M63" i="6"/>
  <c r="M66" i="6"/>
  <c r="N265" i="6"/>
  <c r="N267" i="6"/>
  <c r="O76" i="6"/>
  <c r="P460" i="6"/>
  <c r="P466" i="6"/>
  <c r="P228" i="6"/>
  <c r="N300" i="6"/>
  <c r="P234" i="6"/>
  <c r="N158" i="6"/>
  <c r="P475" i="6"/>
  <c r="N475" i="6"/>
  <c r="BD498" i="2"/>
  <c r="R158" i="6" s="1"/>
  <c r="P158" i="6"/>
  <c r="AZ519" i="2"/>
  <c r="BE516" i="2"/>
  <c r="BC516" i="2"/>
  <c r="Q473" i="6" s="1"/>
  <c r="AZ515" i="2"/>
  <c r="AR519" i="2"/>
  <c r="BE518" i="2"/>
  <c r="BC518" i="2"/>
  <c r="Q169" i="6" s="1"/>
  <c r="AR515" i="2"/>
  <c r="AO516" i="2"/>
  <c r="AY519" i="2"/>
  <c r="AY515" i="2"/>
  <c r="AO518" i="2"/>
  <c r="BE512" i="2"/>
  <c r="BC512" i="2"/>
  <c r="Q170" i="6" s="1"/>
  <c r="AT510" i="2"/>
  <c r="X510" i="6" s="1"/>
  <c r="BG513" i="2"/>
  <c r="BF513" i="2"/>
  <c r="BD513" i="2"/>
  <c r="R471" i="6" s="1"/>
  <c r="AM510" i="2"/>
  <c r="AN510" i="2"/>
  <c r="AO512" i="2"/>
  <c r="AZ507" i="2"/>
  <c r="AZ495" i="2"/>
  <c r="BE505" i="2"/>
  <c r="BC505" i="2"/>
  <c r="Q227" i="6" s="1"/>
  <c r="AZ499" i="2"/>
  <c r="AR495" i="2"/>
  <c r="AR503" i="2"/>
  <c r="AR507" i="2"/>
  <c r="AZ503" i="2"/>
  <c r="BE504" i="2"/>
  <c r="BC504" i="2"/>
  <c r="Q116" i="6" s="1"/>
  <c r="AZ498" i="2"/>
  <c r="AR498" i="2"/>
  <c r="AR499" i="2"/>
  <c r="BG503" i="2"/>
  <c r="BF503" i="2"/>
  <c r="BG499" i="2"/>
  <c r="BF499" i="2"/>
  <c r="BD499" i="2"/>
  <c r="R291" i="6" s="1"/>
  <c r="AM502" i="2"/>
  <c r="AN502" i="2"/>
  <c r="AY495" i="2"/>
  <c r="AN500" i="2"/>
  <c r="AM500" i="2"/>
  <c r="AT505" i="2"/>
  <c r="X505" i="6" s="1"/>
  <c r="AT500" i="2"/>
  <c r="X500" i="6" s="1"/>
  <c r="AO505" i="2"/>
  <c r="AN506" i="2"/>
  <c r="BG498" i="2"/>
  <c r="BF498" i="2"/>
  <c r="AY507" i="2"/>
  <c r="AN496" i="2"/>
  <c r="AM496" i="2"/>
  <c r="AO504" i="2"/>
  <c r="AY504" i="2" s="1"/>
  <c r="P116" i="6" s="1"/>
  <c r="AT496" i="2"/>
  <c r="X496" i="6" s="1"/>
  <c r="AT502" i="2"/>
  <c r="X502" i="6" s="1"/>
  <c r="AT492" i="2"/>
  <c r="X492" i="6" s="1"/>
  <c r="AM492" i="2"/>
  <c r="AN492" i="2"/>
  <c r="AZ491" i="2"/>
  <c r="BE490" i="2"/>
  <c r="BC490" i="2"/>
  <c r="Q113" i="6" s="1"/>
  <c r="AR491" i="2"/>
  <c r="AO490" i="2"/>
  <c r="AY491" i="2"/>
  <c r="BE488" i="2"/>
  <c r="BC488" i="2"/>
  <c r="Q76" i="6" s="1"/>
  <c r="BE480" i="2"/>
  <c r="BC480" i="2"/>
  <c r="Q3" i="6" s="1"/>
  <c r="BE481" i="2"/>
  <c r="BC481" i="2"/>
  <c r="Q461" i="6" s="1"/>
  <c r="AZ479" i="2"/>
  <c r="AR479" i="2"/>
  <c r="AR489" i="2"/>
  <c r="AZ489" i="2"/>
  <c r="AM484" i="2"/>
  <c r="AN484" i="2"/>
  <c r="AO481" i="2"/>
  <c r="AN482" i="2"/>
  <c r="AT486" i="2"/>
  <c r="X486" i="6" s="1"/>
  <c r="AT484" i="2"/>
  <c r="X484" i="6" s="1"/>
  <c r="AO488" i="2"/>
  <c r="AO480" i="2"/>
  <c r="AT481" i="2"/>
  <c r="AN486" i="2"/>
  <c r="AM486" i="2"/>
  <c r="AM481" i="2"/>
  <c r="AY489" i="2"/>
  <c r="BE476" i="2"/>
  <c r="BC476" i="2"/>
  <c r="Q62" i="6" s="1"/>
  <c r="AR477" i="2"/>
  <c r="AZ477" i="2"/>
  <c r="AO476" i="2"/>
  <c r="AY476" i="2" s="1"/>
  <c r="P62" i="6" s="1"/>
  <c r="AY477" i="2"/>
  <c r="BE470" i="2"/>
  <c r="BC470" i="2"/>
  <c r="Q67" i="6" s="1"/>
  <c r="BE474" i="2"/>
  <c r="BC474" i="2"/>
  <c r="Q66" i="6" s="1"/>
  <c r="AZ472" i="2"/>
  <c r="AR472" i="2"/>
  <c r="AR467" i="2"/>
  <c r="AZ467" i="2"/>
  <c r="BF467" i="2"/>
  <c r="BD467" i="2"/>
  <c r="R265" i="6" s="1"/>
  <c r="AO470" i="2"/>
  <c r="AM468" i="2"/>
  <c r="AN468" i="2"/>
  <c r="AO474" i="2"/>
  <c r="AY472" i="2"/>
  <c r="P64" i="6" s="1"/>
  <c r="AT468" i="2"/>
  <c r="X468" i="6" s="1"/>
  <c r="AR458" i="2"/>
  <c r="AZ458" i="2"/>
  <c r="BC462" i="2"/>
  <c r="Q63" i="6" s="1"/>
  <c r="AY462" i="2"/>
  <c r="BE462" i="2"/>
  <c r="AM460" i="2"/>
  <c r="AN460" i="2"/>
  <c r="BG463" i="2"/>
  <c r="BF463" i="2"/>
  <c r="BD463" i="2"/>
  <c r="R458" i="6" s="1"/>
  <c r="AT464" i="2"/>
  <c r="X464" i="6" s="1"/>
  <c r="AM464" i="2"/>
  <c r="AN464" i="2"/>
  <c r="AO462" i="2"/>
  <c r="AT460" i="2"/>
  <c r="X460" i="6" s="1"/>
  <c r="AY458" i="2"/>
  <c r="P71" i="6" s="1"/>
  <c r="AZ445" i="2"/>
  <c r="BE450" i="2"/>
  <c r="BC450" i="2"/>
  <c r="Q197" i="6" s="1"/>
  <c r="AR445" i="2"/>
  <c r="BE448" i="2"/>
  <c r="BC448" i="2"/>
  <c r="Q149" i="6" s="1"/>
  <c r="BE454" i="2"/>
  <c r="BC454" i="2"/>
  <c r="Q181" i="6" s="1"/>
  <c r="BE447" i="2"/>
  <c r="BC447" i="2"/>
  <c r="Q301" i="6" s="1"/>
  <c r="AO447" i="2"/>
  <c r="AO450" i="2"/>
  <c r="AN446" i="2"/>
  <c r="AO448" i="2"/>
  <c r="AM452" i="2"/>
  <c r="AN452" i="2"/>
  <c r="AO454" i="2"/>
  <c r="AY454" i="2" s="1"/>
  <c r="AT447" i="2"/>
  <c r="X447" i="6" s="1"/>
  <c r="AM447" i="2"/>
  <c r="AT452" i="2"/>
  <c r="X452" i="6" s="1"/>
  <c r="AY445" i="2"/>
  <c r="BE438" i="2"/>
  <c r="BC438" i="2"/>
  <c r="Q86" i="6" s="1"/>
  <c r="AZ439" i="2"/>
  <c r="AZ443" i="2"/>
  <c r="AR439" i="2"/>
  <c r="BE442" i="2"/>
  <c r="BC442" i="2"/>
  <c r="Q162" i="6" s="1"/>
  <c r="AR443" i="2"/>
  <c r="BG443" i="2"/>
  <c r="BF443" i="2"/>
  <c r="BG435" i="2"/>
  <c r="BF435" i="2"/>
  <c r="BD435" i="2"/>
  <c r="R206" i="6" s="1"/>
  <c r="AN440" i="2"/>
  <c r="AM440" i="2"/>
  <c r="AO438" i="2"/>
  <c r="BG439" i="2"/>
  <c r="AT440" i="2"/>
  <c r="X440" i="6" s="1"/>
  <c r="BD439" i="2"/>
  <c r="R454" i="6" s="1"/>
  <c r="BD443" i="2"/>
  <c r="R289" i="6" s="1"/>
  <c r="AT436" i="2"/>
  <c r="X436" i="6" s="1"/>
  <c r="AM436" i="2"/>
  <c r="AN436" i="2"/>
  <c r="AO442" i="2"/>
  <c r="AZ429" i="2"/>
  <c r="AY422" i="2"/>
  <c r="P92" i="6" s="1"/>
  <c r="BE422" i="2"/>
  <c r="BC422" i="2"/>
  <c r="Q92" i="6" s="1"/>
  <c r="AZ433" i="2"/>
  <c r="AR433" i="2"/>
  <c r="BE432" i="2"/>
  <c r="BC432" i="2"/>
  <c r="Q144" i="6" s="1"/>
  <c r="BE428" i="2"/>
  <c r="BC428" i="2"/>
  <c r="Q129" i="6" s="1"/>
  <c r="AR421" i="2"/>
  <c r="AZ421" i="2"/>
  <c r="AR425" i="2"/>
  <c r="AR429" i="2"/>
  <c r="AZ425" i="2"/>
  <c r="BE423" i="2"/>
  <c r="BC423" i="2"/>
  <c r="Q245" i="6" s="1"/>
  <c r="AO422" i="2"/>
  <c r="AO423" i="2"/>
  <c r="AN424" i="2"/>
  <c r="AO432" i="2"/>
  <c r="AO428" i="2"/>
  <c r="AN426" i="2"/>
  <c r="AM426" i="2"/>
  <c r="AM423" i="2"/>
  <c r="AY429" i="2"/>
  <c r="BG425" i="2"/>
  <c r="BF425" i="2"/>
  <c r="BG433" i="2"/>
  <c r="BF433" i="2"/>
  <c r="AY421" i="2"/>
  <c r="AN430" i="2"/>
  <c r="AM430" i="2"/>
  <c r="AT426" i="2"/>
  <c r="X426" i="6" s="1"/>
  <c r="AT423" i="2"/>
  <c r="AT430" i="2"/>
  <c r="X430" i="6" s="1"/>
  <c r="BE416" i="2"/>
  <c r="BC416" i="2"/>
  <c r="Q90" i="6" s="1"/>
  <c r="AR418" i="2"/>
  <c r="AZ418" i="2"/>
  <c r="AZ419" i="2"/>
  <c r="AR419" i="2"/>
  <c r="BG418" i="2"/>
  <c r="BF418" i="2"/>
  <c r="BD418" i="2"/>
  <c r="R107" i="6" s="1"/>
  <c r="AO416" i="2"/>
  <c r="AY419" i="2"/>
  <c r="BF417" i="2"/>
  <c r="BG417" i="2"/>
  <c r="BD417" i="2"/>
  <c r="R215" i="6" s="1"/>
  <c r="BE410" i="2"/>
  <c r="BC410" i="2"/>
  <c r="Q77" i="6" s="1"/>
  <c r="AR415" i="2"/>
  <c r="BE404" i="2"/>
  <c r="BC404" i="2"/>
  <c r="Q198" i="6" s="1"/>
  <c r="AZ405" i="2"/>
  <c r="BE414" i="2"/>
  <c r="BC414" i="2"/>
  <c r="Q102" i="6" s="1"/>
  <c r="AZ415" i="2"/>
  <c r="AZ409" i="2"/>
  <c r="AR409" i="2"/>
  <c r="AR405" i="2"/>
  <c r="BE412" i="2"/>
  <c r="BC412" i="2"/>
  <c r="Q106" i="6" s="1"/>
  <c r="AN406" i="2"/>
  <c r="AM406" i="2"/>
  <c r="BG407" i="2"/>
  <c r="BF407" i="2"/>
  <c r="BD407" i="2"/>
  <c r="R226" i="6" s="1"/>
  <c r="AM408" i="2"/>
  <c r="AN408" i="2"/>
  <c r="AO410" i="2"/>
  <c r="AO404" i="2"/>
  <c r="AO414" i="2"/>
  <c r="AY415" i="2"/>
  <c r="AT408" i="2"/>
  <c r="X408" i="6" s="1"/>
  <c r="AT406" i="2"/>
  <c r="X406" i="6" s="1"/>
  <c r="AO412" i="2"/>
  <c r="AY405" i="2"/>
  <c r="AY409" i="2"/>
  <c r="BE398" i="2"/>
  <c r="BC398" i="2"/>
  <c r="Q73" i="6" s="1"/>
  <c r="AR399" i="2"/>
  <c r="AZ399" i="2"/>
  <c r="AR400" i="2"/>
  <c r="AZ400" i="2"/>
  <c r="BG399" i="2"/>
  <c r="BF399" i="2"/>
  <c r="BD399" i="2"/>
  <c r="R238" i="6" s="1"/>
  <c r="AO398" i="2"/>
  <c r="BG400" i="2"/>
  <c r="BF400" i="2"/>
  <c r="BD400" i="2"/>
  <c r="R165" i="6" s="1"/>
  <c r="AR389" i="2"/>
  <c r="AZ389" i="2"/>
  <c r="AR392" i="2"/>
  <c r="AZ392" i="2"/>
  <c r="BE396" i="2"/>
  <c r="BC396" i="2"/>
  <c r="Q39" i="6" s="1"/>
  <c r="BF392" i="2"/>
  <c r="BG392" i="2"/>
  <c r="BD392" i="2"/>
  <c r="R99" i="6" s="1"/>
  <c r="BG391" i="2"/>
  <c r="BF391" i="2"/>
  <c r="BD391" i="2"/>
  <c r="R251" i="6" s="1"/>
  <c r="AT394" i="2"/>
  <c r="X394" i="6" s="1"/>
  <c r="AM390" i="2"/>
  <c r="AN390" i="2"/>
  <c r="AO396" i="2"/>
  <c r="AM394" i="2"/>
  <c r="AN394" i="2"/>
  <c r="AT390" i="2"/>
  <c r="X390" i="6" s="1"/>
  <c r="AY389" i="2"/>
  <c r="AZ385" i="2"/>
  <c r="BE386" i="2"/>
  <c r="BC386" i="2"/>
  <c r="Q51" i="6" s="1"/>
  <c r="BE384" i="2"/>
  <c r="BC384" i="2"/>
  <c r="Q16" i="6" s="1"/>
  <c r="AR385" i="2"/>
  <c r="AO386" i="2"/>
  <c r="AO384" i="2"/>
  <c r="BG387" i="2"/>
  <c r="BF387" i="2"/>
  <c r="BD387" i="2"/>
  <c r="R203" i="6" s="1"/>
  <c r="AY385" i="2"/>
  <c r="AR377" i="2"/>
  <c r="AZ377" i="2"/>
  <c r="AZ373" i="2"/>
  <c r="AR381" i="2"/>
  <c r="AY376" i="2"/>
  <c r="BE376" i="2"/>
  <c r="BC376" i="2"/>
  <c r="Q45" i="6" s="1"/>
  <c r="AR373" i="2"/>
  <c r="AZ381" i="2"/>
  <c r="BE380" i="2"/>
  <c r="BC380" i="2"/>
  <c r="Q56" i="6" s="1"/>
  <c r="BF381" i="2"/>
  <c r="BG381" i="2"/>
  <c r="BD381" i="2"/>
  <c r="R241" i="6" s="1"/>
  <c r="BG375" i="2"/>
  <c r="BF375" i="2"/>
  <c r="BD375" i="2"/>
  <c r="R231" i="6" s="1"/>
  <c r="AT374" i="2"/>
  <c r="X374" i="6" s="1"/>
  <c r="AY373" i="2"/>
  <c r="AO376" i="2"/>
  <c r="AT378" i="2"/>
  <c r="X378" i="6" s="1"/>
  <c r="AM374" i="2"/>
  <c r="AN374" i="2"/>
  <c r="AO380" i="2"/>
  <c r="AN378" i="2"/>
  <c r="AM378" i="2"/>
  <c r="AY377" i="2"/>
  <c r="AR371" i="2"/>
  <c r="AZ371" i="2"/>
  <c r="BE362" i="2"/>
  <c r="BC362" i="2"/>
  <c r="Q93" i="6" s="1"/>
  <c r="BE361" i="2"/>
  <c r="BC361" i="2"/>
  <c r="Q447" i="6" s="1"/>
  <c r="AZ363" i="2"/>
  <c r="AZ365" i="2"/>
  <c r="AR365" i="2"/>
  <c r="BE366" i="2"/>
  <c r="BC366" i="2"/>
  <c r="Q101" i="6" s="1"/>
  <c r="AR363" i="2"/>
  <c r="AY368" i="2"/>
  <c r="BE368" i="2"/>
  <c r="BC368" i="2"/>
  <c r="Q104" i="6" s="1"/>
  <c r="AR364" i="2"/>
  <c r="AZ364" i="2"/>
  <c r="BG363" i="2"/>
  <c r="BF363" i="2"/>
  <c r="BD363" i="2"/>
  <c r="R237" i="6" s="1"/>
  <c r="AO361" i="2"/>
  <c r="AO362" i="2"/>
  <c r="AT361" i="2"/>
  <c r="AM370" i="2"/>
  <c r="AN370" i="2"/>
  <c r="AO366" i="2"/>
  <c r="AM361" i="2"/>
  <c r="AO368" i="2"/>
  <c r="AT370" i="2"/>
  <c r="X370" i="6" s="1"/>
  <c r="BG371" i="2"/>
  <c r="BF371" i="2"/>
  <c r="AY365" i="2"/>
  <c r="AZ351" i="2"/>
  <c r="BE358" i="2"/>
  <c r="BC358" i="2"/>
  <c r="Q123" i="6" s="1"/>
  <c r="AZ359" i="2"/>
  <c r="AR351" i="2"/>
  <c r="BE354" i="2"/>
  <c r="BC354" i="2"/>
  <c r="Q124" i="6" s="1"/>
  <c r="AZ355" i="2"/>
  <c r="AR352" i="2"/>
  <c r="AZ352" i="2"/>
  <c r="AR355" i="2"/>
  <c r="AR359" i="2"/>
  <c r="AO358" i="2"/>
  <c r="AO354" i="2"/>
  <c r="AY359" i="2"/>
  <c r="AY351" i="2"/>
  <c r="AN356" i="2"/>
  <c r="AM356" i="2"/>
  <c r="AT356" i="2"/>
  <c r="X356" i="6" s="1"/>
  <c r="AY355" i="2"/>
  <c r="AY352" i="2"/>
  <c r="P112" i="6" s="1"/>
  <c r="AY348" i="2"/>
  <c r="P119" i="6" s="1"/>
  <c r="BE348" i="2"/>
  <c r="BC348" i="2"/>
  <c r="Q119" i="6" s="1"/>
  <c r="BE346" i="2"/>
  <c r="BC346" i="2"/>
  <c r="Q115" i="6" s="1"/>
  <c r="AR349" i="2"/>
  <c r="AZ349" i="2"/>
  <c r="AO348" i="2"/>
  <c r="AO346" i="2"/>
  <c r="BF349" i="2"/>
  <c r="BG349" i="2"/>
  <c r="BE340" i="2"/>
  <c r="BC340" i="2"/>
  <c r="Q81" i="6" s="1"/>
  <c r="AZ339" i="2"/>
  <c r="BE341" i="2"/>
  <c r="BC341" i="2"/>
  <c r="Q442" i="6" s="1"/>
  <c r="AZ343" i="2"/>
  <c r="AR339" i="2"/>
  <c r="BE345" i="2"/>
  <c r="BC345" i="2"/>
  <c r="Q444" i="6" s="1"/>
  <c r="BE338" i="2"/>
  <c r="BC338" i="2"/>
  <c r="Q74" i="6" s="1"/>
  <c r="AZ335" i="2"/>
  <c r="AR343" i="2"/>
  <c r="BE336" i="2"/>
  <c r="AY336" i="2"/>
  <c r="P53" i="6" s="1"/>
  <c r="BC336" i="2"/>
  <c r="Q53" i="6" s="1"/>
  <c r="AR335" i="2"/>
  <c r="AO340" i="2"/>
  <c r="BF335" i="2"/>
  <c r="BG335" i="2"/>
  <c r="BD335" i="2"/>
  <c r="R439" i="6" s="1"/>
  <c r="AO345" i="2"/>
  <c r="AT341" i="2"/>
  <c r="AT345" i="2"/>
  <c r="AY339" i="2"/>
  <c r="AY343" i="2"/>
  <c r="AO338" i="2"/>
  <c r="AO341" i="2"/>
  <c r="AN342" i="2"/>
  <c r="AO336" i="2"/>
  <c r="AN344" i="2"/>
  <c r="BE325" i="2"/>
  <c r="BC325" i="2"/>
  <c r="Q434" i="6" s="1"/>
  <c r="BE333" i="2"/>
  <c r="BC333" i="2"/>
  <c r="Q438" i="6" s="1"/>
  <c r="AZ331" i="2"/>
  <c r="AT332" i="2"/>
  <c r="X332" i="6" s="1"/>
  <c r="R329" i="2"/>
  <c r="AL329" i="2"/>
  <c r="AN329" i="2"/>
  <c r="AS329" i="2"/>
  <c r="W329" i="6" s="1"/>
  <c r="AO333" i="2"/>
  <c r="R330" i="2"/>
  <c r="AL330" i="2"/>
  <c r="AS330" i="2"/>
  <c r="W330" i="6" s="1"/>
  <c r="R323" i="2"/>
  <c r="AS323" i="2"/>
  <c r="W323" i="6" s="1"/>
  <c r="AN323" i="2"/>
  <c r="AL323" i="2"/>
  <c r="AM323" i="2" s="1"/>
  <c r="AN332" i="2"/>
  <c r="AM332" i="2"/>
  <c r="AO325" i="2"/>
  <c r="AT325" i="2"/>
  <c r="X325" i="6" s="1"/>
  <c r="AT333" i="2"/>
  <c r="AK324" i="2"/>
  <c r="L2" i="6" s="1"/>
  <c r="AN326" i="2"/>
  <c r="BE321" i="2"/>
  <c r="BC321" i="2"/>
  <c r="Q295" i="6" s="1"/>
  <c r="BE317" i="2"/>
  <c r="BC317" i="2"/>
  <c r="Q430" i="6" s="1"/>
  <c r="AR319" i="2"/>
  <c r="AZ319" i="2"/>
  <c r="BE320" i="2"/>
  <c r="BC320" i="2"/>
  <c r="Q122" i="6" s="1"/>
  <c r="AT321" i="2"/>
  <c r="X321" i="6" s="1"/>
  <c r="AT317" i="2"/>
  <c r="X317" i="6" s="1"/>
  <c r="R315" i="2"/>
  <c r="AL315" i="2"/>
  <c r="AS315" i="2"/>
  <c r="W315" i="6" s="1"/>
  <c r="AN315" i="2"/>
  <c r="R313" i="2"/>
  <c r="AN313" i="2"/>
  <c r="AL313" i="2"/>
  <c r="AS313" i="2"/>
  <c r="W313" i="6" s="1"/>
  <c r="AO321" i="2"/>
  <c r="AO317" i="2"/>
  <c r="AN318" i="2"/>
  <c r="AM317" i="2"/>
  <c r="BE303" i="2"/>
  <c r="BC303" i="2"/>
  <c r="Q425" i="6" s="1"/>
  <c r="AZ299" i="2"/>
  <c r="BE307" i="2"/>
  <c r="BC307" i="2"/>
  <c r="Q426" i="6" s="1"/>
  <c r="BE310" i="2"/>
  <c r="BC310" i="2"/>
  <c r="Q105" i="6" s="1"/>
  <c r="BE309" i="2"/>
  <c r="AY309" i="2"/>
  <c r="BD309" i="2" s="1"/>
  <c r="R427" i="6" s="1"/>
  <c r="BC309" i="2"/>
  <c r="Q427" i="6" s="1"/>
  <c r="AZ305" i="2"/>
  <c r="BF305" i="2"/>
  <c r="BG305" i="2"/>
  <c r="AT303" i="2"/>
  <c r="AO307" i="2"/>
  <c r="AK308" i="2"/>
  <c r="L59" i="6" s="1"/>
  <c r="AM309" i="2"/>
  <c r="AT308" i="2"/>
  <c r="X308" i="6" s="1"/>
  <c r="BD305" i="2"/>
  <c r="R311" i="6" s="1"/>
  <c r="AN308" i="2"/>
  <c r="AM308" i="2"/>
  <c r="AT307" i="2"/>
  <c r="R304" i="2"/>
  <c r="AL304" i="2"/>
  <c r="AS304" i="2"/>
  <c r="W304" i="6" s="1"/>
  <c r="AO303" i="2"/>
  <c r="R306" i="2"/>
  <c r="AL306" i="2"/>
  <c r="AS306" i="2"/>
  <c r="W306" i="6" s="1"/>
  <c r="AT309" i="2"/>
  <c r="X309" i="6" s="1"/>
  <c r="R301" i="2"/>
  <c r="AL301" i="2"/>
  <c r="AN301" i="2"/>
  <c r="AS301" i="2"/>
  <c r="W301" i="6" s="1"/>
  <c r="AK310" i="2"/>
  <c r="L105" i="6" s="1"/>
  <c r="BG299" i="2"/>
  <c r="BF299" i="2"/>
  <c r="AK302" i="2"/>
  <c r="L108" i="6" s="1"/>
  <c r="BG311" i="2"/>
  <c r="BF311" i="2"/>
  <c r="BD311" i="2"/>
  <c r="R292" i="6" s="1"/>
  <c r="AM307" i="2"/>
  <c r="AO309" i="2"/>
  <c r="BD299" i="2"/>
  <c r="R423" i="6" s="1"/>
  <c r="BE297" i="2"/>
  <c r="BC297" i="2"/>
  <c r="Q422" i="6" s="1"/>
  <c r="BE293" i="2"/>
  <c r="BC293" i="2"/>
  <c r="Q420" i="6" s="1"/>
  <c r="BE285" i="2"/>
  <c r="BC285" i="2"/>
  <c r="Q416" i="6" s="1"/>
  <c r="BE289" i="2"/>
  <c r="BC289" i="2"/>
  <c r="Q418" i="6" s="1"/>
  <c r="AM293" i="2"/>
  <c r="R286" i="2"/>
  <c r="AL286" i="2"/>
  <c r="AS286" i="2"/>
  <c r="W286" i="6" s="1"/>
  <c r="AM285" i="2"/>
  <c r="AM289" i="2"/>
  <c r="R295" i="2"/>
  <c r="AL295" i="2"/>
  <c r="AM295" i="2" s="1"/>
  <c r="AS295" i="2"/>
  <c r="W295" i="6" s="1"/>
  <c r="AN295" i="2"/>
  <c r="AT297" i="2"/>
  <c r="X297" i="6" s="1"/>
  <c r="AT293" i="2"/>
  <c r="X293" i="6" s="1"/>
  <c r="R290" i="2"/>
  <c r="AL290" i="2"/>
  <c r="AS290" i="2"/>
  <c r="W290" i="6" s="1"/>
  <c r="AO285" i="2"/>
  <c r="AK292" i="2"/>
  <c r="L17" i="6" s="1"/>
  <c r="AK296" i="2"/>
  <c r="L28" i="6" s="1"/>
  <c r="AO289" i="2"/>
  <c r="R288" i="2"/>
  <c r="AL288" i="2"/>
  <c r="AS288" i="2"/>
  <c r="W288" i="6" s="1"/>
  <c r="AO293" i="2"/>
  <c r="AN294" i="2"/>
  <c r="AT285" i="2"/>
  <c r="X285" i="6" s="1"/>
  <c r="R291" i="2"/>
  <c r="AS291" i="2"/>
  <c r="W291" i="6" s="1"/>
  <c r="AL291" i="2"/>
  <c r="AN291" i="2"/>
  <c r="AT289" i="2"/>
  <c r="X289" i="6" s="1"/>
  <c r="AO297" i="2"/>
  <c r="BE279" i="2"/>
  <c r="BC279" i="2"/>
  <c r="Q413" i="6" s="1"/>
  <c r="BE283" i="2"/>
  <c r="BC283" i="2"/>
  <c r="Q415" i="6" s="1"/>
  <c r="BE273" i="2"/>
  <c r="BC273" i="2"/>
  <c r="Q410" i="6" s="1"/>
  <c r="AM276" i="2"/>
  <c r="AO279" i="2"/>
  <c r="R277" i="2"/>
  <c r="AL277" i="2"/>
  <c r="AN277" i="2"/>
  <c r="AS277" i="2"/>
  <c r="W277" i="6" s="1"/>
  <c r="AM283" i="2"/>
  <c r="AO273" i="2"/>
  <c r="AM282" i="2"/>
  <c r="R271" i="2"/>
  <c r="AS271" i="2"/>
  <c r="W271" i="6" s="1"/>
  <c r="AN271" i="2"/>
  <c r="AL271" i="2"/>
  <c r="AM279" i="2"/>
  <c r="AO283" i="2"/>
  <c r="AK274" i="2"/>
  <c r="L30" i="6" s="1"/>
  <c r="AK272" i="2"/>
  <c r="L25" i="6" s="1"/>
  <c r="AT282" i="2"/>
  <c r="X282" i="6" s="1"/>
  <c r="AM274" i="2"/>
  <c r="R275" i="2"/>
  <c r="AL275" i="2"/>
  <c r="AM275" i="2" s="1"/>
  <c r="AS275" i="2"/>
  <c r="W275" i="6" s="1"/>
  <c r="AN275" i="2"/>
  <c r="AK278" i="2"/>
  <c r="L42" i="6" s="1"/>
  <c r="AT276" i="2"/>
  <c r="X276" i="6" s="1"/>
  <c r="AT279" i="2"/>
  <c r="X279" i="6" s="1"/>
  <c r="R280" i="2"/>
  <c r="AL280" i="2"/>
  <c r="AS280" i="2"/>
  <c r="W280" i="6" s="1"/>
  <c r="AT283" i="2"/>
  <c r="X283" i="6" s="1"/>
  <c r="AT273" i="2"/>
  <c r="X273" i="6" s="1"/>
  <c r="AT274" i="2"/>
  <c r="X274" i="6" s="1"/>
  <c r="AK282" i="2"/>
  <c r="L27" i="6" s="1"/>
  <c r="R281" i="2"/>
  <c r="AN281" i="2"/>
  <c r="AL281" i="2"/>
  <c r="AS281" i="2"/>
  <c r="W281" i="6" s="1"/>
  <c r="AZ267" i="2"/>
  <c r="BE269" i="2"/>
  <c r="BC269" i="2"/>
  <c r="Q278" i="6" s="1"/>
  <c r="BE261" i="2"/>
  <c r="BC261" i="2"/>
  <c r="Q260" i="6" s="1"/>
  <c r="R266" i="2"/>
  <c r="AL266" i="2"/>
  <c r="AS266" i="2"/>
  <c r="W266" i="6" s="1"/>
  <c r="AT258" i="2"/>
  <c r="X258" i="6" s="1"/>
  <c r="R262" i="2"/>
  <c r="AL262" i="2"/>
  <c r="AS262" i="2"/>
  <c r="W262" i="6" s="1"/>
  <c r="AO269" i="2"/>
  <c r="AT268" i="2"/>
  <c r="X268" i="6" s="1"/>
  <c r="AT256" i="2"/>
  <c r="X256" i="6" s="1"/>
  <c r="BG253" i="2"/>
  <c r="BF253" i="2"/>
  <c r="BD253" i="2"/>
  <c r="R297" i="6" s="1"/>
  <c r="AM261" i="2"/>
  <c r="BG257" i="2"/>
  <c r="BF257" i="2"/>
  <c r="BD257" i="2"/>
  <c r="R408" i="6" s="1"/>
  <c r="AM256" i="2"/>
  <c r="AN256" i="2"/>
  <c r="AM258" i="2"/>
  <c r="AN258" i="2"/>
  <c r="AM269" i="2"/>
  <c r="AM268" i="2"/>
  <c r="AN268" i="2"/>
  <c r="AM260" i="2"/>
  <c r="AN260" i="2"/>
  <c r="AO261" i="2"/>
  <c r="AY267" i="2"/>
  <c r="BG265" i="2"/>
  <c r="BF265" i="2"/>
  <c r="BD265" i="2"/>
  <c r="R281" i="6" s="1"/>
  <c r="AT269" i="2"/>
  <c r="R264" i="2"/>
  <c r="AL264" i="2"/>
  <c r="AS264" i="2"/>
  <c r="W264" i="6" s="1"/>
  <c r="BG255" i="2"/>
  <c r="BF255" i="2"/>
  <c r="BD255" i="2"/>
  <c r="R407" i="6" s="1"/>
  <c r="R254" i="2"/>
  <c r="AL254" i="2"/>
  <c r="AS254" i="2"/>
  <c r="W254" i="6" s="1"/>
  <c r="AT260" i="2"/>
  <c r="X260" i="6" s="1"/>
  <c r="AT261" i="2"/>
  <c r="X261" i="6" s="1"/>
  <c r="BE239" i="2"/>
  <c r="BC239" i="2"/>
  <c r="Q406" i="6" s="1"/>
  <c r="BE236" i="2"/>
  <c r="BC236" i="2"/>
  <c r="Q188" i="6" s="1"/>
  <c r="BE245" i="2"/>
  <c r="BC245" i="2"/>
  <c r="Q242" i="6" s="1"/>
  <c r="AZ249" i="2"/>
  <c r="BE251" i="2"/>
  <c r="BC251" i="2"/>
  <c r="Q276" i="6" s="1"/>
  <c r="BG249" i="2"/>
  <c r="BF249" i="2"/>
  <c r="BD249" i="2"/>
  <c r="R275" i="6" s="1"/>
  <c r="BG247" i="2"/>
  <c r="BF247" i="2"/>
  <c r="BD247" i="2"/>
  <c r="R280" i="6" s="1"/>
  <c r="AM245" i="2"/>
  <c r="AK240" i="2"/>
  <c r="L150" i="6" s="1"/>
  <c r="AT239" i="2"/>
  <c r="AK238" i="2"/>
  <c r="L186" i="6" s="1"/>
  <c r="AM251" i="2"/>
  <c r="BG237" i="2"/>
  <c r="BF237" i="2"/>
  <c r="BD237" i="2"/>
  <c r="R405" i="6" s="1"/>
  <c r="AO245" i="2"/>
  <c r="AO239" i="2"/>
  <c r="AM238" i="2"/>
  <c r="AN238" i="2"/>
  <c r="AM244" i="2"/>
  <c r="AO236" i="2"/>
  <c r="AT245" i="2"/>
  <c r="X245" i="6" s="1"/>
  <c r="AT250" i="2"/>
  <c r="X250" i="6" s="1"/>
  <c r="R243" i="2"/>
  <c r="AN243" i="2"/>
  <c r="AL243" i="2"/>
  <c r="AS243" i="2"/>
  <c r="W243" i="6" s="1"/>
  <c r="R248" i="2"/>
  <c r="AS248" i="2"/>
  <c r="W248" i="6" s="1"/>
  <c r="AL248" i="2"/>
  <c r="AN240" i="2"/>
  <c r="AT251" i="2"/>
  <c r="X251" i="6" s="1"/>
  <c r="AM250" i="2"/>
  <c r="AN250" i="2"/>
  <c r="AM239" i="2"/>
  <c r="AT238" i="2"/>
  <c r="X238" i="6" s="1"/>
  <c r="AO251" i="2"/>
  <c r="AN246" i="2"/>
  <c r="BE226" i="2"/>
  <c r="BC226" i="2"/>
  <c r="Q118" i="6" s="1"/>
  <c r="BE230" i="2"/>
  <c r="BC230" i="2"/>
  <c r="Q143" i="6" s="1"/>
  <c r="BE233" i="2"/>
  <c r="BC233" i="2"/>
  <c r="Q404" i="6" s="1"/>
  <c r="BE225" i="2"/>
  <c r="BC225" i="2"/>
  <c r="Q223" i="6" s="1"/>
  <c r="AR219" i="2"/>
  <c r="BE229" i="2"/>
  <c r="BC229" i="2"/>
  <c r="Q230" i="6" s="1"/>
  <c r="AZ231" i="2"/>
  <c r="BE217" i="2"/>
  <c r="BC217" i="2"/>
  <c r="Q264" i="6" s="1"/>
  <c r="AZ219" i="2"/>
  <c r="AK224" i="2"/>
  <c r="L160" i="6" s="1"/>
  <c r="AT232" i="2"/>
  <c r="X232" i="6" s="1"/>
  <c r="AO217" i="2"/>
  <c r="AT233" i="2"/>
  <c r="X233" i="6" s="1"/>
  <c r="R221" i="2"/>
  <c r="AN221" i="2"/>
  <c r="AL221" i="2"/>
  <c r="AM221" i="2" s="1"/>
  <c r="AS221" i="2"/>
  <c r="W221" i="6" s="1"/>
  <c r="AM232" i="2"/>
  <c r="AN232" i="2"/>
  <c r="AT225" i="2"/>
  <c r="AO233" i="2"/>
  <c r="AT229" i="2"/>
  <c r="X229" i="6" s="1"/>
  <c r="AK220" i="2"/>
  <c r="L183" i="6" s="1"/>
  <c r="AY231" i="2"/>
  <c r="AK222" i="2"/>
  <c r="L180" i="6" s="1"/>
  <c r="R223" i="2"/>
  <c r="AN223" i="2"/>
  <c r="AS223" i="2"/>
  <c r="W223" i="6" s="1"/>
  <c r="AL223" i="2"/>
  <c r="AM225" i="2"/>
  <c r="AT217" i="2"/>
  <c r="X217" i="6" s="1"/>
  <c r="AO225" i="2"/>
  <c r="AM233" i="2"/>
  <c r="AO229" i="2"/>
  <c r="AN228" i="2"/>
  <c r="BE214" i="2"/>
  <c r="BC214" i="2"/>
  <c r="Q136" i="6" s="1"/>
  <c r="AZ213" i="2"/>
  <c r="BE215" i="2"/>
  <c r="BC215" i="2"/>
  <c r="Q399" i="6" s="1"/>
  <c r="AO214" i="2"/>
  <c r="AM215" i="2"/>
  <c r="AN212" i="2"/>
  <c r="AM212" i="2"/>
  <c r="AY213" i="2"/>
  <c r="AO215" i="2"/>
  <c r="AT212" i="2"/>
  <c r="X212" i="6" s="1"/>
  <c r="AT215" i="2"/>
  <c r="X215" i="6" s="1"/>
  <c r="AZ209" i="2"/>
  <c r="BE207" i="2"/>
  <c r="BC207" i="2"/>
  <c r="Q222" i="6" s="1"/>
  <c r="BE201" i="2"/>
  <c r="BC201" i="2"/>
  <c r="Q395" i="6" s="1"/>
  <c r="BE211" i="2"/>
  <c r="BC211" i="2"/>
  <c r="Q229" i="6" s="1"/>
  <c r="AT207" i="2"/>
  <c r="X207" i="6" s="1"/>
  <c r="AM207" i="2"/>
  <c r="AM202" i="2"/>
  <c r="AN206" i="2"/>
  <c r="AM206" i="2"/>
  <c r="AM211" i="2"/>
  <c r="AO201" i="2"/>
  <c r="R199" i="2"/>
  <c r="AL199" i="2"/>
  <c r="AS199" i="2"/>
  <c r="W199" i="6" s="1"/>
  <c r="AN199" i="2"/>
  <c r="AK200" i="2"/>
  <c r="L154" i="6" s="1"/>
  <c r="R208" i="2"/>
  <c r="AL208" i="2"/>
  <c r="AS208" i="2"/>
  <c r="W208" i="6" s="1"/>
  <c r="AT206" i="2"/>
  <c r="X206" i="6" s="1"/>
  <c r="AT201" i="2"/>
  <c r="X201" i="6" s="1"/>
  <c r="AT202" i="2"/>
  <c r="X202" i="6" s="1"/>
  <c r="AM210" i="2"/>
  <c r="AN210" i="2"/>
  <c r="AT211" i="2"/>
  <c r="X211" i="6" s="1"/>
  <c r="R203" i="2"/>
  <c r="AN203" i="2"/>
  <c r="AL203" i="2"/>
  <c r="AM203" i="2" s="1"/>
  <c r="AS203" i="2"/>
  <c r="W203" i="6" s="1"/>
  <c r="AO207" i="2"/>
  <c r="AO211" i="2"/>
  <c r="AK202" i="2"/>
  <c r="L182" i="6" s="1"/>
  <c r="AT210" i="2"/>
  <c r="X210" i="6" s="1"/>
  <c r="AY209" i="2"/>
  <c r="BE190" i="2"/>
  <c r="BC190" i="2"/>
  <c r="Q6" i="6" s="1"/>
  <c r="BE189" i="2"/>
  <c r="BC189" i="2"/>
  <c r="Q308" i="6" s="1"/>
  <c r="BG191" i="2"/>
  <c r="BF191" i="2"/>
  <c r="BD191" i="2"/>
  <c r="R393" i="6" s="1"/>
  <c r="AT194" i="2"/>
  <c r="X194" i="6" s="1"/>
  <c r="AN192" i="2"/>
  <c r="AM192" i="2"/>
  <c r="AO190" i="2"/>
  <c r="AT189" i="2"/>
  <c r="X189" i="6" s="1"/>
  <c r="R196" i="2"/>
  <c r="AL196" i="2"/>
  <c r="AS196" i="2"/>
  <c r="W196" i="6" s="1"/>
  <c r="AO189" i="2"/>
  <c r="BG197" i="2"/>
  <c r="BF197" i="2"/>
  <c r="BD197" i="2"/>
  <c r="R232" i="6" s="1"/>
  <c r="AM194" i="2"/>
  <c r="AN194" i="2"/>
  <c r="AT192" i="2"/>
  <c r="X192" i="6" s="1"/>
  <c r="BG195" i="2"/>
  <c r="BF195" i="2"/>
  <c r="BD195" i="2"/>
  <c r="R258" i="6" s="1"/>
  <c r="R184" i="2"/>
  <c r="AL184" i="2"/>
  <c r="AS184" i="2"/>
  <c r="W184" i="6" s="1"/>
  <c r="BG183" i="2"/>
  <c r="BF183" i="2"/>
  <c r="BD183" i="2"/>
  <c r="R272" i="6" s="1"/>
  <c r="AT186" i="2"/>
  <c r="X186" i="6" s="1"/>
  <c r="BG187" i="2"/>
  <c r="BF187" i="2"/>
  <c r="BD187" i="2"/>
  <c r="R255" i="6" s="1"/>
  <c r="AM186" i="2"/>
  <c r="AN186" i="2"/>
  <c r="BE181" i="2"/>
  <c r="BC181" i="2"/>
  <c r="Q392" i="6" s="1"/>
  <c r="AO181" i="2"/>
  <c r="AN180" i="2"/>
  <c r="AT181" i="2"/>
  <c r="X181" i="6" s="1"/>
  <c r="AM181" i="2"/>
  <c r="BE169" i="2"/>
  <c r="BC169" i="2"/>
  <c r="Q386" i="6" s="1"/>
  <c r="AZ171" i="2"/>
  <c r="BE176" i="2"/>
  <c r="BC176" i="2"/>
  <c r="Q138" i="6" s="1"/>
  <c r="BE179" i="2"/>
  <c r="BC179" i="2"/>
  <c r="Q391" i="6" s="1"/>
  <c r="AR177" i="2"/>
  <c r="AZ177" i="2"/>
  <c r="BG177" i="2"/>
  <c r="BF177" i="2"/>
  <c r="BD177" i="2"/>
  <c r="R390" i="6" s="1"/>
  <c r="AO179" i="2"/>
  <c r="AT169" i="2"/>
  <c r="X169" i="6" s="1"/>
  <c r="R172" i="2"/>
  <c r="AL172" i="2"/>
  <c r="AS172" i="2"/>
  <c r="W172" i="6" s="1"/>
  <c r="AM169" i="2"/>
  <c r="AT178" i="2"/>
  <c r="X178" i="6" s="1"/>
  <c r="AM178" i="2"/>
  <c r="AN178" i="2"/>
  <c r="AM174" i="2"/>
  <c r="AN174" i="2"/>
  <c r="AT179" i="2"/>
  <c r="AN170" i="2"/>
  <c r="AM170" i="2"/>
  <c r="BG171" i="2"/>
  <c r="BF171" i="2"/>
  <c r="AT174" i="2"/>
  <c r="X174" i="6" s="1"/>
  <c r="AT170" i="2"/>
  <c r="X170" i="6" s="1"/>
  <c r="AO169" i="2"/>
  <c r="BE157" i="2"/>
  <c r="BC157" i="2"/>
  <c r="Q380" i="6" s="1"/>
  <c r="AZ165" i="2"/>
  <c r="BE160" i="2"/>
  <c r="AY160" i="2"/>
  <c r="BC160" i="2"/>
  <c r="Q171" i="6" s="1"/>
  <c r="BE167" i="2"/>
  <c r="BC167" i="2"/>
  <c r="Q385" i="6" s="1"/>
  <c r="BE162" i="2"/>
  <c r="BC162" i="2"/>
  <c r="Q172" i="6" s="1"/>
  <c r="AT166" i="2"/>
  <c r="X166" i="6" s="1"/>
  <c r="AO167" i="2"/>
  <c r="AT157" i="2"/>
  <c r="X157" i="6" s="1"/>
  <c r="BG165" i="2"/>
  <c r="BF165" i="2"/>
  <c r="AM166" i="2"/>
  <c r="AN166" i="2"/>
  <c r="AM167" i="2"/>
  <c r="AO160" i="2"/>
  <c r="BD165" i="2"/>
  <c r="R384" i="6" s="1"/>
  <c r="BG163" i="2"/>
  <c r="BF163" i="2"/>
  <c r="BD163" i="2"/>
  <c r="R383" i="6" s="1"/>
  <c r="R164" i="2"/>
  <c r="AS164" i="2"/>
  <c r="W164" i="6" s="1"/>
  <c r="AL164" i="2"/>
  <c r="AT167" i="2"/>
  <c r="X167" i="6" s="1"/>
  <c r="AO157" i="2"/>
  <c r="AN158" i="2"/>
  <c r="BF159" i="2"/>
  <c r="BG159" i="2"/>
  <c r="BD159" i="2"/>
  <c r="R381" i="6" s="1"/>
  <c r="AO162" i="2"/>
  <c r="BE148" i="2"/>
  <c r="BC148" i="2"/>
  <c r="Q13" i="6" s="1"/>
  <c r="BE155" i="2"/>
  <c r="BC155" i="2"/>
  <c r="Q379" i="6" s="1"/>
  <c r="AZ153" i="2"/>
  <c r="BE151" i="2"/>
  <c r="AY151" i="2"/>
  <c r="BD151" i="2" s="1"/>
  <c r="R377" i="6" s="1"/>
  <c r="BC151" i="2"/>
  <c r="Q377" i="6" s="1"/>
  <c r="BE147" i="2"/>
  <c r="BC147" i="2"/>
  <c r="Q375" i="6" s="1"/>
  <c r="AO151" i="2"/>
  <c r="AO155" i="2"/>
  <c r="AT154" i="2"/>
  <c r="X154" i="6" s="1"/>
  <c r="AT150" i="2"/>
  <c r="X150" i="6" s="1"/>
  <c r="AO148" i="2"/>
  <c r="AT155" i="2"/>
  <c r="X155" i="6" s="1"/>
  <c r="AO147" i="2"/>
  <c r="AN154" i="2"/>
  <c r="AM154" i="2"/>
  <c r="AM150" i="2"/>
  <c r="AN150" i="2"/>
  <c r="R145" i="2"/>
  <c r="AL145" i="2"/>
  <c r="AS145" i="2"/>
  <c r="W145" i="6" s="1"/>
  <c r="AN145" i="2"/>
  <c r="AM147" i="2"/>
  <c r="AT151" i="2"/>
  <c r="X151" i="6" s="1"/>
  <c r="R152" i="2"/>
  <c r="AL152" i="2"/>
  <c r="AS152" i="2"/>
  <c r="W152" i="6" s="1"/>
  <c r="AM155" i="2"/>
  <c r="AK146" i="2"/>
  <c r="L19" i="6" s="1"/>
  <c r="AT147" i="2"/>
  <c r="X147" i="6" s="1"/>
  <c r="AY153" i="2"/>
  <c r="AZ141" i="2"/>
  <c r="BE143" i="2"/>
  <c r="BC143" i="2"/>
  <c r="Q373" i="6" s="1"/>
  <c r="BE139" i="2"/>
  <c r="BC139" i="2"/>
  <c r="Q371" i="6" s="1"/>
  <c r="BE137" i="2"/>
  <c r="BC137" i="2"/>
  <c r="Q369" i="6" s="1"/>
  <c r="BE135" i="2"/>
  <c r="BC135" i="2"/>
  <c r="Q368" i="6" s="1"/>
  <c r="R136" i="2"/>
  <c r="AS136" i="2"/>
  <c r="W136" i="6" s="1"/>
  <c r="AL136" i="2"/>
  <c r="AO137" i="2"/>
  <c r="BG141" i="2"/>
  <c r="BF141" i="2"/>
  <c r="AO143" i="2"/>
  <c r="AM139" i="2"/>
  <c r="BD141" i="2"/>
  <c r="R372" i="6" s="1"/>
  <c r="AT143" i="2"/>
  <c r="X143" i="6" s="1"/>
  <c r="AT139" i="2"/>
  <c r="X139" i="6" s="1"/>
  <c r="AO135" i="2"/>
  <c r="AT142" i="2"/>
  <c r="X142" i="6" s="1"/>
  <c r="AT137" i="2"/>
  <c r="X137" i="6" s="1"/>
  <c r="AT138" i="2"/>
  <c r="X138" i="6" s="1"/>
  <c r="R140" i="2"/>
  <c r="AL140" i="2"/>
  <c r="AS140" i="2"/>
  <c r="W140" i="6" s="1"/>
  <c r="AM143" i="2"/>
  <c r="AO139" i="2"/>
  <c r="AT135" i="2"/>
  <c r="X135" i="6" s="1"/>
  <c r="AM142" i="2"/>
  <c r="AN142" i="2"/>
  <c r="R133" i="2"/>
  <c r="AN133" i="2"/>
  <c r="AL133" i="2"/>
  <c r="AS133" i="2"/>
  <c r="W133" i="6" s="1"/>
  <c r="AN138" i="2"/>
  <c r="AM138" i="2"/>
  <c r="BE129" i="2"/>
  <c r="BC129" i="2"/>
  <c r="Q365" i="6" s="1"/>
  <c r="AO129" i="2"/>
  <c r="AN130" i="2"/>
  <c r="R127" i="2"/>
  <c r="AL127" i="2"/>
  <c r="AS127" i="2"/>
  <c r="W127" i="6" s="1"/>
  <c r="AN127" i="2"/>
  <c r="AT129" i="2"/>
  <c r="X129" i="6" s="1"/>
  <c r="R131" i="2"/>
  <c r="AN131" i="2"/>
  <c r="AL131" i="2"/>
  <c r="AS131" i="2"/>
  <c r="W131" i="6" s="1"/>
  <c r="AM129" i="2"/>
  <c r="BE117" i="2"/>
  <c r="BC117" i="2"/>
  <c r="Q358" i="6" s="1"/>
  <c r="AZ123" i="2"/>
  <c r="AZ115" i="2"/>
  <c r="AZ119" i="2"/>
  <c r="AR115" i="2"/>
  <c r="AY121" i="2"/>
  <c r="BD121" i="2" s="1"/>
  <c r="R361" i="6" s="1"/>
  <c r="BE121" i="2"/>
  <c r="BC121" i="2"/>
  <c r="Q361" i="6" s="1"/>
  <c r="BE113" i="2"/>
  <c r="BC113" i="2"/>
  <c r="Q356" i="6" s="1"/>
  <c r="BE125" i="2"/>
  <c r="BC125" i="2"/>
  <c r="Q363" i="6" s="1"/>
  <c r="AR119" i="2"/>
  <c r="AR123" i="2"/>
  <c r="BG123" i="2"/>
  <c r="BF123" i="2"/>
  <c r="BD123" i="2"/>
  <c r="R362" i="6" s="1"/>
  <c r="AT117" i="2"/>
  <c r="X117" i="6" s="1"/>
  <c r="AM121" i="2"/>
  <c r="AO113" i="2"/>
  <c r="AN114" i="2"/>
  <c r="AM116" i="2"/>
  <c r="AN116" i="2"/>
  <c r="AT118" i="2"/>
  <c r="X118" i="6" s="1"/>
  <c r="AT120" i="2"/>
  <c r="X120" i="6" s="1"/>
  <c r="AM125" i="2"/>
  <c r="AY119" i="2"/>
  <c r="AT124" i="2"/>
  <c r="X124" i="6" s="1"/>
  <c r="AM120" i="2"/>
  <c r="AN120" i="2"/>
  <c r="AO121" i="2"/>
  <c r="R122" i="2"/>
  <c r="AL122" i="2"/>
  <c r="AS122" i="2"/>
  <c r="W122" i="6" s="1"/>
  <c r="AO125" i="2"/>
  <c r="AY115" i="2"/>
  <c r="AM124" i="2"/>
  <c r="AN124" i="2"/>
  <c r="AT121" i="2"/>
  <c r="X121" i="6" s="1"/>
  <c r="AT113" i="2"/>
  <c r="X113" i="6" s="1"/>
  <c r="AT125" i="2"/>
  <c r="X125" i="6" s="1"/>
  <c r="AT116" i="2"/>
  <c r="X116" i="6" s="1"/>
  <c r="AO117" i="2"/>
  <c r="AM118" i="2"/>
  <c r="AN118" i="2"/>
  <c r="BE107" i="2"/>
  <c r="BC107" i="2"/>
  <c r="Q353" i="6" s="1"/>
  <c r="BC101" i="2"/>
  <c r="Q350" i="6" s="1"/>
  <c r="BE101" i="2"/>
  <c r="AR103" i="2"/>
  <c r="BE111" i="2"/>
  <c r="BC111" i="2"/>
  <c r="Q355" i="6" s="1"/>
  <c r="AZ103" i="2"/>
  <c r="AT107" i="2"/>
  <c r="X107" i="6" s="1"/>
  <c r="AO101" i="2"/>
  <c r="AN100" i="2"/>
  <c r="AK110" i="2"/>
  <c r="L12" i="6" s="1"/>
  <c r="R105" i="2"/>
  <c r="AS105" i="2"/>
  <c r="W105" i="6" s="1"/>
  <c r="AN105" i="2"/>
  <c r="AL105" i="2"/>
  <c r="AO107" i="2"/>
  <c r="R108" i="2"/>
  <c r="AL108" i="2"/>
  <c r="AS108" i="2"/>
  <c r="W108" i="6" s="1"/>
  <c r="AT101" i="2"/>
  <c r="X101" i="6" s="1"/>
  <c r="AT104" i="2"/>
  <c r="X104" i="6" s="1"/>
  <c r="R109" i="2"/>
  <c r="AS109" i="2"/>
  <c r="W109" i="6" s="1"/>
  <c r="AN109" i="2"/>
  <c r="AL109" i="2"/>
  <c r="AM109" i="2" s="1"/>
  <c r="AT111" i="2"/>
  <c r="AM104" i="2"/>
  <c r="AO111" i="2"/>
  <c r="AN102" i="2"/>
  <c r="AY103" i="2"/>
  <c r="AR89" i="2"/>
  <c r="AZ89" i="2"/>
  <c r="BE90" i="2"/>
  <c r="BC90" i="2"/>
  <c r="Q34" i="6" s="1"/>
  <c r="BF89" i="2"/>
  <c r="BG89" i="2"/>
  <c r="BD89" i="2"/>
  <c r="R344" i="6" s="1"/>
  <c r="AN92" i="2"/>
  <c r="AM92" i="2"/>
  <c r="AT92" i="2"/>
  <c r="X92" i="6" s="1"/>
  <c r="AM96" i="2"/>
  <c r="AN96" i="2"/>
  <c r="BG97" i="2"/>
  <c r="BF97" i="2"/>
  <c r="BD97" i="2"/>
  <c r="R348" i="6" s="1"/>
  <c r="R94" i="2"/>
  <c r="AL94" i="2"/>
  <c r="AS94" i="2"/>
  <c r="W94" i="6" s="1"/>
  <c r="AT96" i="2"/>
  <c r="X96" i="6" s="1"/>
  <c r="AO90" i="2"/>
  <c r="BE83" i="2"/>
  <c r="BC83" i="2"/>
  <c r="Q294" i="6" s="1"/>
  <c r="BE79" i="2"/>
  <c r="BC79" i="2"/>
  <c r="Q340" i="6" s="1"/>
  <c r="AZ85" i="2"/>
  <c r="BE80" i="2"/>
  <c r="AY80" i="2"/>
  <c r="P177" i="6" s="1"/>
  <c r="BC80" i="2"/>
  <c r="Q177" i="6" s="1"/>
  <c r="BE75" i="2"/>
  <c r="BC75" i="2"/>
  <c r="Q338" i="6" s="1"/>
  <c r="BE87" i="2"/>
  <c r="BC87" i="2"/>
  <c r="Q343" i="6" s="1"/>
  <c r="AM82" i="2"/>
  <c r="AN82" i="2"/>
  <c r="R77" i="2"/>
  <c r="AN77" i="2"/>
  <c r="AS77" i="2"/>
  <c r="W77" i="6" s="1"/>
  <c r="AL77" i="2"/>
  <c r="AO83" i="2"/>
  <c r="AN86" i="2"/>
  <c r="AM86" i="2"/>
  <c r="AO87" i="2"/>
  <c r="AT83" i="2"/>
  <c r="X83" i="6" s="1"/>
  <c r="AM75" i="2"/>
  <c r="AT79" i="2"/>
  <c r="AM87" i="2"/>
  <c r="AK82" i="2"/>
  <c r="L173" i="6" s="1"/>
  <c r="AO80" i="2"/>
  <c r="AT75" i="2"/>
  <c r="X75" i="6" s="1"/>
  <c r="AO79" i="2"/>
  <c r="AT87" i="2"/>
  <c r="X87" i="6" s="1"/>
  <c r="AY85" i="2"/>
  <c r="AK78" i="2"/>
  <c r="L178" i="6" s="1"/>
  <c r="AT82" i="2"/>
  <c r="X82" i="6" s="1"/>
  <c r="AK76" i="2"/>
  <c r="L176" i="6" s="1"/>
  <c r="AT86" i="2"/>
  <c r="X86" i="6" s="1"/>
  <c r="AO75" i="2"/>
  <c r="R84" i="2"/>
  <c r="AL84" i="2"/>
  <c r="AS84" i="2"/>
  <c r="W84" i="6" s="1"/>
  <c r="BE73" i="2"/>
  <c r="BC73" i="2"/>
  <c r="Q293" i="6" s="1"/>
  <c r="BE69" i="2"/>
  <c r="BC69" i="2"/>
  <c r="Q337" i="6" s="1"/>
  <c r="BE65" i="2"/>
  <c r="BC65" i="2"/>
  <c r="Q335" i="6" s="1"/>
  <c r="BE61" i="2"/>
  <c r="BC61" i="2"/>
  <c r="Q333" i="6" s="1"/>
  <c r="AZ71" i="2"/>
  <c r="AZ63" i="2"/>
  <c r="AM72" i="2"/>
  <c r="AN72" i="2"/>
  <c r="AO69" i="2"/>
  <c r="AT73" i="2"/>
  <c r="X73" i="6" s="1"/>
  <c r="AT72" i="2"/>
  <c r="X72" i="6" s="1"/>
  <c r="AO65" i="2"/>
  <c r="AT62" i="2"/>
  <c r="X62" i="6" s="1"/>
  <c r="AT69" i="2"/>
  <c r="X69" i="6" s="1"/>
  <c r="AO61" i="2"/>
  <c r="AO73" i="2"/>
  <c r="AT65" i="2"/>
  <c r="X65" i="6" s="1"/>
  <c r="R70" i="2"/>
  <c r="AS70" i="2"/>
  <c r="W70" i="6" s="1"/>
  <c r="AL70" i="2"/>
  <c r="AM68" i="2"/>
  <c r="AN68" i="2"/>
  <c r="AM69" i="2"/>
  <c r="AT61" i="2"/>
  <c r="X61" i="6" s="1"/>
  <c r="AT68" i="2"/>
  <c r="X68" i="6" s="1"/>
  <c r="R66" i="2"/>
  <c r="AS66" i="2"/>
  <c r="W66" i="6" s="1"/>
  <c r="AL66" i="2"/>
  <c r="R64" i="2"/>
  <c r="AS64" i="2"/>
  <c r="W64" i="6" s="1"/>
  <c r="AL64" i="2"/>
  <c r="AY71" i="2"/>
  <c r="BG67" i="2"/>
  <c r="BF67" i="2"/>
  <c r="BD67" i="2"/>
  <c r="R336" i="6" s="1"/>
  <c r="AN62" i="2"/>
  <c r="AM62" i="2"/>
  <c r="AY63" i="2"/>
  <c r="BE45" i="2"/>
  <c r="BC45" i="2"/>
  <c r="Q327" i="6" s="1"/>
  <c r="BE49" i="2"/>
  <c r="BC49" i="2"/>
  <c r="Q328" i="6" s="1"/>
  <c r="BE59" i="2"/>
  <c r="BC59" i="2"/>
  <c r="Q332" i="6" s="1"/>
  <c r="BG55" i="2"/>
  <c r="BF55" i="2"/>
  <c r="BD55" i="2"/>
  <c r="R330" i="6" s="1"/>
  <c r="AO49" i="2"/>
  <c r="AO59" i="2"/>
  <c r="AM56" i="2"/>
  <c r="AN56" i="2"/>
  <c r="AT45" i="2"/>
  <c r="X45" i="6" s="1"/>
  <c r="AS58" i="2"/>
  <c r="W58" i="6" s="1"/>
  <c r="R58" i="2"/>
  <c r="AL58" i="2"/>
  <c r="R47" i="2"/>
  <c r="AS47" i="2"/>
  <c r="W47" i="6" s="1"/>
  <c r="AN47" i="2"/>
  <c r="AN46" i="2" s="1"/>
  <c r="AL47" i="2"/>
  <c r="AM49" i="2"/>
  <c r="AM59" i="2"/>
  <c r="AO45" i="2"/>
  <c r="AK44" i="2"/>
  <c r="L326" i="6" s="1"/>
  <c r="AT52" i="2"/>
  <c r="X52" i="6" s="1"/>
  <c r="R53" i="2"/>
  <c r="AL53" i="2"/>
  <c r="AM53" i="2" s="1"/>
  <c r="AN53" i="2"/>
  <c r="AS53" i="2"/>
  <c r="W53" i="6" s="1"/>
  <c r="AK48" i="2"/>
  <c r="L161" i="6" s="1"/>
  <c r="AM44" i="2"/>
  <c r="AN44" i="2"/>
  <c r="R54" i="2"/>
  <c r="AL54" i="2"/>
  <c r="AS54" i="2"/>
  <c r="W54" i="6" s="1"/>
  <c r="R43" i="2"/>
  <c r="AN43" i="2"/>
  <c r="AL43" i="2"/>
  <c r="AS43" i="2"/>
  <c r="W43" i="6" s="1"/>
  <c r="AT49" i="2"/>
  <c r="X49" i="6" s="1"/>
  <c r="AT59" i="2"/>
  <c r="X59" i="6" s="1"/>
  <c r="R51" i="2"/>
  <c r="AL51" i="2"/>
  <c r="AM51" i="2" s="1"/>
  <c r="AN51" i="2"/>
  <c r="AS51" i="2"/>
  <c r="W51" i="6" s="1"/>
  <c r="AM52" i="2"/>
  <c r="AT44" i="2"/>
  <c r="X44" i="6" s="1"/>
  <c r="AT56" i="2"/>
  <c r="X56" i="6" s="1"/>
  <c r="BE30" i="2"/>
  <c r="BC30" i="2"/>
  <c r="Q84" i="6" s="1"/>
  <c r="AR35" i="2"/>
  <c r="BE31" i="2"/>
  <c r="BC31" i="2"/>
  <c r="Q319" i="6" s="1"/>
  <c r="BE37" i="2"/>
  <c r="BC37" i="2"/>
  <c r="Q322" i="6" s="1"/>
  <c r="AZ29" i="2"/>
  <c r="AR29" i="2"/>
  <c r="AZ35" i="2"/>
  <c r="AT31" i="2"/>
  <c r="AT37" i="2"/>
  <c r="R41" i="2"/>
  <c r="AN41" i="2"/>
  <c r="AL41" i="2"/>
  <c r="AS41" i="2"/>
  <c r="W41" i="6" s="1"/>
  <c r="AK36" i="2"/>
  <c r="L78" i="6" s="1"/>
  <c r="AK40" i="2"/>
  <c r="L95" i="6" s="1"/>
  <c r="AO37" i="2"/>
  <c r="AN36" i="2"/>
  <c r="AK32" i="2"/>
  <c r="L80" i="6" s="1"/>
  <c r="AY29" i="2"/>
  <c r="AO31" i="2"/>
  <c r="AN32" i="2"/>
  <c r="AL39" i="2"/>
  <c r="R39" i="2"/>
  <c r="AN39" i="2"/>
  <c r="AS39" i="2"/>
  <c r="W39" i="6" s="1"/>
  <c r="R34" i="2"/>
  <c r="AL34" i="2"/>
  <c r="AS34" i="2"/>
  <c r="W34" i="6" s="1"/>
  <c r="R33" i="2"/>
  <c r="AN33" i="2"/>
  <c r="AL33" i="2"/>
  <c r="AS33" i="2"/>
  <c r="W33" i="6" s="1"/>
  <c r="BE27" i="2"/>
  <c r="BC27" i="2"/>
  <c r="Q221" i="6" s="1"/>
  <c r="AZ25" i="2"/>
  <c r="AO27" i="2"/>
  <c r="AT27" i="2"/>
  <c r="X27" i="6" s="1"/>
  <c r="BG25" i="2"/>
  <c r="BF25" i="2"/>
  <c r="AM27" i="2"/>
  <c r="AN26" i="2"/>
  <c r="BD25" i="2"/>
  <c r="R220" i="6" s="1"/>
  <c r="BE23" i="2"/>
  <c r="BC23" i="2"/>
  <c r="Q310" i="6" s="1"/>
  <c r="BE22" i="2"/>
  <c r="BC22" i="2"/>
  <c r="Q147" i="6" s="1"/>
  <c r="AT23" i="2"/>
  <c r="X23" i="6" s="1"/>
  <c r="AO22" i="2"/>
  <c r="AO23" i="2"/>
  <c r="AM23" i="2"/>
  <c r="AR19" i="2"/>
  <c r="AZ19" i="2"/>
  <c r="R18" i="2"/>
  <c r="AS18" i="2"/>
  <c r="W18" i="6" s="1"/>
  <c r="AL18" i="2"/>
  <c r="AT16" i="2"/>
  <c r="X16" i="6" s="1"/>
  <c r="AT20" i="2"/>
  <c r="X20" i="6" s="1"/>
  <c r="BG21" i="2"/>
  <c r="BF21" i="2"/>
  <c r="BD21" i="2"/>
  <c r="R309" i="6" s="1"/>
  <c r="AM16" i="2"/>
  <c r="AM20" i="2"/>
  <c r="AN20" i="2"/>
  <c r="AY19" i="2"/>
  <c r="BE13" i="2"/>
  <c r="BC13" i="2"/>
  <c r="Q314" i="6" s="1"/>
  <c r="AT13" i="2"/>
  <c r="X13" i="6" s="1"/>
  <c r="AT14" i="2"/>
  <c r="X14" i="6" s="1"/>
  <c r="AO13" i="2"/>
  <c r="AN12" i="2"/>
  <c r="R15" i="2"/>
  <c r="AL15" i="2"/>
  <c r="AS15" i="2"/>
  <c r="W15" i="6" s="1"/>
  <c r="AN15" i="2"/>
  <c r="AM13" i="2"/>
  <c r="AN14" i="2"/>
  <c r="AM14" i="2"/>
  <c r="BE11" i="2"/>
  <c r="BC11" i="2"/>
  <c r="Q313" i="6" s="1"/>
  <c r="AO11" i="2"/>
  <c r="AM10" i="2"/>
  <c r="AT11" i="2"/>
  <c r="AM11" i="2"/>
  <c r="AT10" i="2"/>
  <c r="X10" i="6" s="1"/>
  <c r="AQ448" i="2"/>
  <c r="AX368" i="2"/>
  <c r="AX309" i="2"/>
  <c r="AW240" i="2"/>
  <c r="AQ179" i="2"/>
  <c r="AW116" i="2"/>
  <c r="AW47" i="2"/>
  <c r="AP105" i="2"/>
  <c r="AX481" i="2"/>
  <c r="AW406" i="2"/>
  <c r="AW323" i="2"/>
  <c r="AP268" i="2"/>
  <c r="AW203" i="2"/>
  <c r="AP138" i="2"/>
  <c r="AW77" i="2"/>
  <c r="AP26" i="2"/>
  <c r="AP16" i="2"/>
  <c r="AX225" i="2"/>
  <c r="AW33" i="2"/>
  <c r="AQ454" i="2"/>
  <c r="AQ380" i="2"/>
  <c r="AX310" i="2"/>
  <c r="AW243" i="2"/>
  <c r="AW170" i="2"/>
  <c r="AW124" i="2"/>
  <c r="AW32" i="2"/>
  <c r="AP223" i="2"/>
  <c r="AP36" i="2"/>
  <c r="AX448" i="2"/>
  <c r="AX366" i="2"/>
  <c r="AQ125" i="2"/>
  <c r="AQ23" i="2"/>
  <c r="AQ230" i="2"/>
  <c r="AQ27" i="2"/>
  <c r="AP452" i="2"/>
  <c r="AW218" i="2"/>
  <c r="AQ518" i="2"/>
  <c r="AQ333" i="2"/>
  <c r="AQ111" i="2"/>
  <c r="AP492" i="2"/>
  <c r="AQ303" i="2"/>
  <c r="AQ447" i="2"/>
  <c r="AQ361" i="2"/>
  <c r="AQ309" i="2"/>
  <c r="AW221" i="2"/>
  <c r="AW174" i="2"/>
  <c r="AX121" i="2"/>
  <c r="AW51" i="2"/>
  <c r="AW104" i="2"/>
  <c r="AW482" i="2"/>
  <c r="AX412" i="2"/>
  <c r="AP332" i="2"/>
  <c r="AQ261" i="2"/>
  <c r="AW199" i="2"/>
  <c r="AX137" i="2"/>
  <c r="AW82" i="2"/>
  <c r="AQ22" i="2"/>
  <c r="AX215" i="2"/>
  <c r="AW452" i="2"/>
  <c r="AX362" i="2"/>
  <c r="AX176" i="2"/>
  <c r="AP203" i="2"/>
  <c r="AW356" i="2"/>
  <c r="AX157" i="2"/>
  <c r="AQ325" i="2"/>
  <c r="AW426" i="2"/>
  <c r="AP426" i="2"/>
  <c r="AP47" i="2"/>
  <c r="AX404" i="2"/>
  <c r="AQ442" i="2"/>
  <c r="AQ366" i="2"/>
  <c r="AP295" i="2"/>
  <c r="AQ229" i="2"/>
  <c r="AQ160" i="2"/>
  <c r="AX125" i="2"/>
  <c r="AX45" i="2"/>
  <c r="AX80" i="2"/>
  <c r="AX476" i="2"/>
  <c r="AW390" i="2"/>
  <c r="AP313" i="2"/>
  <c r="AP256" i="2"/>
  <c r="AW192" i="2"/>
  <c r="AP142" i="2"/>
  <c r="AX83" i="2"/>
  <c r="AW16" i="2"/>
  <c r="AQ11" i="2"/>
  <c r="AW210" i="2"/>
  <c r="AW15" i="2"/>
  <c r="AQ450" i="2"/>
  <c r="AP370" i="2"/>
  <c r="AX285" i="2"/>
  <c r="AW223" i="2"/>
  <c r="AQ169" i="2"/>
  <c r="AQ113" i="2"/>
  <c r="AQ13" i="2"/>
  <c r="AW202" i="2"/>
  <c r="AW10" i="2"/>
  <c r="AX442" i="2"/>
  <c r="AP344" i="2"/>
  <c r="AX75" i="2"/>
  <c r="AW394" i="2"/>
  <c r="AQ69" i="2"/>
  <c r="AX414" i="2"/>
  <c r="AQ516" i="2"/>
  <c r="AP294" i="2"/>
  <c r="AQ181" i="2"/>
  <c r="AQ73" i="2"/>
  <c r="AP228" i="2"/>
  <c r="AQ345" i="2"/>
  <c r="AW150" i="2"/>
  <c r="AX518" i="2"/>
  <c r="AP436" i="2"/>
  <c r="AP356" i="2"/>
  <c r="AX297" i="2"/>
  <c r="AQ225" i="2"/>
  <c r="AP166" i="2"/>
  <c r="AX111" i="2"/>
  <c r="AP56" i="2"/>
  <c r="AW62" i="2"/>
  <c r="AX474" i="2"/>
  <c r="AX321" i="2"/>
  <c r="AQ236" i="2"/>
  <c r="AQ189" i="2"/>
  <c r="AP131" i="2"/>
  <c r="AP14" i="2"/>
  <c r="AW194" i="2"/>
  <c r="AP440" i="2"/>
  <c r="AQ358" i="2"/>
  <c r="AW408" i="2"/>
  <c r="AX59" i="2"/>
  <c r="AP502" i="2"/>
  <c r="AX505" i="2"/>
  <c r="AP301" i="2"/>
  <c r="AP133" i="2"/>
  <c r="AQ512" i="2"/>
  <c r="AQ422" i="2"/>
  <c r="AQ346" i="2"/>
  <c r="AQ297" i="2"/>
  <c r="AP221" i="2"/>
  <c r="AQ157" i="2"/>
  <c r="AX107" i="2"/>
  <c r="AW44" i="2"/>
  <c r="AQ59" i="2"/>
  <c r="AW464" i="2"/>
  <c r="AX386" i="2"/>
  <c r="AP315" i="2"/>
  <c r="AX239" i="2"/>
  <c r="AW186" i="2"/>
  <c r="AX129" i="2"/>
  <c r="AX73" i="2"/>
  <c r="AP12" i="2"/>
  <c r="AX345" i="2"/>
  <c r="AX190" i="2"/>
  <c r="AP510" i="2"/>
  <c r="AQ438" i="2"/>
  <c r="AQ354" i="2"/>
  <c r="AQ293" i="2"/>
  <c r="AQ226" i="2"/>
  <c r="AQ162" i="2"/>
  <c r="AP102" i="2"/>
  <c r="AX346" i="2"/>
  <c r="AQ176" i="2"/>
  <c r="AX512" i="2"/>
  <c r="AX422" i="2"/>
  <c r="AQ317" i="2"/>
  <c r="AP33" i="2"/>
  <c r="AX31" i="2"/>
  <c r="AP120" i="2"/>
  <c r="AW344" i="2"/>
  <c r="AW154" i="2"/>
  <c r="AP150" i="2"/>
  <c r="AP240" i="2"/>
  <c r="AP496" i="2"/>
  <c r="AQ432" i="2"/>
  <c r="AQ341" i="2"/>
  <c r="AW271" i="2"/>
  <c r="AX217" i="2"/>
  <c r="AP154" i="2"/>
  <c r="AQ101" i="2"/>
  <c r="AQ37" i="2"/>
  <c r="AW56" i="2"/>
  <c r="AX462" i="2"/>
  <c r="AW378" i="2"/>
  <c r="AX303" i="2"/>
  <c r="AW246" i="2"/>
  <c r="AP180" i="2"/>
  <c r="AW118" i="2"/>
  <c r="AQ61" i="2"/>
  <c r="AX11" i="2"/>
  <c r="AQ338" i="2"/>
  <c r="AP170" i="2"/>
  <c r="AW506" i="2"/>
  <c r="AQ428" i="2"/>
  <c r="AQ348" i="2"/>
  <c r="AQ285" i="2"/>
  <c r="AP232" i="2"/>
  <c r="AP158" i="2"/>
  <c r="AX101" i="2"/>
  <c r="AX336" i="2"/>
  <c r="AW166" i="2"/>
  <c r="AW496" i="2"/>
  <c r="AX432" i="2"/>
  <c r="AP308" i="2"/>
  <c r="AX423" i="2"/>
  <c r="AP104" i="2"/>
  <c r="AX454" i="2"/>
  <c r="AQ310" i="2"/>
  <c r="AP238" i="2"/>
  <c r="AX160" i="2"/>
  <c r="AQ151" i="2"/>
  <c r="AX279" i="2"/>
  <c r="AP199" i="2"/>
  <c r="AW500" i="2"/>
  <c r="AP342" i="2"/>
  <c r="AX283" i="2"/>
  <c r="AW212" i="2"/>
  <c r="AQ148" i="2"/>
  <c r="AW39" i="2"/>
  <c r="AX380" i="2"/>
  <c r="AP178" i="2"/>
  <c r="AW275" i="2"/>
  <c r="AQ505" i="2"/>
  <c r="AP430" i="2"/>
  <c r="AX340" i="2"/>
  <c r="AX273" i="2"/>
  <c r="AQ215" i="2"/>
  <c r="AX147" i="2"/>
  <c r="AP96" i="2"/>
  <c r="AW36" i="2"/>
  <c r="AX27" i="2"/>
  <c r="AX447" i="2"/>
  <c r="AQ368" i="2"/>
  <c r="AW301" i="2"/>
  <c r="AX230" i="2"/>
  <c r="AX169" i="2"/>
  <c r="AP116" i="2"/>
  <c r="AW53" i="2"/>
  <c r="AX87" i="2"/>
  <c r="AX320" i="2"/>
  <c r="AX148" i="2"/>
  <c r="AQ504" i="2"/>
  <c r="AW424" i="2"/>
  <c r="AX338" i="2"/>
  <c r="AP271" i="2"/>
  <c r="AX214" i="2"/>
  <c r="AX155" i="2"/>
  <c r="AP92" i="2"/>
  <c r="AP318" i="2"/>
  <c r="AW145" i="2"/>
  <c r="AX504" i="2"/>
  <c r="AW430" i="2"/>
  <c r="AP260" i="2"/>
  <c r="AQ336" i="2"/>
  <c r="AX207" i="2"/>
  <c r="AW86" i="2"/>
  <c r="AX13" i="2"/>
  <c r="AX450" i="2"/>
  <c r="AW295" i="2"/>
  <c r="AQ233" i="2"/>
  <c r="AQ117" i="2"/>
  <c r="AQ416" i="2"/>
  <c r="AQ90" i="2"/>
  <c r="AQ490" i="2"/>
  <c r="AP408" i="2"/>
  <c r="AW281" i="2"/>
  <c r="AP145" i="2"/>
  <c r="AX30" i="2"/>
  <c r="AW370" i="2"/>
  <c r="AP174" i="2"/>
  <c r="AQ279" i="2"/>
  <c r="AP486" i="2"/>
  <c r="AQ414" i="2"/>
  <c r="AX333" i="2"/>
  <c r="AW268" i="2"/>
  <c r="AP210" i="2"/>
  <c r="AW138" i="2"/>
  <c r="AQ83" i="2"/>
  <c r="AW26" i="2"/>
  <c r="AX516" i="2"/>
  <c r="AW440" i="2"/>
  <c r="AX358" i="2"/>
  <c r="AX289" i="2"/>
  <c r="AP218" i="2"/>
  <c r="AX167" i="2"/>
  <c r="AW100" i="2"/>
  <c r="AP53" i="2"/>
  <c r="AX61" i="2"/>
  <c r="AP291" i="2"/>
  <c r="AX139" i="2"/>
  <c r="AP484" i="2"/>
  <c r="AQ410" i="2"/>
  <c r="AP323" i="2"/>
  <c r="AP282" i="2"/>
  <c r="AP206" i="2"/>
  <c r="AQ135" i="2"/>
  <c r="AX79" i="2"/>
  <c r="AW294" i="2"/>
  <c r="AW130" i="2"/>
  <c r="AW486" i="2"/>
  <c r="AX398" i="2"/>
  <c r="AQ217" i="2"/>
  <c r="AP124" i="2"/>
  <c r="AX396" i="2"/>
  <c r="AX65" i="2"/>
  <c r="AX480" i="2"/>
  <c r="AX179" i="2"/>
  <c r="AP374" i="2"/>
  <c r="AP114" i="2"/>
  <c r="AQ340" i="2"/>
  <c r="AX90" i="2"/>
  <c r="AP464" i="2"/>
  <c r="AP186" i="2"/>
  <c r="AW460" i="2"/>
  <c r="AQ488" i="2"/>
  <c r="AQ404" i="2"/>
  <c r="AW332" i="2"/>
  <c r="AP258" i="2"/>
  <c r="AQ207" i="2"/>
  <c r="AX143" i="2"/>
  <c r="AQ75" i="2"/>
  <c r="AX23" i="2"/>
  <c r="AW510" i="2"/>
  <c r="AX438" i="2"/>
  <c r="AX354" i="2"/>
  <c r="AQ289" i="2"/>
  <c r="AX226" i="2"/>
  <c r="AX162" i="2"/>
  <c r="AW102" i="2"/>
  <c r="AP46" i="2"/>
  <c r="AP43" i="2"/>
  <c r="AQ273" i="2"/>
  <c r="AX117" i="2"/>
  <c r="AQ481" i="2"/>
  <c r="AP406" i="2"/>
  <c r="AW329" i="2"/>
  <c r="AX269" i="2"/>
  <c r="AX201" i="2"/>
  <c r="AX135" i="2"/>
  <c r="AP82" i="2"/>
  <c r="AW291" i="2"/>
  <c r="AX488" i="2"/>
  <c r="AQ214" i="2"/>
  <c r="AP275" i="2"/>
  <c r="AX384" i="2"/>
  <c r="AW318" i="2"/>
  <c r="AP10" i="2"/>
  <c r="AQ201" i="2"/>
  <c r="AP41" i="2"/>
  <c r="AX245" i="2"/>
  <c r="AP72" i="2"/>
  <c r="AQ480" i="2"/>
  <c r="AQ398" i="2"/>
  <c r="AX325" i="2"/>
  <c r="AW256" i="2"/>
  <c r="AP202" i="2"/>
  <c r="AW142" i="2"/>
  <c r="AQ79" i="2"/>
  <c r="AP20" i="2"/>
  <c r="AP506" i="2"/>
  <c r="AX428" i="2"/>
  <c r="AX348" i="2"/>
  <c r="AX293" i="2"/>
  <c r="AW232" i="2"/>
  <c r="AW158" i="2"/>
  <c r="AQ107" i="2"/>
  <c r="AP44" i="2"/>
  <c r="AP51" i="2"/>
  <c r="AW277" i="2"/>
  <c r="AW109" i="2"/>
  <c r="AP482" i="2"/>
  <c r="AQ412" i="2"/>
  <c r="AP326" i="2"/>
  <c r="AW260" i="2"/>
  <c r="AQ211" i="2"/>
  <c r="AQ143" i="2"/>
  <c r="AX113" i="2"/>
  <c r="AX211" i="2"/>
  <c r="AP250" i="2"/>
  <c r="AP68" i="2"/>
  <c r="AP281" i="2"/>
  <c r="AP32" i="2"/>
  <c r="AQ386" i="2"/>
  <c r="AW46" i="2"/>
  <c r="AX361" i="2"/>
  <c r="AP468" i="2"/>
  <c r="AQ396" i="2"/>
  <c r="AQ320" i="2"/>
  <c r="AX236" i="2"/>
  <c r="AP194" i="2"/>
  <c r="AW127" i="2"/>
  <c r="AW76" i="2"/>
  <c r="AW14" i="2"/>
  <c r="AW502" i="2"/>
  <c r="AQ423" i="2"/>
  <c r="AX341" i="2"/>
  <c r="AQ283" i="2"/>
  <c r="AW228" i="2"/>
  <c r="AX151" i="2"/>
  <c r="AW105" i="2"/>
  <c r="AQ31" i="2"/>
  <c r="AX49" i="2"/>
  <c r="AW258" i="2"/>
  <c r="AP77" i="2"/>
  <c r="AQ476" i="2"/>
  <c r="AP390" i="2"/>
  <c r="AQ321" i="2"/>
  <c r="AX261" i="2"/>
  <c r="AP192" i="2"/>
  <c r="AW133" i="2"/>
  <c r="AW72" i="2"/>
  <c r="AQ269" i="2"/>
  <c r="AW96" i="2"/>
  <c r="AW468" i="2"/>
  <c r="AW374" i="2"/>
  <c r="AX416" i="2"/>
  <c r="AW68" i="2"/>
  <c r="AW131" i="2"/>
  <c r="AQ139" i="2"/>
  <c r="AQ470" i="2"/>
  <c r="AQ384" i="2"/>
  <c r="AX317" i="2"/>
  <c r="AQ245" i="2"/>
  <c r="AX189" i="2"/>
  <c r="AP127" i="2"/>
  <c r="AP62" i="2"/>
  <c r="AW12" i="2"/>
  <c r="AP500" i="2"/>
  <c r="AP424" i="2"/>
  <c r="AW342" i="2"/>
  <c r="AP277" i="2"/>
  <c r="AP212" i="2"/>
  <c r="AQ155" i="2"/>
  <c r="AW92" i="2"/>
  <c r="AX37" i="2"/>
  <c r="AW41" i="2"/>
  <c r="AQ239" i="2"/>
  <c r="AP76" i="2"/>
  <c r="AQ474" i="2"/>
  <c r="AP394" i="2"/>
  <c r="AW315" i="2"/>
  <c r="AP243" i="2"/>
  <c r="AQ190" i="2"/>
  <c r="AP130" i="2"/>
  <c r="AQ45" i="2"/>
  <c r="AQ251" i="2"/>
  <c r="AQ87" i="2"/>
  <c r="AX470" i="2"/>
  <c r="AX376" i="2"/>
  <c r="AQ167" i="2"/>
  <c r="AP460" i="2"/>
  <c r="AW180" i="2"/>
  <c r="AW492" i="2"/>
  <c r="AQ147" i="2"/>
  <c r="AW250" i="2"/>
  <c r="AW313" i="2"/>
  <c r="AX251" i="2"/>
  <c r="AP446" i="2"/>
  <c r="AQ376" i="2"/>
  <c r="AQ307" i="2"/>
  <c r="AW238" i="2"/>
  <c r="AW178" i="2"/>
  <c r="AW120" i="2"/>
  <c r="AQ65" i="2"/>
  <c r="AQ129" i="2"/>
  <c r="AW484" i="2"/>
  <c r="AX410" i="2"/>
  <c r="AP329" i="2"/>
  <c r="AW282" i="2"/>
  <c r="AW206" i="2"/>
  <c r="AQ137" i="2"/>
  <c r="AP86" i="2"/>
  <c r="AQ30" i="2"/>
  <c r="AX22" i="2"/>
  <c r="AX233" i="2"/>
  <c r="AW43" i="2"/>
  <c r="AQ462" i="2"/>
  <c r="AP378" i="2"/>
  <c r="AX307" i="2"/>
  <c r="AP246" i="2"/>
  <c r="AX181" i="2"/>
  <c r="AP118" i="2"/>
  <c r="AP39" i="2"/>
  <c r="AX229" i="2"/>
  <c r="AQ49" i="2"/>
  <c r="AW446" i="2"/>
  <c r="AQ362" i="2"/>
  <c r="AW114" i="2"/>
  <c r="AP15" i="2"/>
  <c r="AW308" i="2"/>
  <c r="AQ121" i="2"/>
  <c r="AW20" i="2"/>
  <c r="AP109" i="2"/>
  <c r="AP100" i="2"/>
  <c r="AW436" i="2"/>
  <c r="AQ80" i="2"/>
  <c r="AW326" i="2"/>
  <c r="AX69" i="2"/>
  <c r="AX490" i="2"/>
  <c r="O98" i="6" l="1"/>
  <c r="Y218" i="6"/>
  <c r="G155" i="6"/>
  <c r="G209" i="6"/>
  <c r="Y46" i="6"/>
  <c r="H197" i="6"/>
  <c r="Z450" i="6"/>
  <c r="Z79" i="6"/>
  <c r="H340" i="6"/>
  <c r="G173" i="6"/>
  <c r="Y82" i="6"/>
  <c r="H363" i="6"/>
  <c r="Z125" i="6"/>
  <c r="AY148" i="2"/>
  <c r="P13" i="6" s="1"/>
  <c r="H13" i="6"/>
  <c r="Z148" i="6"/>
  <c r="AY162" i="2"/>
  <c r="P172" i="6" s="1"/>
  <c r="H172" i="6"/>
  <c r="Z162" i="6"/>
  <c r="Y166" i="6"/>
  <c r="G175" i="6"/>
  <c r="Z239" i="6"/>
  <c r="H406" i="6"/>
  <c r="H418" i="6"/>
  <c r="Z289" i="6"/>
  <c r="G428" i="6"/>
  <c r="Y313" i="6"/>
  <c r="Z336" i="6"/>
  <c r="H53" i="6"/>
  <c r="G103" i="6"/>
  <c r="Y390" i="6"/>
  <c r="Z447" i="6"/>
  <c r="H301" i="6"/>
  <c r="H170" i="6"/>
  <c r="Z512" i="6"/>
  <c r="X241" i="6"/>
  <c r="AY241" i="2"/>
  <c r="BG227" i="2"/>
  <c r="BF227" i="2"/>
  <c r="BD227" i="2"/>
  <c r="R402" i="6" s="1"/>
  <c r="G151" i="6"/>
  <c r="Y258" i="6"/>
  <c r="H415" i="6"/>
  <c r="Z283" i="6"/>
  <c r="Y484" i="6"/>
  <c r="G50" i="6"/>
  <c r="BD161" i="2"/>
  <c r="R382" i="6" s="1"/>
  <c r="BG161" i="2"/>
  <c r="BF161" i="2"/>
  <c r="Z59" i="6"/>
  <c r="H332" i="6"/>
  <c r="AY135" i="2"/>
  <c r="BD135" i="2" s="1"/>
  <c r="R368" i="6" s="1"/>
  <c r="H386" i="6"/>
  <c r="Z169" i="6"/>
  <c r="H136" i="6"/>
  <c r="Z214" i="6"/>
  <c r="G219" i="6"/>
  <c r="Y223" i="6"/>
  <c r="H264" i="6"/>
  <c r="Z217" i="6"/>
  <c r="Z245" i="6"/>
  <c r="H242" i="6"/>
  <c r="G187" i="6"/>
  <c r="Y256" i="6"/>
  <c r="Y342" i="6"/>
  <c r="G97" i="6"/>
  <c r="AY346" i="2"/>
  <c r="P115" i="6" s="1"/>
  <c r="H115" i="6"/>
  <c r="Z346" i="6"/>
  <c r="H124" i="6"/>
  <c r="Z354" i="6"/>
  <c r="H67" i="6"/>
  <c r="Z470" i="6"/>
  <c r="BD479" i="2"/>
  <c r="R460" i="6" s="1"/>
  <c r="Y510" i="6"/>
  <c r="G469" i="6"/>
  <c r="Z17" i="6"/>
  <c r="H316" i="6"/>
  <c r="G432" i="6"/>
  <c r="Y319" i="6"/>
  <c r="AO319" i="2"/>
  <c r="AN320" i="2"/>
  <c r="W219" i="6"/>
  <c r="AT219" i="2"/>
  <c r="Z73" i="6"/>
  <c r="H293" i="6"/>
  <c r="Z80" i="6"/>
  <c r="H177" i="6"/>
  <c r="AY129" i="2"/>
  <c r="H308" i="6"/>
  <c r="Z189" i="6"/>
  <c r="G409" i="6"/>
  <c r="Y271" i="6"/>
  <c r="AY307" i="2"/>
  <c r="X307" i="6"/>
  <c r="Y315" i="6"/>
  <c r="G429" i="6"/>
  <c r="H442" i="6"/>
  <c r="Z341" i="6"/>
  <c r="Z348" i="6"/>
  <c r="H119" i="6"/>
  <c r="AY358" i="2"/>
  <c r="P123" i="6" s="1"/>
  <c r="H123" i="6"/>
  <c r="Z358" i="6"/>
  <c r="Z384" i="6"/>
  <c r="H16" i="6"/>
  <c r="AY398" i="2"/>
  <c r="P73" i="6" s="1"/>
  <c r="Z398" i="6"/>
  <c r="H73" i="6"/>
  <c r="Z414" i="6"/>
  <c r="H102" i="6"/>
  <c r="BG479" i="2"/>
  <c r="G49" i="6"/>
  <c r="Y506" i="6"/>
  <c r="X149" i="6"/>
  <c r="AY149" i="2"/>
  <c r="Z173" i="6"/>
  <c r="H388" i="6"/>
  <c r="G78" i="6"/>
  <c r="Y36" i="6"/>
  <c r="G148" i="6"/>
  <c r="Y14" i="6"/>
  <c r="G152" i="6"/>
  <c r="Y20" i="6"/>
  <c r="H147" i="6"/>
  <c r="Z22" i="6"/>
  <c r="Z37" i="6"/>
  <c r="H322" i="6"/>
  <c r="H333" i="6"/>
  <c r="Z61" i="6"/>
  <c r="H379" i="6"/>
  <c r="Z155" i="6"/>
  <c r="H416" i="6"/>
  <c r="Z285" i="6"/>
  <c r="BD331" i="2"/>
  <c r="R437" i="6" s="1"/>
  <c r="H74" i="6"/>
  <c r="Z338" i="6"/>
  <c r="Z386" i="6"/>
  <c r="H51" i="6"/>
  <c r="H198" i="6"/>
  <c r="Z404" i="6"/>
  <c r="H227" i="6"/>
  <c r="Z505" i="6"/>
  <c r="X205" i="6"/>
  <c r="AY205" i="2"/>
  <c r="G13" i="6"/>
  <c r="Y148" i="6"/>
  <c r="W319" i="6"/>
  <c r="AT319" i="2"/>
  <c r="X319" i="6" s="1"/>
  <c r="X173" i="6"/>
  <c r="AY173" i="2"/>
  <c r="Z23" i="6"/>
  <c r="H310" i="6"/>
  <c r="H328" i="6"/>
  <c r="Z49" i="6"/>
  <c r="AM33" i="2"/>
  <c r="H327" i="6"/>
  <c r="Z45" i="6"/>
  <c r="Z107" i="6"/>
  <c r="H353" i="6"/>
  <c r="Z121" i="6"/>
  <c r="H361" i="6"/>
  <c r="Y138" i="6"/>
  <c r="G370" i="6"/>
  <c r="H368" i="6"/>
  <c r="Z135" i="6"/>
  <c r="Z151" i="6"/>
  <c r="H377" i="6"/>
  <c r="Y158" i="6"/>
  <c r="G146" i="6"/>
  <c r="AY269" i="2"/>
  <c r="X269" i="6"/>
  <c r="H422" i="6"/>
  <c r="Z297" i="6"/>
  <c r="Y308" i="6"/>
  <c r="G59" i="6"/>
  <c r="G5" i="6"/>
  <c r="Y326" i="6"/>
  <c r="H438" i="6"/>
  <c r="Z333" i="6"/>
  <c r="H104" i="6"/>
  <c r="Z368" i="6"/>
  <c r="AY410" i="2"/>
  <c r="P77" i="6" s="1"/>
  <c r="H77" i="6"/>
  <c r="Z410" i="6"/>
  <c r="G121" i="6"/>
  <c r="Y492" i="6"/>
  <c r="AM46" i="2"/>
  <c r="H382" i="6"/>
  <c r="Z161" i="6"/>
  <c r="X95" i="6"/>
  <c r="AY95" i="2"/>
  <c r="Z11" i="6"/>
  <c r="H313" i="6"/>
  <c r="G214" i="6"/>
  <c r="Y56" i="6"/>
  <c r="H34" i="6"/>
  <c r="Z90" i="6"/>
  <c r="Z129" i="6"/>
  <c r="H365" i="6"/>
  <c r="G163" i="6"/>
  <c r="Y210" i="6"/>
  <c r="G110" i="6"/>
  <c r="Y344" i="6"/>
  <c r="G61" i="6"/>
  <c r="Y464" i="6"/>
  <c r="Z490" i="6"/>
  <c r="H113" i="6"/>
  <c r="Y226" i="6"/>
  <c r="G118" i="6"/>
  <c r="Y219" i="6"/>
  <c r="G400" i="6"/>
  <c r="AO219" i="2"/>
  <c r="G315" i="6"/>
  <c r="Y15" i="6"/>
  <c r="AN16" i="2"/>
  <c r="G320" i="6"/>
  <c r="Y33" i="6"/>
  <c r="Y43" i="6"/>
  <c r="G325" i="6"/>
  <c r="AY79" i="2"/>
  <c r="X79" i="6"/>
  <c r="AY75" i="2"/>
  <c r="AM105" i="2"/>
  <c r="AY107" i="2"/>
  <c r="BD107" i="2" s="1"/>
  <c r="R353" i="6" s="1"/>
  <c r="G360" i="6"/>
  <c r="Y120" i="6"/>
  <c r="H380" i="6"/>
  <c r="Z157" i="6"/>
  <c r="H385" i="6"/>
  <c r="Z167" i="6"/>
  <c r="Z211" i="6"/>
  <c r="H229" i="6"/>
  <c r="AY215" i="2"/>
  <c r="BD215" i="2" s="1"/>
  <c r="R399" i="6" s="1"/>
  <c r="AO226" i="2"/>
  <c r="G259" i="6"/>
  <c r="Y243" i="6"/>
  <c r="Y378" i="6"/>
  <c r="G47" i="6"/>
  <c r="Y408" i="6"/>
  <c r="G79" i="6"/>
  <c r="Y426" i="6"/>
  <c r="G130" i="6"/>
  <c r="G68" i="6"/>
  <c r="Y460" i="6"/>
  <c r="W46" i="6"/>
  <c r="AT46" i="2"/>
  <c r="X46" i="6" s="1"/>
  <c r="H282" i="6"/>
  <c r="Z241" i="6"/>
  <c r="AY396" i="2"/>
  <c r="P39" i="6" s="1"/>
  <c r="H39" i="6"/>
  <c r="Z396" i="6"/>
  <c r="Y468" i="6"/>
  <c r="G65" i="6"/>
  <c r="Z65" i="6"/>
  <c r="H335" i="6"/>
  <c r="AN104" i="2"/>
  <c r="G352" i="6"/>
  <c r="Y105" i="6"/>
  <c r="G91" i="6"/>
  <c r="Y118" i="6"/>
  <c r="Y145" i="6"/>
  <c r="G374" i="6"/>
  <c r="Z207" i="6"/>
  <c r="H222" i="6"/>
  <c r="Z273" i="6"/>
  <c r="H410" i="6"/>
  <c r="G419" i="6"/>
  <c r="Y291" i="6"/>
  <c r="Y301" i="6"/>
  <c r="G424" i="6"/>
  <c r="AY333" i="2"/>
  <c r="X333" i="6"/>
  <c r="Y329" i="6"/>
  <c r="G436" i="6"/>
  <c r="AY345" i="2"/>
  <c r="X345" i="6"/>
  <c r="H101" i="6"/>
  <c r="Z366" i="6"/>
  <c r="H56" i="6"/>
  <c r="Z380" i="6"/>
  <c r="AY384" i="2"/>
  <c r="BD384" i="2" s="1"/>
  <c r="R16" i="6" s="1"/>
  <c r="H129" i="6"/>
  <c r="Z428" i="6"/>
  <c r="H86" i="6"/>
  <c r="Z438" i="6"/>
  <c r="H258" i="6"/>
  <c r="Z195" i="6"/>
  <c r="BG81" i="2"/>
  <c r="BF81" i="2"/>
  <c r="BD81" i="2"/>
  <c r="R341" i="6" s="1"/>
  <c r="BG369" i="2"/>
  <c r="BF369" i="2"/>
  <c r="BD369" i="2"/>
  <c r="R299" i="6" s="1"/>
  <c r="Y30" i="6"/>
  <c r="G84" i="6"/>
  <c r="AM15" i="2"/>
  <c r="AM41" i="2"/>
  <c r="G114" i="6"/>
  <c r="Y96" i="6"/>
  <c r="Y102" i="6"/>
  <c r="G14" i="6"/>
  <c r="G366" i="6"/>
  <c r="Y131" i="6"/>
  <c r="G367" i="6"/>
  <c r="Y133" i="6"/>
  <c r="G139" i="6"/>
  <c r="Y170" i="6"/>
  <c r="H6" i="6"/>
  <c r="Z190" i="6"/>
  <c r="H404" i="6"/>
  <c r="Z233" i="6"/>
  <c r="AY239" i="2"/>
  <c r="X239" i="6"/>
  <c r="G411" i="6"/>
  <c r="Y275" i="6"/>
  <c r="AM291" i="2"/>
  <c r="AM301" i="2"/>
  <c r="AM329" i="2"/>
  <c r="AY341" i="2"/>
  <c r="X341" i="6"/>
  <c r="Y370" i="6"/>
  <c r="G89" i="6"/>
  <c r="G54" i="6"/>
  <c r="Y374" i="6"/>
  <c r="Z432" i="6"/>
  <c r="H144" i="6"/>
  <c r="G72" i="6"/>
  <c r="Y486" i="6"/>
  <c r="G131" i="6"/>
  <c r="Y500" i="6"/>
  <c r="H221" i="6"/>
  <c r="Z27" i="6"/>
  <c r="H358" i="6"/>
  <c r="Z117" i="6"/>
  <c r="AY179" i="2"/>
  <c r="X179" i="6"/>
  <c r="G263" i="6"/>
  <c r="Y199" i="6"/>
  <c r="AY225" i="2"/>
  <c r="X225" i="6"/>
  <c r="Y246" i="6"/>
  <c r="G192" i="6"/>
  <c r="BF331" i="2"/>
  <c r="H444" i="6"/>
  <c r="Z345" i="6"/>
  <c r="G82" i="6"/>
  <c r="Y424" i="6"/>
  <c r="Y440" i="6"/>
  <c r="G109" i="6"/>
  <c r="AY481" i="2"/>
  <c r="BG481" i="2" s="1"/>
  <c r="X481" i="6"/>
  <c r="AN230" i="2"/>
  <c r="AM230" i="2"/>
  <c r="G147" i="6"/>
  <c r="Y22" i="6"/>
  <c r="Z95" i="6"/>
  <c r="H347" i="6"/>
  <c r="G324" i="6"/>
  <c r="Y41" i="6"/>
  <c r="Z87" i="6"/>
  <c r="H343" i="6"/>
  <c r="Y12" i="6"/>
  <c r="G262" i="6"/>
  <c r="H337" i="6"/>
  <c r="Z69" i="6"/>
  <c r="H338" i="6"/>
  <c r="Z75" i="6"/>
  <c r="G8" i="6"/>
  <c r="Y142" i="6"/>
  <c r="Z143" i="6"/>
  <c r="H373" i="6"/>
  <c r="Y174" i="6"/>
  <c r="G128" i="6"/>
  <c r="Y180" i="6"/>
  <c r="G126" i="6"/>
  <c r="G7" i="6"/>
  <c r="Y192" i="6"/>
  <c r="AN202" i="2"/>
  <c r="G396" i="6"/>
  <c r="Y203" i="6"/>
  <c r="G164" i="6"/>
  <c r="Y228" i="6"/>
  <c r="Y232" i="6"/>
  <c r="G137" i="6"/>
  <c r="Z251" i="6"/>
  <c r="H276" i="6"/>
  <c r="AY236" i="2"/>
  <c r="P188" i="6" s="1"/>
  <c r="H188" i="6"/>
  <c r="Z236" i="6"/>
  <c r="H260" i="6"/>
  <c r="Z261" i="6"/>
  <c r="G412" i="6"/>
  <c r="Y277" i="6"/>
  <c r="G421" i="6"/>
  <c r="Y295" i="6"/>
  <c r="Z307" i="6"/>
  <c r="H426" i="6"/>
  <c r="AY361" i="2"/>
  <c r="X361" i="6"/>
  <c r="AY423" i="2"/>
  <c r="BD423" i="2" s="1"/>
  <c r="R245" i="6" s="1"/>
  <c r="X423" i="6"/>
  <c r="H245" i="6"/>
  <c r="Z423" i="6"/>
  <c r="BD422" i="2"/>
  <c r="R92" i="6" s="1"/>
  <c r="H3" i="6"/>
  <c r="Z480" i="6"/>
  <c r="G57" i="6"/>
  <c r="Y502" i="6"/>
  <c r="Z518" i="6"/>
  <c r="H169" i="6"/>
  <c r="W175" i="6"/>
  <c r="AT175" i="2"/>
  <c r="X175" i="6" s="1"/>
  <c r="W230" i="6"/>
  <c r="AT230" i="2"/>
  <c r="X230" i="6" s="1"/>
  <c r="AM310" i="2"/>
  <c r="AN310" i="2"/>
  <c r="BD57" i="2"/>
  <c r="R331" i="6" s="1"/>
  <c r="BG57" i="2"/>
  <c r="BF57" i="2"/>
  <c r="Z31" i="6"/>
  <c r="H319" i="6"/>
  <c r="Y212" i="6"/>
  <c r="G142" i="6"/>
  <c r="Y47" i="6"/>
  <c r="G286" i="6"/>
  <c r="H355" i="6"/>
  <c r="Z111" i="6"/>
  <c r="H314" i="6"/>
  <c r="Z13" i="6"/>
  <c r="G127" i="6"/>
  <c r="Y26" i="6"/>
  <c r="AY37" i="2"/>
  <c r="X37" i="6"/>
  <c r="G326" i="6"/>
  <c r="Y44" i="6"/>
  <c r="Y72" i="6"/>
  <c r="G211" i="6"/>
  <c r="Y86" i="6"/>
  <c r="G33" i="6"/>
  <c r="AY111" i="2"/>
  <c r="X111" i="6"/>
  <c r="G60" i="6"/>
  <c r="Y100" i="6"/>
  <c r="G364" i="6"/>
  <c r="Y127" i="6"/>
  <c r="G23" i="6"/>
  <c r="Y150" i="6"/>
  <c r="Z179" i="6"/>
  <c r="H391" i="6"/>
  <c r="H392" i="6"/>
  <c r="Z181" i="6"/>
  <c r="H230" i="6"/>
  <c r="Z229" i="6"/>
  <c r="Y260" i="6"/>
  <c r="G195" i="6"/>
  <c r="AY303" i="2"/>
  <c r="BD303" i="2" s="1"/>
  <c r="R425" i="6" s="1"/>
  <c r="X303" i="6"/>
  <c r="G431" i="6"/>
  <c r="Y318" i="6"/>
  <c r="H434" i="6"/>
  <c r="Z325" i="6"/>
  <c r="AY354" i="2"/>
  <c r="P124" i="6" s="1"/>
  <c r="AY362" i="2"/>
  <c r="P93" i="6" s="1"/>
  <c r="H93" i="6"/>
  <c r="Z362" i="6"/>
  <c r="H45" i="6"/>
  <c r="Z376" i="6"/>
  <c r="Z422" i="6"/>
  <c r="H92" i="6"/>
  <c r="Z454" i="6"/>
  <c r="H181" i="6"/>
  <c r="Z488" i="6"/>
  <c r="H76" i="6"/>
  <c r="G389" i="6"/>
  <c r="Y175" i="6"/>
  <c r="AO175" i="2"/>
  <c r="AN176" i="2"/>
  <c r="H218" i="6"/>
  <c r="Z205" i="6"/>
  <c r="W310" i="6"/>
  <c r="AT310" i="2"/>
  <c r="BG287" i="2"/>
  <c r="BF287" i="2"/>
  <c r="BD287" i="2"/>
  <c r="R417" i="6" s="1"/>
  <c r="AY364" i="2"/>
  <c r="Z364" i="6"/>
  <c r="H111" i="6"/>
  <c r="H356" i="6"/>
  <c r="Z113" i="6"/>
  <c r="Y206" i="6"/>
  <c r="G159" i="6"/>
  <c r="H294" i="6"/>
  <c r="Z83" i="6"/>
  <c r="G38" i="6"/>
  <c r="Y92" i="6"/>
  <c r="Z101" i="6"/>
  <c r="H350" i="6"/>
  <c r="AY155" i="2"/>
  <c r="G140" i="6"/>
  <c r="Y178" i="6"/>
  <c r="AN282" i="2"/>
  <c r="G414" i="6"/>
  <c r="Y281" i="6"/>
  <c r="Y294" i="6"/>
  <c r="G29" i="6"/>
  <c r="H430" i="6"/>
  <c r="Z317" i="6"/>
  <c r="H447" i="6"/>
  <c r="Z361" i="6"/>
  <c r="Y406" i="6"/>
  <c r="G88" i="6"/>
  <c r="G196" i="6"/>
  <c r="Y452" i="6"/>
  <c r="W35" i="6"/>
  <c r="AT35" i="2"/>
  <c r="X493" i="6"/>
  <c r="AY493" i="2"/>
  <c r="BD91" i="2"/>
  <c r="R345" i="6" s="1"/>
  <c r="BG91" i="2"/>
  <c r="BF91" i="2"/>
  <c r="Y240" i="6"/>
  <c r="G150" i="6"/>
  <c r="AY31" i="2"/>
  <c r="X31" i="6"/>
  <c r="AY11" i="2"/>
  <c r="X11" i="6"/>
  <c r="AO30" i="2"/>
  <c r="AY30" i="2" s="1"/>
  <c r="P84" i="6" s="1"/>
  <c r="G207" i="6"/>
  <c r="Y68" i="6"/>
  <c r="Y109" i="6"/>
  <c r="G354" i="6"/>
  <c r="Y116" i="6"/>
  <c r="G100" i="6"/>
  <c r="AM127" i="2"/>
  <c r="H371" i="6"/>
  <c r="Z139" i="6"/>
  <c r="Z137" i="6"/>
  <c r="H369" i="6"/>
  <c r="Z201" i="6"/>
  <c r="H395" i="6"/>
  <c r="H399" i="6"/>
  <c r="Z215" i="6"/>
  <c r="Z225" i="6"/>
  <c r="H223" i="6"/>
  <c r="G184" i="6"/>
  <c r="Y250" i="6"/>
  <c r="G185" i="6"/>
  <c r="Y268" i="6"/>
  <c r="H278" i="6"/>
  <c r="Z269" i="6"/>
  <c r="Z279" i="6"/>
  <c r="H413" i="6"/>
  <c r="Z293" i="6"/>
  <c r="H420" i="6"/>
  <c r="H427" i="6"/>
  <c r="Z309" i="6"/>
  <c r="Z321" i="6"/>
  <c r="H295" i="6"/>
  <c r="G43" i="6"/>
  <c r="Y332" i="6"/>
  <c r="H81" i="6"/>
  <c r="Z340" i="6"/>
  <c r="G135" i="6"/>
  <c r="Y430" i="6"/>
  <c r="Z504" i="6"/>
  <c r="H116" i="6"/>
  <c r="AY516" i="2"/>
  <c r="P473" i="6" s="1"/>
  <c r="H473" i="6"/>
  <c r="Z516" i="6"/>
  <c r="G6" i="6"/>
  <c r="Y190" i="6"/>
  <c r="Y80" i="6"/>
  <c r="G177" i="6"/>
  <c r="G81" i="6"/>
  <c r="Y340" i="6"/>
  <c r="G321" i="6"/>
  <c r="Y35" i="6"/>
  <c r="AO35" i="2"/>
  <c r="H467" i="6"/>
  <c r="Z493" i="6"/>
  <c r="AY259" i="2"/>
  <c r="Z259" i="6"/>
  <c r="H283" i="6"/>
  <c r="G96" i="6"/>
  <c r="Y124" i="6"/>
  <c r="G22" i="6"/>
  <c r="Y154" i="6"/>
  <c r="Y186" i="6"/>
  <c r="G46" i="6"/>
  <c r="Y194" i="6"/>
  <c r="G9" i="6"/>
  <c r="G401" i="6"/>
  <c r="Y221" i="6"/>
  <c r="H425" i="6"/>
  <c r="Z303" i="6"/>
  <c r="Y394" i="6"/>
  <c r="G98" i="6"/>
  <c r="H162" i="6"/>
  <c r="Z442" i="6"/>
  <c r="Z448" i="6"/>
  <c r="H149" i="6"/>
  <c r="Y482" i="6"/>
  <c r="G48" i="6"/>
  <c r="H376" i="6"/>
  <c r="Z149" i="6"/>
  <c r="X17" i="6"/>
  <c r="AY17" i="2"/>
  <c r="Y39" i="6"/>
  <c r="G323" i="6"/>
  <c r="Y32" i="6"/>
  <c r="G80" i="6"/>
  <c r="G274" i="6"/>
  <c r="Y51" i="6"/>
  <c r="Y53" i="6"/>
  <c r="G329" i="6"/>
  <c r="G200" i="6"/>
  <c r="Y62" i="6"/>
  <c r="AN76" i="2"/>
  <c r="G339" i="6"/>
  <c r="Y77" i="6"/>
  <c r="G94" i="6"/>
  <c r="Y114" i="6"/>
  <c r="Y130" i="6"/>
  <c r="G15" i="6"/>
  <c r="H375" i="6"/>
  <c r="Z147" i="6"/>
  <c r="H171" i="6"/>
  <c r="Z160" i="6"/>
  <c r="G186" i="6"/>
  <c r="Y238" i="6"/>
  <c r="Y323" i="6"/>
  <c r="G433" i="6"/>
  <c r="AY340" i="2"/>
  <c r="BD340" i="2" s="1"/>
  <c r="R81" i="6" s="1"/>
  <c r="Y356" i="6"/>
  <c r="G125" i="6"/>
  <c r="Z412" i="6"/>
  <c r="H106" i="6"/>
  <c r="H90" i="6"/>
  <c r="Z416" i="6"/>
  <c r="G453" i="6"/>
  <c r="Y436" i="6"/>
  <c r="G157" i="6"/>
  <c r="Y446" i="6"/>
  <c r="Z462" i="6"/>
  <c r="H63" i="6"/>
  <c r="Z474" i="6"/>
  <c r="H66" i="6"/>
  <c r="Z476" i="6"/>
  <c r="H62" i="6"/>
  <c r="H461" i="6"/>
  <c r="Z481" i="6"/>
  <c r="Y496" i="6"/>
  <c r="G70" i="6"/>
  <c r="M320" i="6"/>
  <c r="P332" i="6"/>
  <c r="P338" i="6"/>
  <c r="M354" i="6"/>
  <c r="N363" i="6"/>
  <c r="O94" i="6"/>
  <c r="N371" i="6"/>
  <c r="N385" i="6"/>
  <c r="P391" i="6"/>
  <c r="P229" i="6"/>
  <c r="N136" i="6"/>
  <c r="N264" i="6"/>
  <c r="M150" i="6"/>
  <c r="M195" i="6"/>
  <c r="P413" i="6"/>
  <c r="M59" i="6"/>
  <c r="N430" i="6"/>
  <c r="N434" i="6"/>
  <c r="M110" i="6"/>
  <c r="O125" i="6"/>
  <c r="N93" i="6"/>
  <c r="P447" i="6"/>
  <c r="O54" i="6"/>
  <c r="O135" i="6"/>
  <c r="M130" i="6"/>
  <c r="O453" i="6"/>
  <c r="M196" i="6"/>
  <c r="O157" i="6"/>
  <c r="O68" i="6"/>
  <c r="O65" i="6"/>
  <c r="O72" i="6"/>
  <c r="P227" i="6"/>
  <c r="O70" i="6"/>
  <c r="N169" i="6"/>
  <c r="O85" i="6"/>
  <c r="O152" i="6"/>
  <c r="M78" i="6"/>
  <c r="N328" i="6"/>
  <c r="M211" i="6"/>
  <c r="N343" i="6"/>
  <c r="O114" i="6"/>
  <c r="P356" i="6"/>
  <c r="M96" i="6"/>
  <c r="O15" i="6"/>
  <c r="M367" i="6"/>
  <c r="O374" i="6"/>
  <c r="O22" i="6"/>
  <c r="O175" i="6"/>
  <c r="N138" i="6"/>
  <c r="N392" i="6"/>
  <c r="O182" i="6"/>
  <c r="M396" i="6"/>
  <c r="M219" i="6"/>
  <c r="P230" i="6"/>
  <c r="P276" i="6"/>
  <c r="N276" i="6"/>
  <c r="N278" i="6"/>
  <c r="M411" i="6"/>
  <c r="O419" i="6"/>
  <c r="O29" i="6"/>
  <c r="N425" i="6"/>
  <c r="M431" i="6"/>
  <c r="O5" i="6"/>
  <c r="O79" i="6"/>
  <c r="N314" i="6"/>
  <c r="N221" i="6"/>
  <c r="O80" i="6"/>
  <c r="M323" i="6"/>
  <c r="O209" i="6"/>
  <c r="N327" i="6"/>
  <c r="O211" i="6"/>
  <c r="P335" i="6"/>
  <c r="M173" i="6"/>
  <c r="P340" i="6"/>
  <c r="N34" i="6"/>
  <c r="M38" i="6"/>
  <c r="N355" i="6"/>
  <c r="P350" i="6"/>
  <c r="M14" i="6"/>
  <c r="M60" i="6"/>
  <c r="N356" i="6"/>
  <c r="N361" i="6"/>
  <c r="O96" i="6"/>
  <c r="M91" i="6"/>
  <c r="O366" i="6"/>
  <c r="M15" i="6"/>
  <c r="O367" i="6"/>
  <c r="N373" i="6"/>
  <c r="P368" i="6"/>
  <c r="N368" i="6"/>
  <c r="O23" i="6"/>
  <c r="P379" i="6"/>
  <c r="N377" i="6"/>
  <c r="M146" i="6"/>
  <c r="N172" i="6"/>
  <c r="P380" i="6"/>
  <c r="N386" i="6"/>
  <c r="O139" i="6"/>
  <c r="P392" i="6"/>
  <c r="M46" i="6"/>
  <c r="N6" i="6"/>
  <c r="M7" i="6"/>
  <c r="N229" i="6"/>
  <c r="P395" i="6"/>
  <c r="M159" i="6"/>
  <c r="M263" i="6"/>
  <c r="M164" i="6"/>
  <c r="M137" i="6"/>
  <c r="N118" i="6"/>
  <c r="O155" i="6"/>
  <c r="O219" i="6"/>
  <c r="N143" i="6"/>
  <c r="O259" i="6"/>
  <c r="M192" i="6"/>
  <c r="P242" i="6"/>
  <c r="M259" i="6"/>
  <c r="P260" i="6"/>
  <c r="O195" i="6"/>
  <c r="P278" i="6"/>
  <c r="M27" i="6"/>
  <c r="N413" i="6"/>
  <c r="M409" i="6"/>
  <c r="O411" i="6"/>
  <c r="N416" i="6"/>
  <c r="N420" i="6"/>
  <c r="M29" i="6"/>
  <c r="P416" i="6"/>
  <c r="O59" i="6"/>
  <c r="P426" i="6"/>
  <c r="O428" i="6"/>
  <c r="O429" i="6"/>
  <c r="N295" i="6"/>
  <c r="M5" i="6"/>
  <c r="O436" i="6"/>
  <c r="M433" i="6"/>
  <c r="N444" i="6"/>
  <c r="O110" i="6"/>
  <c r="N119" i="6"/>
  <c r="N124" i="6"/>
  <c r="N123" i="6"/>
  <c r="M89" i="6"/>
  <c r="N56" i="6"/>
  <c r="M47" i="6"/>
  <c r="N51" i="6"/>
  <c r="M98" i="6"/>
  <c r="M103" i="6"/>
  <c r="N106" i="6"/>
  <c r="M88" i="6"/>
  <c r="N77" i="6"/>
  <c r="N90" i="6"/>
  <c r="O82" i="6"/>
  <c r="O130" i="6"/>
  <c r="N129" i="6"/>
  <c r="N86" i="6"/>
  <c r="M109" i="6"/>
  <c r="N197" i="6"/>
  <c r="O196" i="6"/>
  <c r="N181" i="6"/>
  <c r="N63" i="6"/>
  <c r="M61" i="6"/>
  <c r="N66" i="6"/>
  <c r="N62" i="6"/>
  <c r="M48" i="6"/>
  <c r="N461" i="6"/>
  <c r="M50" i="6"/>
  <c r="M121" i="6"/>
  <c r="N116" i="6"/>
  <c r="M57" i="6"/>
  <c r="O49" i="6"/>
  <c r="M469" i="6"/>
  <c r="N473" i="6"/>
  <c r="O315" i="6"/>
  <c r="N310" i="6"/>
  <c r="O320" i="6"/>
  <c r="O325" i="6"/>
  <c r="O207" i="6"/>
  <c r="M176" i="6"/>
  <c r="M339" i="6"/>
  <c r="O354" i="6"/>
  <c r="P358" i="6"/>
  <c r="P371" i="6"/>
  <c r="M23" i="6"/>
  <c r="M139" i="6"/>
  <c r="O9" i="6"/>
  <c r="O163" i="6"/>
  <c r="P399" i="6"/>
  <c r="P223" i="6"/>
  <c r="P404" i="6"/>
  <c r="O184" i="6"/>
  <c r="N406" i="6"/>
  <c r="O151" i="6"/>
  <c r="O412" i="6"/>
  <c r="N410" i="6"/>
  <c r="M419" i="6"/>
  <c r="M424" i="6"/>
  <c r="N438" i="6"/>
  <c r="N74" i="6"/>
  <c r="P444" i="6"/>
  <c r="N313" i="6"/>
  <c r="M315" i="6"/>
  <c r="M153" i="6"/>
  <c r="M324" i="6"/>
  <c r="O324" i="6"/>
  <c r="P328" i="6"/>
  <c r="M274" i="6"/>
  <c r="M325" i="6"/>
  <c r="P333" i="6"/>
  <c r="P337" i="6"/>
  <c r="P343" i="6"/>
  <c r="N177" i="6"/>
  <c r="P313" i="6"/>
  <c r="M262" i="6"/>
  <c r="M148" i="6"/>
  <c r="O153" i="6"/>
  <c r="N147" i="6"/>
  <c r="M127" i="6"/>
  <c r="N84" i="6"/>
  <c r="M80" i="6"/>
  <c r="P322" i="6"/>
  <c r="N319" i="6"/>
  <c r="M326" i="6"/>
  <c r="M209" i="6"/>
  <c r="M329" i="6"/>
  <c r="M286" i="6"/>
  <c r="O329" i="6"/>
  <c r="N293" i="6"/>
  <c r="N333" i="6"/>
  <c r="P293" i="6"/>
  <c r="N337" i="6"/>
  <c r="P294" i="6"/>
  <c r="O173" i="6"/>
  <c r="O339" i="6"/>
  <c r="M33" i="6"/>
  <c r="O38" i="6"/>
  <c r="O352" i="6"/>
  <c r="N353" i="6"/>
  <c r="O14" i="6"/>
  <c r="O60" i="6"/>
  <c r="N358" i="6"/>
  <c r="M100" i="6"/>
  <c r="M360" i="6"/>
  <c r="O91" i="6"/>
  <c r="P365" i="6"/>
  <c r="M366" i="6"/>
  <c r="M8" i="6"/>
  <c r="P369" i="6"/>
  <c r="M370" i="6"/>
  <c r="N369" i="6"/>
  <c r="N375" i="6"/>
  <c r="N379" i="6"/>
  <c r="P377" i="6"/>
  <c r="O146" i="6"/>
  <c r="P385" i="6"/>
  <c r="M128" i="6"/>
  <c r="P386" i="6"/>
  <c r="M140" i="6"/>
  <c r="M126" i="6"/>
  <c r="O46" i="6"/>
  <c r="N308" i="6"/>
  <c r="O7" i="6"/>
  <c r="O263" i="6"/>
  <c r="O396" i="6"/>
  <c r="O159" i="6"/>
  <c r="N395" i="6"/>
  <c r="M142" i="6"/>
  <c r="O164" i="6"/>
  <c r="O137" i="6"/>
  <c r="M155" i="6"/>
  <c r="N404" i="6"/>
  <c r="M186" i="6"/>
  <c r="O192" i="6"/>
  <c r="P406" i="6"/>
  <c r="N188" i="6"/>
  <c r="M187" i="6"/>
  <c r="N260" i="6"/>
  <c r="M185" i="6"/>
  <c r="O27" i="6"/>
  <c r="M414" i="6"/>
  <c r="M412" i="6"/>
  <c r="N415" i="6"/>
  <c r="P420" i="6"/>
  <c r="N418" i="6"/>
  <c r="P418" i="6"/>
  <c r="O421" i="6"/>
  <c r="O424" i="6"/>
  <c r="N105" i="6"/>
  <c r="P425" i="6"/>
  <c r="M429" i="6"/>
  <c r="P295" i="6"/>
  <c r="M428" i="6"/>
  <c r="M43" i="6"/>
  <c r="O433" i="6"/>
  <c r="M436" i="6"/>
  <c r="N81" i="6"/>
  <c r="O97" i="6"/>
  <c r="P442" i="6"/>
  <c r="O89" i="6"/>
  <c r="N104" i="6"/>
  <c r="O47" i="6"/>
  <c r="O103" i="6"/>
  <c r="O88" i="6"/>
  <c r="M82" i="6"/>
  <c r="N245" i="6"/>
  <c r="O109" i="6"/>
  <c r="P301" i="6"/>
  <c r="O61" i="6"/>
  <c r="O48" i="6"/>
  <c r="P461" i="6"/>
  <c r="O50" i="6"/>
  <c r="O121" i="6"/>
  <c r="M131" i="6"/>
  <c r="O57" i="6"/>
  <c r="M49" i="6"/>
  <c r="O469" i="6"/>
  <c r="P314" i="6"/>
  <c r="P221" i="6"/>
  <c r="P319" i="6"/>
  <c r="O214" i="6"/>
  <c r="N332" i="6"/>
  <c r="O200" i="6"/>
  <c r="O18" i="6"/>
  <c r="M352" i="6"/>
  <c r="N365" i="6"/>
  <c r="M85" i="6"/>
  <c r="O262" i="6"/>
  <c r="O148" i="6"/>
  <c r="M152" i="6"/>
  <c r="P310" i="6"/>
  <c r="O127" i="6"/>
  <c r="O78" i="6"/>
  <c r="O323" i="6"/>
  <c r="N322" i="6"/>
  <c r="O326" i="6"/>
  <c r="M214" i="6"/>
  <c r="P327" i="6"/>
  <c r="O274" i="6"/>
  <c r="O286" i="6"/>
  <c r="N335" i="6"/>
  <c r="M207" i="6"/>
  <c r="M200" i="6"/>
  <c r="O176" i="6"/>
  <c r="N340" i="6"/>
  <c r="N338" i="6"/>
  <c r="N294" i="6"/>
  <c r="O33" i="6"/>
  <c r="M114" i="6"/>
  <c r="M18" i="6"/>
  <c r="N350" i="6"/>
  <c r="P353" i="6"/>
  <c r="P355" i="6"/>
  <c r="P363" i="6"/>
  <c r="P361" i="6"/>
  <c r="O100" i="6"/>
  <c r="O360" i="6"/>
  <c r="M94" i="6"/>
  <c r="M364" i="6"/>
  <c r="O364" i="6"/>
  <c r="O8" i="6"/>
  <c r="P373" i="6"/>
  <c r="O370" i="6"/>
  <c r="M374" i="6"/>
  <c r="P375" i="6"/>
  <c r="N13" i="6"/>
  <c r="M22" i="6"/>
  <c r="N380" i="6"/>
  <c r="M175" i="6"/>
  <c r="N171" i="6"/>
  <c r="O128" i="6"/>
  <c r="N391" i="6"/>
  <c r="O140" i="6"/>
  <c r="O126" i="6"/>
  <c r="P308" i="6"/>
  <c r="M9" i="6"/>
  <c r="M182" i="6"/>
  <c r="N222" i="6"/>
  <c r="M163" i="6"/>
  <c r="P222" i="6"/>
  <c r="N399" i="6"/>
  <c r="O142" i="6"/>
  <c r="P264" i="6"/>
  <c r="M401" i="6"/>
  <c r="N223" i="6"/>
  <c r="N230" i="6"/>
  <c r="O401" i="6"/>
  <c r="O150" i="6"/>
  <c r="O186" i="6"/>
  <c r="M184" i="6"/>
  <c r="N242" i="6"/>
  <c r="O187" i="6"/>
  <c r="M151" i="6"/>
  <c r="O185" i="6"/>
  <c r="O414" i="6"/>
  <c r="P410" i="6"/>
  <c r="P415" i="6"/>
  <c r="O409" i="6"/>
  <c r="N422" i="6"/>
  <c r="P422" i="6"/>
  <c r="M421" i="6"/>
  <c r="N427" i="6"/>
  <c r="P427" i="6"/>
  <c r="N426" i="6"/>
  <c r="O431" i="6"/>
  <c r="P430" i="6"/>
  <c r="N122" i="6"/>
  <c r="P434" i="6"/>
  <c r="O43" i="6"/>
  <c r="P438" i="6"/>
  <c r="N53" i="6"/>
  <c r="M97" i="6"/>
  <c r="N442" i="6"/>
  <c r="N115" i="6"/>
  <c r="M125" i="6"/>
  <c r="N101" i="6"/>
  <c r="N447" i="6"/>
  <c r="N45" i="6"/>
  <c r="M54" i="6"/>
  <c r="N16" i="6"/>
  <c r="N39" i="6"/>
  <c r="N73" i="6"/>
  <c r="N198" i="6"/>
  <c r="N102" i="6"/>
  <c r="M79" i="6"/>
  <c r="M135" i="6"/>
  <c r="P245" i="6"/>
  <c r="N144" i="6"/>
  <c r="N92" i="6"/>
  <c r="M453" i="6"/>
  <c r="N162" i="6"/>
  <c r="N301" i="6"/>
  <c r="N149" i="6"/>
  <c r="M157" i="6"/>
  <c r="M68" i="6"/>
  <c r="N67" i="6"/>
  <c r="M65" i="6"/>
  <c r="N3" i="6"/>
  <c r="N76" i="6"/>
  <c r="M72" i="6"/>
  <c r="N113" i="6"/>
  <c r="N227" i="6"/>
  <c r="O131" i="6"/>
  <c r="M70" i="6"/>
  <c r="N170" i="6"/>
  <c r="BD368" i="2"/>
  <c r="R104" i="6" s="1"/>
  <c r="P104" i="6"/>
  <c r="BD160" i="2"/>
  <c r="R171" i="6" s="1"/>
  <c r="P171" i="6"/>
  <c r="BD348" i="2"/>
  <c r="R119" i="6" s="1"/>
  <c r="BD462" i="2"/>
  <c r="R63" i="6" s="1"/>
  <c r="P63" i="6"/>
  <c r="P81" i="6"/>
  <c r="BD376" i="2"/>
  <c r="R45" i="6" s="1"/>
  <c r="P45" i="6"/>
  <c r="BD454" i="2"/>
  <c r="R181" i="6" s="1"/>
  <c r="P181" i="6"/>
  <c r="AZ518" i="2"/>
  <c r="AR518" i="2"/>
  <c r="AR516" i="2"/>
  <c r="AZ516" i="2"/>
  <c r="BF516" i="2"/>
  <c r="BG516" i="2"/>
  <c r="BG515" i="2"/>
  <c r="BF515" i="2"/>
  <c r="BD515" i="2"/>
  <c r="R472" i="6" s="1"/>
  <c r="BG519" i="2"/>
  <c r="BF519" i="2"/>
  <c r="BD519" i="2"/>
  <c r="R475" i="6" s="1"/>
  <c r="AY518" i="2"/>
  <c r="P169" i="6" s="1"/>
  <c r="AR512" i="2"/>
  <c r="AZ512" i="2"/>
  <c r="BE510" i="2"/>
  <c r="BC510" i="2"/>
  <c r="Q469" i="6" s="1"/>
  <c r="AY512" i="2"/>
  <c r="P170" i="6" s="1"/>
  <c r="AO510" i="2"/>
  <c r="AR505" i="2"/>
  <c r="AZ504" i="2"/>
  <c r="AR504" i="2"/>
  <c r="BE500" i="2"/>
  <c r="BC500" i="2"/>
  <c r="Q131" i="6" s="1"/>
  <c r="AZ505" i="2"/>
  <c r="BE502" i="2"/>
  <c r="BC502" i="2"/>
  <c r="Q57" i="6" s="1"/>
  <c r="BE496" i="2"/>
  <c r="AY496" i="2"/>
  <c r="BC496" i="2"/>
  <c r="Q70" i="6" s="1"/>
  <c r="BE506" i="2"/>
  <c r="BC506" i="2"/>
  <c r="Q49" i="6" s="1"/>
  <c r="BF495" i="2"/>
  <c r="BG495" i="2"/>
  <c r="BD495" i="2"/>
  <c r="R300" i="6" s="1"/>
  <c r="BG507" i="2"/>
  <c r="BF507" i="2"/>
  <c r="BD507" i="2"/>
  <c r="R228" i="6" s="1"/>
  <c r="AO500" i="2"/>
  <c r="AO502" i="2"/>
  <c r="BF504" i="2"/>
  <c r="BG504" i="2"/>
  <c r="AO496" i="2"/>
  <c r="AO506" i="2"/>
  <c r="BD504" i="2"/>
  <c r="R116" i="6" s="1"/>
  <c r="AY505" i="2"/>
  <c r="BE492" i="2"/>
  <c r="BC492" i="2"/>
  <c r="Q121" i="6" s="1"/>
  <c r="AO492" i="2"/>
  <c r="AR490" i="2"/>
  <c r="AZ490" i="2"/>
  <c r="AY490" i="2"/>
  <c r="P113" i="6" s="1"/>
  <c r="BG491" i="2"/>
  <c r="BF491" i="2"/>
  <c r="BD491" i="2"/>
  <c r="R466" i="6" s="1"/>
  <c r="AR480" i="2"/>
  <c r="AZ480" i="2"/>
  <c r="BE482" i="2"/>
  <c r="BC482" i="2"/>
  <c r="Q48" i="6" s="1"/>
  <c r="AR488" i="2"/>
  <c r="AZ488" i="2"/>
  <c r="AR481" i="2"/>
  <c r="AZ481" i="2"/>
  <c r="BE486" i="2"/>
  <c r="BC486" i="2"/>
  <c r="Q72" i="6" s="1"/>
  <c r="BE484" i="2"/>
  <c r="BC484" i="2"/>
  <c r="Q50" i="6" s="1"/>
  <c r="BF481" i="2"/>
  <c r="BG489" i="2"/>
  <c r="BF489" i="2"/>
  <c r="BD489" i="2"/>
  <c r="R465" i="6" s="1"/>
  <c r="AO482" i="2"/>
  <c r="AY480" i="2"/>
  <c r="P3" i="6" s="1"/>
  <c r="AY488" i="2"/>
  <c r="P76" i="6" s="1"/>
  <c r="AO486" i="2"/>
  <c r="AO484" i="2"/>
  <c r="AR476" i="2"/>
  <c r="AZ476" i="2"/>
  <c r="BG477" i="2"/>
  <c r="BF477" i="2"/>
  <c r="BD477" i="2"/>
  <c r="R267" i="6" s="1"/>
  <c r="BG476" i="2"/>
  <c r="BF476" i="2"/>
  <c r="BD476" i="2"/>
  <c r="R62" i="6" s="1"/>
  <c r="AR470" i="2"/>
  <c r="AZ470" i="2"/>
  <c r="AR474" i="2"/>
  <c r="AZ474" i="2"/>
  <c r="BE468" i="2"/>
  <c r="BC468" i="2"/>
  <c r="Q65" i="6" s="1"/>
  <c r="BF472" i="2"/>
  <c r="BG472" i="2"/>
  <c r="BD472" i="2"/>
  <c r="R64" i="6" s="1"/>
  <c r="AY470" i="2"/>
  <c r="P67" i="6" s="1"/>
  <c r="AO468" i="2"/>
  <c r="AY474" i="2"/>
  <c r="P66" i="6" s="1"/>
  <c r="AR462" i="2"/>
  <c r="AZ462" i="2"/>
  <c r="BE460" i="2"/>
  <c r="BC460" i="2"/>
  <c r="Q68" i="6" s="1"/>
  <c r="BE464" i="2"/>
  <c r="BC464" i="2"/>
  <c r="Q61" i="6" s="1"/>
  <c r="AO460" i="2"/>
  <c r="AO464" i="2"/>
  <c r="BF458" i="2"/>
  <c r="BG458" i="2"/>
  <c r="BD458" i="2"/>
  <c r="R71" i="6" s="1"/>
  <c r="BF462" i="2"/>
  <c r="BG462" i="2"/>
  <c r="AR450" i="2"/>
  <c r="AZ450" i="2"/>
  <c r="AR447" i="2"/>
  <c r="BE452" i="2"/>
  <c r="BC452" i="2"/>
  <c r="Q196" i="6" s="1"/>
  <c r="AZ447" i="2"/>
  <c r="AR448" i="2"/>
  <c r="AZ448" i="2"/>
  <c r="AR454" i="2"/>
  <c r="AZ454" i="2"/>
  <c r="BE446" i="2"/>
  <c r="BC446" i="2"/>
  <c r="Q157" i="6" s="1"/>
  <c r="AO452" i="2"/>
  <c r="AY450" i="2"/>
  <c r="P197" i="6" s="1"/>
  <c r="BF454" i="2"/>
  <c r="BG454" i="2"/>
  <c r="BG445" i="2"/>
  <c r="BF445" i="2"/>
  <c r="BD445" i="2"/>
  <c r="R455" i="6" s="1"/>
  <c r="AO446" i="2"/>
  <c r="AY447" i="2"/>
  <c r="AY448" i="2"/>
  <c r="P149" i="6" s="1"/>
  <c r="AR438" i="2"/>
  <c r="AZ438" i="2"/>
  <c r="BE436" i="2"/>
  <c r="BC436" i="2"/>
  <c r="Q453" i="6" s="1"/>
  <c r="BE440" i="2"/>
  <c r="BC440" i="2"/>
  <c r="Q109" i="6" s="1"/>
  <c r="AR442" i="2"/>
  <c r="AZ442" i="2"/>
  <c r="AO436" i="2"/>
  <c r="AO440" i="2"/>
  <c r="AY438" i="2"/>
  <c r="P86" i="6" s="1"/>
  <c r="AY442" i="2"/>
  <c r="P162" i="6" s="1"/>
  <c r="BE430" i="2"/>
  <c r="BC430" i="2"/>
  <c r="Q135" i="6" s="1"/>
  <c r="BE424" i="2"/>
  <c r="BC424" i="2"/>
  <c r="Q82" i="6" s="1"/>
  <c r="AZ423" i="2"/>
  <c r="BE426" i="2"/>
  <c r="AY426" i="2"/>
  <c r="BC426" i="2"/>
  <c r="Q130" i="6" s="1"/>
  <c r="AR423" i="2"/>
  <c r="AR432" i="2"/>
  <c r="AZ432" i="2"/>
  <c r="AR428" i="2"/>
  <c r="AZ428" i="2"/>
  <c r="AR422" i="2"/>
  <c r="AZ422" i="2"/>
  <c r="AO430" i="2"/>
  <c r="AO424" i="2"/>
  <c r="BG421" i="2"/>
  <c r="BF421" i="2"/>
  <c r="BD421" i="2"/>
  <c r="R248" i="6" s="1"/>
  <c r="AO426" i="2"/>
  <c r="BG422" i="2"/>
  <c r="BF422" i="2"/>
  <c r="BG429" i="2"/>
  <c r="BF429" i="2"/>
  <c r="BD429" i="2"/>
  <c r="R240" i="6" s="1"/>
  <c r="AY428" i="2"/>
  <c r="P129" i="6" s="1"/>
  <c r="AY432" i="2"/>
  <c r="P144" i="6" s="1"/>
  <c r="AR416" i="2"/>
  <c r="AZ416" i="2"/>
  <c r="BG419" i="2"/>
  <c r="BF419" i="2"/>
  <c r="BD419" i="2"/>
  <c r="R216" i="6" s="1"/>
  <c r="AY416" i="2"/>
  <c r="P90" i="6" s="1"/>
  <c r="AR412" i="2"/>
  <c r="AZ412" i="2"/>
  <c r="AR404" i="2"/>
  <c r="AZ404" i="2"/>
  <c r="BE406" i="2"/>
  <c r="BC406" i="2"/>
  <c r="Q88" i="6" s="1"/>
  <c r="AR414" i="2"/>
  <c r="AZ414" i="2"/>
  <c r="AR410" i="2"/>
  <c r="AZ410" i="2"/>
  <c r="BE408" i="2"/>
  <c r="BC408" i="2"/>
  <c r="Q79" i="6" s="1"/>
  <c r="BF410" i="2"/>
  <c r="BG410" i="2"/>
  <c r="BD410" i="2"/>
  <c r="R77" i="6" s="1"/>
  <c r="AO406" i="2"/>
  <c r="AY404" i="2"/>
  <c r="P198" i="6" s="1"/>
  <c r="BG409" i="2"/>
  <c r="BF409" i="2"/>
  <c r="BD409" i="2"/>
  <c r="R250" i="6" s="1"/>
  <c r="AY414" i="2"/>
  <c r="P102" i="6" s="1"/>
  <c r="BG405" i="2"/>
  <c r="BF405" i="2"/>
  <c r="BD405" i="2"/>
  <c r="R305" i="6" s="1"/>
  <c r="BG415" i="2"/>
  <c r="BF415" i="2"/>
  <c r="BD415" i="2"/>
  <c r="R452" i="6" s="1"/>
  <c r="AO408" i="2"/>
  <c r="AY412" i="2"/>
  <c r="P106" i="6" s="1"/>
  <c r="AR398" i="2"/>
  <c r="AZ398" i="2"/>
  <c r="BF398" i="2"/>
  <c r="BG398" i="2"/>
  <c r="BD398" i="2"/>
  <c r="R73" i="6" s="1"/>
  <c r="BE394" i="2"/>
  <c r="BC394" i="2"/>
  <c r="Q98" i="6" s="1"/>
  <c r="AR396" i="2"/>
  <c r="AZ396" i="2"/>
  <c r="BE390" i="2"/>
  <c r="BC390" i="2"/>
  <c r="Q103" i="6" s="1"/>
  <c r="BF396" i="2"/>
  <c r="BG396" i="2"/>
  <c r="BD396" i="2"/>
  <c r="R39" i="6" s="1"/>
  <c r="AO394" i="2"/>
  <c r="BG389" i="2"/>
  <c r="BF389" i="2"/>
  <c r="BD389" i="2"/>
  <c r="R249" i="6" s="1"/>
  <c r="AO390" i="2"/>
  <c r="AR386" i="2"/>
  <c r="AZ386" i="2"/>
  <c r="AR384" i="2"/>
  <c r="AZ384" i="2"/>
  <c r="BF385" i="2"/>
  <c r="BG385" i="2"/>
  <c r="BD385" i="2"/>
  <c r="R202" i="6" s="1"/>
  <c r="AY386" i="2"/>
  <c r="P51" i="6" s="1"/>
  <c r="BF384" i="2"/>
  <c r="BG384" i="2"/>
  <c r="AR380" i="2"/>
  <c r="AZ380" i="2"/>
  <c r="AR376" i="2"/>
  <c r="AZ376" i="2"/>
  <c r="BE378" i="2"/>
  <c r="BC378" i="2"/>
  <c r="Q47" i="6" s="1"/>
  <c r="BE374" i="2"/>
  <c r="BC374" i="2"/>
  <c r="Q54" i="6" s="1"/>
  <c r="AY380" i="2"/>
  <c r="P56" i="6" s="1"/>
  <c r="AO378" i="2"/>
  <c r="BF377" i="2"/>
  <c r="BG377" i="2"/>
  <c r="BD377" i="2"/>
  <c r="R224" i="6" s="1"/>
  <c r="AO374" i="2"/>
  <c r="BG373" i="2"/>
  <c r="BF373" i="2"/>
  <c r="BD373" i="2"/>
  <c r="R449" i="6" s="1"/>
  <c r="BG376" i="2"/>
  <c r="BF376" i="2"/>
  <c r="AR366" i="2"/>
  <c r="AZ366" i="2"/>
  <c r="BE370" i="2"/>
  <c r="BC370" i="2"/>
  <c r="Q89" i="6" s="1"/>
  <c r="AR361" i="2"/>
  <c r="AR362" i="2"/>
  <c r="AZ362" i="2"/>
  <c r="AR368" i="2"/>
  <c r="AZ368" i="2"/>
  <c r="AZ361" i="2"/>
  <c r="BG361" i="2"/>
  <c r="BF361" i="2"/>
  <c r="BD361" i="2"/>
  <c r="R447" i="6" s="1"/>
  <c r="AY366" i="2"/>
  <c r="P101" i="6" s="1"/>
  <c r="AO370" i="2"/>
  <c r="BG365" i="2"/>
  <c r="BF365" i="2"/>
  <c r="BD365" i="2"/>
  <c r="R271" i="6" s="1"/>
  <c r="BF368" i="2"/>
  <c r="BG368" i="2"/>
  <c r="AR354" i="2"/>
  <c r="AZ354" i="2"/>
  <c r="BE356" i="2"/>
  <c r="AY356" i="2"/>
  <c r="P125" i="6" s="1"/>
  <c r="BC356" i="2"/>
  <c r="Q125" i="6" s="1"/>
  <c r="AR358" i="2"/>
  <c r="AZ358" i="2"/>
  <c r="BG358" i="2"/>
  <c r="BF358" i="2"/>
  <c r="BD358" i="2"/>
  <c r="R123" i="6" s="1"/>
  <c r="BF355" i="2"/>
  <c r="BG355" i="2"/>
  <c r="BD355" i="2"/>
  <c r="R290" i="6" s="1"/>
  <c r="BG359" i="2"/>
  <c r="BF359" i="2"/>
  <c r="BD359" i="2"/>
  <c r="R261" i="6" s="1"/>
  <c r="BG354" i="2"/>
  <c r="BF354" i="2"/>
  <c r="BF351" i="2"/>
  <c r="BG351" i="2"/>
  <c r="BD351" i="2"/>
  <c r="R287" i="6" s="1"/>
  <c r="BG352" i="2"/>
  <c r="BF352" i="2"/>
  <c r="BD352" i="2"/>
  <c r="R112" i="6" s="1"/>
  <c r="AO356" i="2"/>
  <c r="AR348" i="2"/>
  <c r="AZ348" i="2"/>
  <c r="AR346" i="2"/>
  <c r="AZ346" i="2"/>
  <c r="BF346" i="2"/>
  <c r="BG346" i="2"/>
  <c r="BD346" i="2"/>
  <c r="R115" i="6" s="1"/>
  <c r="BG348" i="2"/>
  <c r="BF348" i="2"/>
  <c r="AR336" i="2"/>
  <c r="AZ336" i="2"/>
  <c r="AR345" i="2"/>
  <c r="AR340" i="2"/>
  <c r="AZ340" i="2"/>
  <c r="AR338" i="2"/>
  <c r="AZ338" i="2"/>
  <c r="BE342" i="2"/>
  <c r="AY342" i="2"/>
  <c r="P97" i="6" s="1"/>
  <c r="BC342" i="2"/>
  <c r="Q97" i="6" s="1"/>
  <c r="BE344" i="2"/>
  <c r="BC344" i="2"/>
  <c r="Q110" i="6" s="1"/>
  <c r="AZ341" i="2"/>
  <c r="AR341" i="2"/>
  <c r="AZ345" i="2"/>
  <c r="BF341" i="2"/>
  <c r="BG341" i="2"/>
  <c r="BD341" i="2"/>
  <c r="R442" i="6" s="1"/>
  <c r="BF345" i="2"/>
  <c r="BG345" i="2"/>
  <c r="BD345" i="2"/>
  <c r="R444" i="6" s="1"/>
  <c r="BG336" i="2"/>
  <c r="BF336" i="2"/>
  <c r="BG343" i="2"/>
  <c r="BF343" i="2"/>
  <c r="BD343" i="2"/>
  <c r="R443" i="6" s="1"/>
  <c r="BD336" i="2"/>
  <c r="R53" i="6" s="1"/>
  <c r="AO342" i="2"/>
  <c r="BG339" i="2"/>
  <c r="BF339" i="2"/>
  <c r="BD339" i="2"/>
  <c r="R441" i="6" s="1"/>
  <c r="AY338" i="2"/>
  <c r="P74" i="6" s="1"/>
  <c r="AO344" i="2"/>
  <c r="BG340" i="2"/>
  <c r="BF340" i="2"/>
  <c r="AZ325" i="2"/>
  <c r="BE326" i="2"/>
  <c r="BC326" i="2"/>
  <c r="Q5" i="6" s="1"/>
  <c r="BE332" i="2"/>
  <c r="BC332" i="2"/>
  <c r="Q43" i="6" s="1"/>
  <c r="AR333" i="2"/>
  <c r="BE329" i="2"/>
  <c r="BC329" i="2"/>
  <c r="Q436" i="6" s="1"/>
  <c r="BE323" i="2"/>
  <c r="BC323" i="2"/>
  <c r="Q433" i="6" s="1"/>
  <c r="AZ333" i="2"/>
  <c r="AR325" i="2"/>
  <c r="BF333" i="2"/>
  <c r="BG333" i="2"/>
  <c r="BD333" i="2"/>
  <c r="R438" i="6" s="1"/>
  <c r="AO326" i="2"/>
  <c r="AO332" i="2"/>
  <c r="AY325" i="2"/>
  <c r="AT330" i="2"/>
  <c r="X330" i="6" s="1"/>
  <c r="AT329" i="2"/>
  <c r="AT323" i="2"/>
  <c r="X323" i="6" s="1"/>
  <c r="AO323" i="2"/>
  <c r="AN324" i="2"/>
  <c r="AM330" i="2"/>
  <c r="AN330" i="2"/>
  <c r="AO329" i="2"/>
  <c r="AN328" i="2"/>
  <c r="BE318" i="2"/>
  <c r="BC318" i="2"/>
  <c r="Q431" i="6" s="1"/>
  <c r="BE313" i="2"/>
  <c r="BC313" i="2"/>
  <c r="Q428" i="6" s="1"/>
  <c r="AZ317" i="2"/>
  <c r="AR317" i="2"/>
  <c r="BE315" i="2"/>
  <c r="BC315" i="2"/>
  <c r="Q429" i="6" s="1"/>
  <c r="AZ321" i="2"/>
  <c r="AR320" i="2"/>
  <c r="AZ320" i="2"/>
  <c r="AR321" i="2"/>
  <c r="AO318" i="2"/>
  <c r="AT313" i="2"/>
  <c r="X313" i="6" s="1"/>
  <c r="AO315" i="2"/>
  <c r="AN316" i="2"/>
  <c r="AY317" i="2"/>
  <c r="AM313" i="2"/>
  <c r="AT315" i="2"/>
  <c r="X315" i="6" s="1"/>
  <c r="AO313" i="2"/>
  <c r="AN314" i="2"/>
  <c r="AM315" i="2"/>
  <c r="AY321" i="2"/>
  <c r="AR309" i="2"/>
  <c r="BE308" i="2"/>
  <c r="BC308" i="2"/>
  <c r="Q59" i="6" s="1"/>
  <c r="BE301" i="2"/>
  <c r="BC301" i="2"/>
  <c r="Q424" i="6" s="1"/>
  <c r="AZ309" i="2"/>
  <c r="AR303" i="2"/>
  <c r="AZ310" i="2"/>
  <c r="AR310" i="2"/>
  <c r="AR307" i="2"/>
  <c r="AZ307" i="2"/>
  <c r="AZ303" i="2"/>
  <c r="BG307" i="2"/>
  <c r="BF307" i="2"/>
  <c r="BD307" i="2"/>
  <c r="R426" i="6" s="1"/>
  <c r="BG303" i="2"/>
  <c r="BF303" i="2"/>
  <c r="AM306" i="2"/>
  <c r="AN306" i="2"/>
  <c r="AM304" i="2"/>
  <c r="AN304" i="2"/>
  <c r="AO308" i="2"/>
  <c r="BF309" i="2"/>
  <c r="BG309" i="2"/>
  <c r="AT301" i="2"/>
  <c r="X301" i="6" s="1"/>
  <c r="AO301" i="2"/>
  <c r="AN300" i="2"/>
  <c r="AN302" i="2"/>
  <c r="AT306" i="2"/>
  <c r="X306" i="6" s="1"/>
  <c r="AT304" i="2"/>
  <c r="X304" i="6" s="1"/>
  <c r="AR285" i="2"/>
  <c r="AZ293" i="2"/>
  <c r="AR297" i="2"/>
  <c r="BE291" i="2"/>
  <c r="BC291" i="2"/>
  <c r="Q419" i="6" s="1"/>
  <c r="AR293" i="2"/>
  <c r="AR289" i="2"/>
  <c r="AZ297" i="2"/>
  <c r="BE294" i="2"/>
  <c r="BC294" i="2"/>
  <c r="Q29" i="6" s="1"/>
  <c r="AZ289" i="2"/>
  <c r="AZ285" i="2"/>
  <c r="BE295" i="2"/>
  <c r="BC295" i="2"/>
  <c r="Q421" i="6" s="1"/>
  <c r="AT291" i="2"/>
  <c r="X291" i="6" s="1"/>
  <c r="AT290" i="2"/>
  <c r="X290" i="6" s="1"/>
  <c r="AN286" i="2"/>
  <c r="AM286" i="2"/>
  <c r="AO294" i="2"/>
  <c r="AT286" i="2"/>
  <c r="X286" i="6" s="1"/>
  <c r="AT288" i="2"/>
  <c r="X288" i="6" s="1"/>
  <c r="AN290" i="2"/>
  <c r="AM290" i="2"/>
  <c r="AO295" i="2"/>
  <c r="AN296" i="2"/>
  <c r="AO291" i="2"/>
  <c r="AN292" i="2"/>
  <c r="AM288" i="2"/>
  <c r="AN288" i="2"/>
  <c r="AT295" i="2"/>
  <c r="AY289" i="2"/>
  <c r="AY285" i="2"/>
  <c r="AY293" i="2"/>
  <c r="AY297" i="2"/>
  <c r="BE282" i="2"/>
  <c r="BC282" i="2"/>
  <c r="Q27" i="6" s="1"/>
  <c r="BE281" i="2"/>
  <c r="BC281" i="2"/>
  <c r="Q414" i="6" s="1"/>
  <c r="BE277" i="2"/>
  <c r="BC277" i="2"/>
  <c r="Q412" i="6" s="1"/>
  <c r="AR279" i="2"/>
  <c r="AZ273" i="2"/>
  <c r="AZ283" i="2"/>
  <c r="AZ279" i="2"/>
  <c r="BE275" i="2"/>
  <c r="BC275" i="2"/>
  <c r="Q411" i="6" s="1"/>
  <c r="AR283" i="2"/>
  <c r="BE271" i="2"/>
  <c r="BC271" i="2"/>
  <c r="Q409" i="6" s="1"/>
  <c r="AR273" i="2"/>
  <c r="AO282" i="2"/>
  <c r="AT281" i="2"/>
  <c r="AM281" i="2"/>
  <c r="AN280" i="2"/>
  <c r="AM280" i="2"/>
  <c r="AM271" i="2"/>
  <c r="AT277" i="2"/>
  <c r="AO281" i="2"/>
  <c r="AO275" i="2"/>
  <c r="AO271" i="2"/>
  <c r="AN272" i="2"/>
  <c r="AO277" i="2"/>
  <c r="AN278" i="2"/>
  <c r="AT280" i="2"/>
  <c r="X280" i="6" s="1"/>
  <c r="AT275" i="2"/>
  <c r="AN274" i="2"/>
  <c r="AT271" i="2"/>
  <c r="X271" i="6" s="1"/>
  <c r="AM277" i="2"/>
  <c r="AN276" i="2"/>
  <c r="AY273" i="2"/>
  <c r="AY283" i="2"/>
  <c r="AY279" i="2"/>
  <c r="AZ261" i="2"/>
  <c r="BE256" i="2"/>
  <c r="BC256" i="2"/>
  <c r="Q187" i="6" s="1"/>
  <c r="BE260" i="2"/>
  <c r="BC260" i="2"/>
  <c r="Q195" i="6" s="1"/>
  <c r="AR261" i="2"/>
  <c r="BE258" i="2"/>
  <c r="BC258" i="2"/>
  <c r="Q151" i="6" s="1"/>
  <c r="AZ269" i="2"/>
  <c r="AY268" i="2"/>
  <c r="P185" i="6" s="1"/>
  <c r="BE268" i="2"/>
  <c r="BC268" i="2"/>
  <c r="Q185" i="6" s="1"/>
  <c r="AR269" i="2"/>
  <c r="BG269" i="2"/>
  <c r="BF269" i="2"/>
  <c r="BD269" i="2"/>
  <c r="R278" i="6" s="1"/>
  <c r="AO256" i="2"/>
  <c r="AT264" i="2"/>
  <c r="X264" i="6" s="1"/>
  <c r="AY261" i="2"/>
  <c r="AM264" i="2"/>
  <c r="AN264" i="2"/>
  <c r="AO260" i="2"/>
  <c r="AM262" i="2"/>
  <c r="AN262" i="2"/>
  <c r="AN266" i="2"/>
  <c r="AM266" i="2"/>
  <c r="AT266" i="2"/>
  <c r="X266" i="6" s="1"/>
  <c r="AT254" i="2"/>
  <c r="X254" i="6" s="1"/>
  <c r="AO258" i="2"/>
  <c r="AT262" i="2"/>
  <c r="X262" i="6" s="1"/>
  <c r="AM254" i="2"/>
  <c r="AN254" i="2"/>
  <c r="BG267" i="2"/>
  <c r="BF267" i="2"/>
  <c r="BD267" i="2"/>
  <c r="R277" i="6" s="1"/>
  <c r="AO268" i="2"/>
  <c r="BE240" i="2"/>
  <c r="BC240" i="2"/>
  <c r="Q150" i="6" s="1"/>
  <c r="BE243" i="2"/>
  <c r="BC243" i="2"/>
  <c r="Q259" i="6" s="1"/>
  <c r="BE238" i="2"/>
  <c r="BC238" i="2"/>
  <c r="Q186" i="6" s="1"/>
  <c r="AZ251" i="2"/>
  <c r="BE246" i="2"/>
  <c r="BC246" i="2"/>
  <c r="Q192" i="6" s="1"/>
  <c r="BE250" i="2"/>
  <c r="BC250" i="2"/>
  <c r="Q184" i="6" s="1"/>
  <c r="AZ245" i="2"/>
  <c r="AZ239" i="2"/>
  <c r="AR245" i="2"/>
  <c r="AR251" i="2"/>
  <c r="AR236" i="2"/>
  <c r="AZ236" i="2"/>
  <c r="AR239" i="2"/>
  <c r="BG236" i="2"/>
  <c r="BF236" i="2"/>
  <c r="BD236" i="2"/>
  <c r="R188" i="6" s="1"/>
  <c r="BG239" i="2"/>
  <c r="BF239" i="2"/>
  <c r="BD239" i="2"/>
  <c r="R406" i="6" s="1"/>
  <c r="AO240" i="2"/>
  <c r="AT243" i="2"/>
  <c r="AO238" i="2"/>
  <c r="AO246" i="2"/>
  <c r="AO250" i="2"/>
  <c r="AN248" i="2"/>
  <c r="AM248" i="2"/>
  <c r="AM243" i="2"/>
  <c r="AY251" i="2"/>
  <c r="AY245" i="2"/>
  <c r="AT248" i="2"/>
  <c r="X248" i="6" s="1"/>
  <c r="AO243" i="2"/>
  <c r="AN242" i="2"/>
  <c r="AN244" i="2"/>
  <c r="BE228" i="2"/>
  <c r="BC228" i="2"/>
  <c r="Q164" i="6" s="1"/>
  <c r="AZ217" i="2"/>
  <c r="BE232" i="2"/>
  <c r="BC232" i="2"/>
  <c r="Q137" i="6" s="1"/>
  <c r="AR217" i="2"/>
  <c r="AR226" i="2"/>
  <c r="AZ226" i="2"/>
  <c r="AR225" i="2"/>
  <c r="AZ225" i="2"/>
  <c r="BE218" i="2"/>
  <c r="BC218" i="2"/>
  <c r="Q155" i="6" s="1"/>
  <c r="AR229" i="2"/>
  <c r="AZ229" i="2"/>
  <c r="BE223" i="2"/>
  <c r="BC223" i="2"/>
  <c r="Q219" i="6" s="1"/>
  <c r="AR233" i="2"/>
  <c r="BE221" i="2"/>
  <c r="BC221" i="2"/>
  <c r="Q401" i="6" s="1"/>
  <c r="AZ233" i="2"/>
  <c r="AR230" i="2"/>
  <c r="AZ230" i="2"/>
  <c r="BF225" i="2"/>
  <c r="BG225" i="2"/>
  <c r="BD225" i="2"/>
  <c r="R223" i="6" s="1"/>
  <c r="BG231" i="2"/>
  <c r="BF231" i="2"/>
  <c r="BD231" i="2"/>
  <c r="R403" i="6" s="1"/>
  <c r="AO228" i="2"/>
  <c r="AO223" i="2"/>
  <c r="AN224" i="2"/>
  <c r="AO232" i="2"/>
  <c r="AO221" i="2"/>
  <c r="AN222" i="2"/>
  <c r="AN220" i="2"/>
  <c r="AY217" i="2"/>
  <c r="AY226" i="2"/>
  <c r="P118" i="6" s="1"/>
  <c r="AO218" i="2"/>
  <c r="AY218" i="2" s="1"/>
  <c r="P155" i="6" s="1"/>
  <c r="AY229" i="2"/>
  <c r="AT223" i="2"/>
  <c r="AM223" i="2"/>
  <c r="AT221" i="2"/>
  <c r="X221" i="6" s="1"/>
  <c r="AY233" i="2"/>
  <c r="AR215" i="2"/>
  <c r="AR214" i="2"/>
  <c r="AZ214" i="2"/>
  <c r="AY212" i="2"/>
  <c r="P142" i="6" s="1"/>
  <c r="BE212" i="2"/>
  <c r="BC212" i="2"/>
  <c r="Q142" i="6" s="1"/>
  <c r="AZ215" i="2"/>
  <c r="BF213" i="2"/>
  <c r="BG213" i="2"/>
  <c r="BD213" i="2"/>
  <c r="R398" i="6" s="1"/>
  <c r="BG215" i="2"/>
  <c r="BF215" i="2"/>
  <c r="AY214" i="2"/>
  <c r="P136" i="6" s="1"/>
  <c r="AO212" i="2"/>
  <c r="BE202" i="2"/>
  <c r="BC202" i="2"/>
  <c r="Q182" i="6" s="1"/>
  <c r="AR211" i="2"/>
  <c r="BE199" i="2"/>
  <c r="BC199" i="2"/>
  <c r="Q263" i="6" s="1"/>
  <c r="AR207" i="2"/>
  <c r="AZ211" i="2"/>
  <c r="AZ201" i="2"/>
  <c r="BE203" i="2"/>
  <c r="BC203" i="2"/>
  <c r="Q396" i="6" s="1"/>
  <c r="BE210" i="2"/>
  <c r="BC210" i="2"/>
  <c r="Q163" i="6" s="1"/>
  <c r="BE206" i="2"/>
  <c r="BC206" i="2"/>
  <c r="Q159" i="6" s="1"/>
  <c r="AZ207" i="2"/>
  <c r="AR201" i="2"/>
  <c r="AO202" i="2"/>
  <c r="AN208" i="2"/>
  <c r="AM208" i="2"/>
  <c r="AT199" i="2"/>
  <c r="X199" i="6" s="1"/>
  <c r="BG209" i="2"/>
  <c r="BF209" i="2"/>
  <c r="BD209" i="2"/>
  <c r="R397" i="6" s="1"/>
  <c r="AM199" i="2"/>
  <c r="AY201" i="2"/>
  <c r="AT203" i="2"/>
  <c r="AO210" i="2"/>
  <c r="AO206" i="2"/>
  <c r="AY211" i="2"/>
  <c r="AY207" i="2"/>
  <c r="AO203" i="2"/>
  <c r="AN204" i="2"/>
  <c r="AT208" i="2"/>
  <c r="X208" i="6" s="1"/>
  <c r="AO199" i="2"/>
  <c r="AN200" i="2"/>
  <c r="AZ189" i="2"/>
  <c r="AZ190" i="2"/>
  <c r="AR190" i="2"/>
  <c r="AR189" i="2"/>
  <c r="BE194" i="2"/>
  <c r="BC194" i="2"/>
  <c r="Q9" i="6" s="1"/>
  <c r="BE192" i="2"/>
  <c r="BC192" i="2"/>
  <c r="Q7" i="6" s="1"/>
  <c r="AT196" i="2"/>
  <c r="X196" i="6" s="1"/>
  <c r="AY190" i="2"/>
  <c r="P6" i="6" s="1"/>
  <c r="AM196" i="2"/>
  <c r="AN196" i="2"/>
  <c r="AY189" i="2"/>
  <c r="AO194" i="2"/>
  <c r="AO192" i="2"/>
  <c r="BE186" i="2"/>
  <c r="BC186" i="2"/>
  <c r="Q46" i="6" s="1"/>
  <c r="AO186" i="2"/>
  <c r="AT184" i="2"/>
  <c r="X184" i="6" s="1"/>
  <c r="AN184" i="2"/>
  <c r="AM184" i="2"/>
  <c r="AZ181" i="2"/>
  <c r="BE180" i="2"/>
  <c r="AY180" i="2"/>
  <c r="P126" i="6" s="1"/>
  <c r="BC180" i="2"/>
  <c r="Q126" i="6" s="1"/>
  <c r="AR181" i="2"/>
  <c r="AO180" i="2"/>
  <c r="AY181" i="2"/>
  <c r="AR169" i="2"/>
  <c r="BE174" i="2"/>
  <c r="BC174" i="2"/>
  <c r="Q128" i="6" s="1"/>
  <c r="AR176" i="2"/>
  <c r="AZ176" i="2"/>
  <c r="AZ169" i="2"/>
  <c r="AR179" i="2"/>
  <c r="BE170" i="2"/>
  <c r="BC170" i="2"/>
  <c r="Q139" i="6" s="1"/>
  <c r="BE178" i="2"/>
  <c r="BC178" i="2"/>
  <c r="Q140" i="6" s="1"/>
  <c r="AZ179" i="2"/>
  <c r="BG179" i="2"/>
  <c r="BF179" i="2"/>
  <c r="BD179" i="2"/>
  <c r="R391" i="6" s="1"/>
  <c r="AO174" i="2"/>
  <c r="AY174" i="2" s="1"/>
  <c r="P128" i="6" s="1"/>
  <c r="AO170" i="2"/>
  <c r="AO178" i="2"/>
  <c r="AT172" i="2"/>
  <c r="X172" i="6" s="1"/>
  <c r="AM172" i="2"/>
  <c r="AN172" i="2"/>
  <c r="AY169" i="2"/>
  <c r="BE158" i="2"/>
  <c r="BC158" i="2"/>
  <c r="Q146" i="6" s="1"/>
  <c r="AR157" i="2"/>
  <c r="AR167" i="2"/>
  <c r="AR162" i="2"/>
  <c r="AZ162" i="2"/>
  <c r="BE166" i="2"/>
  <c r="BC166" i="2"/>
  <c r="Q175" i="6" s="1"/>
  <c r="AZ157" i="2"/>
  <c r="AZ167" i="2"/>
  <c r="AR160" i="2"/>
  <c r="AZ160" i="2"/>
  <c r="AO158" i="2"/>
  <c r="AT164" i="2"/>
  <c r="X164" i="6" s="1"/>
  <c r="AO166" i="2"/>
  <c r="AY167" i="2"/>
  <c r="AY157" i="2"/>
  <c r="BG160" i="2"/>
  <c r="BF160" i="2"/>
  <c r="AM164" i="2"/>
  <c r="AN164" i="2"/>
  <c r="BE150" i="2"/>
  <c r="BC150" i="2"/>
  <c r="Q23" i="6" s="1"/>
  <c r="AR147" i="2"/>
  <c r="AZ147" i="2"/>
  <c r="BE145" i="2"/>
  <c r="BC145" i="2"/>
  <c r="Q374" i="6" s="1"/>
  <c r="AZ155" i="2"/>
  <c r="AR155" i="2"/>
  <c r="AR148" i="2"/>
  <c r="AZ148" i="2"/>
  <c r="AR151" i="2"/>
  <c r="AZ151" i="2"/>
  <c r="BE154" i="2"/>
  <c r="BC154" i="2"/>
  <c r="Q22" i="6" s="1"/>
  <c r="BG148" i="2"/>
  <c r="BF148" i="2"/>
  <c r="BD148" i="2"/>
  <c r="R13" i="6" s="1"/>
  <c r="BG153" i="2"/>
  <c r="BF153" i="2"/>
  <c r="BD153" i="2"/>
  <c r="R378" i="6" s="1"/>
  <c r="AT152" i="2"/>
  <c r="X152" i="6" s="1"/>
  <c r="AO145" i="2"/>
  <c r="AN146" i="2"/>
  <c r="AO150" i="2"/>
  <c r="AY147" i="2"/>
  <c r="AN152" i="2"/>
  <c r="AM152" i="2"/>
  <c r="AT145" i="2"/>
  <c r="X145" i="6" s="1"/>
  <c r="BF155" i="2"/>
  <c r="BG155" i="2"/>
  <c r="AM145" i="2"/>
  <c r="BD155" i="2"/>
  <c r="R379" i="6" s="1"/>
  <c r="BF151" i="2"/>
  <c r="BG151" i="2"/>
  <c r="AO154" i="2"/>
  <c r="BE133" i="2"/>
  <c r="BC133" i="2"/>
  <c r="Q367" i="6" s="1"/>
  <c r="BE142" i="2"/>
  <c r="BC142" i="2"/>
  <c r="Q8" i="6" s="1"/>
  <c r="AZ139" i="2"/>
  <c r="AR143" i="2"/>
  <c r="AZ137" i="2"/>
  <c r="AZ143" i="2"/>
  <c r="AZ135" i="2"/>
  <c r="BE138" i="2"/>
  <c r="BC138" i="2"/>
  <c r="Q370" i="6" s="1"/>
  <c r="AR139" i="2"/>
  <c r="AR135" i="2"/>
  <c r="AR137" i="2"/>
  <c r="AT133" i="2"/>
  <c r="AO142" i="2"/>
  <c r="AN136" i="2"/>
  <c r="AM136" i="2"/>
  <c r="AM133" i="2"/>
  <c r="AT140" i="2"/>
  <c r="X140" i="6" s="1"/>
  <c r="AT136" i="2"/>
  <c r="X136" i="6" s="1"/>
  <c r="AY137" i="2"/>
  <c r="AO133" i="2"/>
  <c r="AN134" i="2"/>
  <c r="AN140" i="2"/>
  <c r="AM140" i="2"/>
  <c r="AY139" i="2"/>
  <c r="AY143" i="2"/>
  <c r="BF135" i="2"/>
  <c r="BG135" i="2"/>
  <c r="AO138" i="2"/>
  <c r="BE131" i="2"/>
  <c r="BC131" i="2"/>
  <c r="Q366" i="6" s="1"/>
  <c r="AZ129" i="2"/>
  <c r="AY130" i="2"/>
  <c r="BE130" i="2"/>
  <c r="BC130" i="2"/>
  <c r="Q15" i="6" s="1"/>
  <c r="BE127" i="2"/>
  <c r="BC127" i="2"/>
  <c r="Q364" i="6" s="1"/>
  <c r="AR129" i="2"/>
  <c r="AT131" i="2"/>
  <c r="X131" i="6" s="1"/>
  <c r="BG129" i="2"/>
  <c r="BF129" i="2"/>
  <c r="AM131" i="2"/>
  <c r="AO127" i="2"/>
  <c r="AN128" i="2"/>
  <c r="AO130" i="2"/>
  <c r="AO131" i="2"/>
  <c r="AT127" i="2"/>
  <c r="X127" i="6" s="1"/>
  <c r="BD129" i="2"/>
  <c r="R365" i="6" s="1"/>
  <c r="AZ125" i="2"/>
  <c r="AZ113" i="2"/>
  <c r="AR113" i="2"/>
  <c r="AR117" i="2"/>
  <c r="AZ121" i="2"/>
  <c r="AR125" i="2"/>
  <c r="AR121" i="2"/>
  <c r="BE116" i="2"/>
  <c r="BC116" i="2"/>
  <c r="Q100" i="6" s="1"/>
  <c r="BE124" i="2"/>
  <c r="BC124" i="2"/>
  <c r="Q96" i="6" s="1"/>
  <c r="BE120" i="2"/>
  <c r="BC120" i="2"/>
  <c r="Q360" i="6" s="1"/>
  <c r="AZ117" i="2"/>
  <c r="BE118" i="2"/>
  <c r="BC118" i="2"/>
  <c r="Q91" i="6" s="1"/>
  <c r="BE114" i="2"/>
  <c r="BC114" i="2"/>
  <c r="Q94" i="6" s="1"/>
  <c r="AN122" i="2"/>
  <c r="AM122" i="2"/>
  <c r="BG119" i="2"/>
  <c r="BF119" i="2"/>
  <c r="BD119" i="2"/>
  <c r="R359" i="6" s="1"/>
  <c r="AO116" i="2"/>
  <c r="AY113" i="2"/>
  <c r="BG115" i="2"/>
  <c r="BF115" i="2"/>
  <c r="BD115" i="2"/>
  <c r="R357" i="6" s="1"/>
  <c r="AO124" i="2"/>
  <c r="AT122" i="2"/>
  <c r="X122" i="6" s="1"/>
  <c r="AO120" i="2"/>
  <c r="AO118" i="2"/>
  <c r="AO114" i="2"/>
  <c r="AY125" i="2"/>
  <c r="BG121" i="2"/>
  <c r="BF121" i="2"/>
  <c r="AY117" i="2"/>
  <c r="BE104" i="2"/>
  <c r="BC104" i="2"/>
  <c r="Q18" i="6" s="1"/>
  <c r="AR111" i="2"/>
  <c r="BE105" i="2"/>
  <c r="BC105" i="2"/>
  <c r="Q352" i="6" s="1"/>
  <c r="AR101" i="2"/>
  <c r="AZ101" i="2"/>
  <c r="AR107" i="2"/>
  <c r="AZ107" i="2"/>
  <c r="BE109" i="2"/>
  <c r="BC109" i="2"/>
  <c r="Q354" i="6" s="1"/>
  <c r="BE102" i="2"/>
  <c r="BC102" i="2"/>
  <c r="Q14" i="6" s="1"/>
  <c r="AZ111" i="2"/>
  <c r="BE100" i="2"/>
  <c r="BC100" i="2"/>
  <c r="Q60" i="6" s="1"/>
  <c r="BG111" i="2"/>
  <c r="BF111" i="2"/>
  <c r="BD111" i="2"/>
  <c r="R355" i="6" s="1"/>
  <c r="AT105" i="2"/>
  <c r="X105" i="6" s="1"/>
  <c r="AO109" i="2"/>
  <c r="AN110" i="2"/>
  <c r="BG103" i="2"/>
  <c r="BF103" i="2"/>
  <c r="BD103" i="2"/>
  <c r="R351" i="6" s="1"/>
  <c r="AT109" i="2"/>
  <c r="X109" i="6" s="1"/>
  <c r="AT108" i="2"/>
  <c r="X108" i="6" s="1"/>
  <c r="AY101" i="2"/>
  <c r="AO102" i="2"/>
  <c r="AN108" i="2"/>
  <c r="AM108" i="2"/>
  <c r="AO105" i="2"/>
  <c r="AN106" i="2"/>
  <c r="AO100" i="2"/>
  <c r="AR90" i="2"/>
  <c r="AZ90" i="2"/>
  <c r="BE96" i="2"/>
  <c r="BC96" i="2"/>
  <c r="Q114" i="6" s="1"/>
  <c r="BE92" i="2"/>
  <c r="BC92" i="2"/>
  <c r="Q38" i="6" s="1"/>
  <c r="AT94" i="2"/>
  <c r="X94" i="6" s="1"/>
  <c r="AM94" i="2"/>
  <c r="AN94" i="2"/>
  <c r="AO96" i="2"/>
  <c r="AO92" i="2"/>
  <c r="AY92" i="2" s="1"/>
  <c r="AY90" i="2"/>
  <c r="P34" i="6" s="1"/>
  <c r="BE76" i="2"/>
  <c r="BC76" i="2"/>
  <c r="Q176" i="6" s="1"/>
  <c r="AZ87" i="2"/>
  <c r="AZ83" i="2"/>
  <c r="AR79" i="2"/>
  <c r="AR87" i="2"/>
  <c r="BE82" i="2"/>
  <c r="BC82" i="2"/>
  <c r="Q173" i="6" s="1"/>
  <c r="AR75" i="2"/>
  <c r="AZ75" i="2"/>
  <c r="AZ79" i="2"/>
  <c r="BE77" i="2"/>
  <c r="BC77" i="2"/>
  <c r="Q339" i="6" s="1"/>
  <c r="AR83" i="2"/>
  <c r="AZ80" i="2"/>
  <c r="AR80" i="2"/>
  <c r="BE86" i="2"/>
  <c r="BC86" i="2"/>
  <c r="Q33" i="6" s="1"/>
  <c r="BF79" i="2"/>
  <c r="BG79" i="2"/>
  <c r="BD79" i="2"/>
  <c r="R340" i="6" s="1"/>
  <c r="AO76" i="2"/>
  <c r="AY87" i="2"/>
  <c r="BG80" i="2"/>
  <c r="BF80" i="2"/>
  <c r="AM77" i="2"/>
  <c r="AO82" i="2"/>
  <c r="AY83" i="2"/>
  <c r="BF75" i="2"/>
  <c r="BG75" i="2"/>
  <c r="AT84" i="2"/>
  <c r="X84" i="6" s="1"/>
  <c r="AT77" i="2"/>
  <c r="X77" i="6" s="1"/>
  <c r="BD75" i="2"/>
  <c r="R338" i="6" s="1"/>
  <c r="BD80" i="2"/>
  <c r="R177" i="6" s="1"/>
  <c r="AN84" i="2"/>
  <c r="AM84" i="2"/>
  <c r="BG85" i="2"/>
  <c r="BF85" i="2"/>
  <c r="BD85" i="2"/>
  <c r="R342" i="6" s="1"/>
  <c r="AO86" i="2"/>
  <c r="AO77" i="2"/>
  <c r="AN78" i="2"/>
  <c r="AZ61" i="2"/>
  <c r="AR73" i="2"/>
  <c r="AR65" i="2"/>
  <c r="BE72" i="2"/>
  <c r="BC72" i="2"/>
  <c r="Q211" i="6" s="1"/>
  <c r="AR61" i="2"/>
  <c r="BE68" i="2"/>
  <c r="BC68" i="2"/>
  <c r="Q207" i="6" s="1"/>
  <c r="AZ69" i="2"/>
  <c r="AZ73" i="2"/>
  <c r="BE62" i="2"/>
  <c r="BC62" i="2"/>
  <c r="Q200" i="6" s="1"/>
  <c r="AZ65" i="2"/>
  <c r="AR69" i="2"/>
  <c r="BG71" i="2"/>
  <c r="BF71" i="2"/>
  <c r="BD71" i="2"/>
  <c r="R307" i="6" s="1"/>
  <c r="AN66" i="2"/>
  <c r="AM66" i="2"/>
  <c r="AN70" i="2"/>
  <c r="AM70" i="2"/>
  <c r="AO72" i="2"/>
  <c r="AM64" i="2"/>
  <c r="AN64" i="2"/>
  <c r="AT66" i="2"/>
  <c r="X66" i="6" s="1"/>
  <c r="AT70" i="2"/>
  <c r="X70" i="6" s="1"/>
  <c r="BG63" i="2"/>
  <c r="BF63" i="2"/>
  <c r="BD63" i="2"/>
  <c r="R334" i="6" s="1"/>
  <c r="AT64" i="2"/>
  <c r="X64" i="6" s="1"/>
  <c r="AO68" i="2"/>
  <c r="AO62" i="2"/>
  <c r="AY61" i="2"/>
  <c r="AY65" i="2"/>
  <c r="AY69" i="2"/>
  <c r="AY73" i="2"/>
  <c r="AZ49" i="2"/>
  <c r="AY44" i="2"/>
  <c r="BE44" i="2"/>
  <c r="BC44" i="2"/>
  <c r="Q326" i="6" s="1"/>
  <c r="AR49" i="2"/>
  <c r="BE46" i="2"/>
  <c r="BC46" i="2"/>
  <c r="Q209" i="6" s="1"/>
  <c r="BE56" i="2"/>
  <c r="BC56" i="2"/>
  <c r="Q214" i="6" s="1"/>
  <c r="AZ45" i="2"/>
  <c r="BE43" i="2"/>
  <c r="BC43" i="2"/>
  <c r="Q325" i="6" s="1"/>
  <c r="AR45" i="2"/>
  <c r="BE51" i="2"/>
  <c r="BC51" i="2"/>
  <c r="Q274" i="6" s="1"/>
  <c r="AZ59" i="2"/>
  <c r="BE53" i="2"/>
  <c r="BC53" i="2"/>
  <c r="Q329" i="6" s="1"/>
  <c r="BE47" i="2"/>
  <c r="BC47" i="2"/>
  <c r="Q286" i="6" s="1"/>
  <c r="AR59" i="2"/>
  <c r="AO44" i="2"/>
  <c r="AT54" i="2"/>
  <c r="X54" i="6" s="1"/>
  <c r="AO46" i="2"/>
  <c r="AM47" i="2"/>
  <c r="AM58" i="2"/>
  <c r="AN58" i="2"/>
  <c r="AO56" i="2"/>
  <c r="AM54" i="2"/>
  <c r="AN54" i="2"/>
  <c r="AO51" i="2"/>
  <c r="AN50" i="2"/>
  <c r="AO53" i="2"/>
  <c r="AY49" i="2"/>
  <c r="AT43" i="2"/>
  <c r="X43" i="6" s="1"/>
  <c r="AN52" i="2"/>
  <c r="AM43" i="2"/>
  <c r="AO47" i="2"/>
  <c r="AN48" i="2"/>
  <c r="AT51" i="2"/>
  <c r="X51" i="6" s="1"/>
  <c r="AO43" i="2"/>
  <c r="AT53" i="2"/>
  <c r="X53" i="6" s="1"/>
  <c r="AT47" i="2"/>
  <c r="AT58" i="2"/>
  <c r="X58" i="6" s="1"/>
  <c r="AY59" i="2"/>
  <c r="AY45" i="2"/>
  <c r="AR30" i="2"/>
  <c r="AZ30" i="2"/>
  <c r="BE32" i="2"/>
  <c r="BC32" i="2"/>
  <c r="Q80" i="6" s="1"/>
  <c r="BE36" i="2"/>
  <c r="BC36" i="2"/>
  <c r="Q78" i="6" s="1"/>
  <c r="BE41" i="2"/>
  <c r="BC41" i="2"/>
  <c r="Q324" i="6" s="1"/>
  <c r="AZ37" i="2"/>
  <c r="BE39" i="2"/>
  <c r="BC39" i="2"/>
  <c r="Q323" i="6" s="1"/>
  <c r="BE33" i="2"/>
  <c r="BC33" i="2"/>
  <c r="Q320" i="6" s="1"/>
  <c r="AR31" i="2"/>
  <c r="AR37" i="2"/>
  <c r="AZ31" i="2"/>
  <c r="BF37" i="2"/>
  <c r="BG37" i="2"/>
  <c r="BD37" i="2"/>
  <c r="R322" i="6" s="1"/>
  <c r="BF31" i="2"/>
  <c r="BG31" i="2"/>
  <c r="BD31" i="2"/>
  <c r="R319" i="6" s="1"/>
  <c r="BG29" i="2"/>
  <c r="BF29" i="2"/>
  <c r="BD29" i="2"/>
  <c r="R318" i="6" s="1"/>
  <c r="AO41" i="2"/>
  <c r="AO33" i="2"/>
  <c r="AM39" i="2"/>
  <c r="AN34" i="2"/>
  <c r="AM34" i="2"/>
  <c r="AO32" i="2"/>
  <c r="AO36" i="2"/>
  <c r="AT41" i="2"/>
  <c r="X41" i="6" s="1"/>
  <c r="AT39" i="2"/>
  <c r="X39" i="6" s="1"/>
  <c r="AT33" i="2"/>
  <c r="X33" i="6" s="1"/>
  <c r="AT34" i="2"/>
  <c r="X34" i="6" s="1"/>
  <c r="AO39" i="2"/>
  <c r="AN40" i="2"/>
  <c r="AN38" i="2"/>
  <c r="AR27" i="2"/>
  <c r="BE26" i="2"/>
  <c r="BC26" i="2"/>
  <c r="Q127" i="6" s="1"/>
  <c r="AZ27" i="2"/>
  <c r="AO26" i="2"/>
  <c r="AY27" i="2"/>
  <c r="AZ22" i="2"/>
  <c r="AR22" i="2"/>
  <c r="AZ23" i="2"/>
  <c r="AR23" i="2"/>
  <c r="AY22" i="2"/>
  <c r="P147" i="6" s="1"/>
  <c r="AY23" i="2"/>
  <c r="BE16" i="2"/>
  <c r="BC16" i="2"/>
  <c r="Q153" i="6" s="1"/>
  <c r="BE20" i="2"/>
  <c r="BC20" i="2"/>
  <c r="Q152" i="6" s="1"/>
  <c r="AO16" i="2"/>
  <c r="AT18" i="2"/>
  <c r="X18" i="6" s="1"/>
  <c r="BG19" i="2"/>
  <c r="BF19" i="2"/>
  <c r="BD19" i="2"/>
  <c r="R317" i="6" s="1"/>
  <c r="AO20" i="2"/>
  <c r="AY20" i="2" s="1"/>
  <c r="AM18" i="2"/>
  <c r="AN18" i="2"/>
  <c r="BE12" i="2"/>
  <c r="BC12" i="2"/>
  <c r="Q262" i="6" s="1"/>
  <c r="BE15" i="2"/>
  <c r="BC15" i="2"/>
  <c r="Q315" i="6" s="1"/>
  <c r="AR13" i="2"/>
  <c r="BE14" i="2"/>
  <c r="BC14" i="2"/>
  <c r="Q148" i="6" s="1"/>
  <c r="AZ13" i="2"/>
  <c r="AO15" i="2"/>
  <c r="AO12" i="2"/>
  <c r="AT15" i="2"/>
  <c r="AO14" i="2"/>
  <c r="AY14" i="2" s="1"/>
  <c r="AY13" i="2"/>
  <c r="AR11" i="2"/>
  <c r="AZ11" i="2"/>
  <c r="BE10" i="2"/>
  <c r="BF11" i="2"/>
  <c r="BG11" i="2"/>
  <c r="BD11" i="2"/>
  <c r="R313" i="6" s="1"/>
  <c r="AQ394" i="2"/>
  <c r="AW290" i="2"/>
  <c r="AP224" i="2"/>
  <c r="AQ138" i="2"/>
  <c r="AQ68" i="2"/>
  <c r="AQ12" i="2"/>
  <c r="AQ221" i="2"/>
  <c r="AQ56" i="2"/>
  <c r="AX166" i="2"/>
  <c r="AX464" i="2"/>
  <c r="AQ308" i="2"/>
  <c r="AX243" i="2"/>
  <c r="AX170" i="2"/>
  <c r="AX104" i="2"/>
  <c r="AW34" i="2"/>
  <c r="AX238" i="2"/>
  <c r="AX33" i="2"/>
  <c r="AX114" i="2"/>
  <c r="AQ378" i="2"/>
  <c r="AW272" i="2"/>
  <c r="AX218" i="2"/>
  <c r="AP134" i="2"/>
  <c r="AP64" i="2"/>
  <c r="AQ464" i="2"/>
  <c r="AP222" i="2"/>
  <c r="AP52" i="2"/>
  <c r="AX138" i="2"/>
  <c r="AX452" i="2"/>
  <c r="AP306" i="2"/>
  <c r="AW248" i="2"/>
  <c r="AW164" i="2"/>
  <c r="AW94" i="2"/>
  <c r="AQ41" i="2"/>
  <c r="AP136" i="2"/>
  <c r="AX232" i="2"/>
  <c r="AQ510" i="2"/>
  <c r="AW292" i="2"/>
  <c r="AP18" i="2"/>
  <c r="AW64" i="2"/>
  <c r="AX370" i="2"/>
  <c r="AQ77" i="2"/>
  <c r="AP276" i="2"/>
  <c r="AP140" i="2"/>
  <c r="AQ374" i="2"/>
  <c r="AW58" i="2"/>
  <c r="AW128" i="2"/>
  <c r="AW300" i="2"/>
  <c r="AX158" i="2"/>
  <c r="AQ36" i="2"/>
  <c r="AQ203" i="2"/>
  <c r="AQ291" i="2"/>
  <c r="AX326" i="2"/>
  <c r="AX342" i="2"/>
  <c r="AX154" i="2"/>
  <c r="AX194" i="2"/>
  <c r="AP38" i="2"/>
  <c r="AQ370" i="2"/>
  <c r="AQ212" i="2"/>
  <c r="AP66" i="2"/>
  <c r="AX203" i="2"/>
  <c r="AX436" i="2"/>
  <c r="AQ240" i="2"/>
  <c r="AX92" i="2"/>
  <c r="AP122" i="2"/>
  <c r="AQ502" i="2"/>
  <c r="AX51" i="2"/>
  <c r="AW50" i="2"/>
  <c r="AX76" i="2"/>
  <c r="AQ496" i="2"/>
  <c r="AP286" i="2"/>
  <c r="AX41" i="2"/>
  <c r="AQ342" i="2"/>
  <c r="AQ281" i="2"/>
  <c r="AW200" i="2"/>
  <c r="AX131" i="2"/>
  <c r="AX46" i="2"/>
  <c r="AQ344" i="2"/>
  <c r="AQ202" i="2"/>
  <c r="AP34" i="2"/>
  <c r="AX109" i="2"/>
  <c r="AX424" i="2"/>
  <c r="AX294" i="2"/>
  <c r="AW242" i="2"/>
  <c r="AW18" i="2"/>
  <c r="AQ124" i="2"/>
  <c r="AW280" i="2"/>
  <c r="AX332" i="2"/>
  <c r="AQ332" i="2"/>
  <c r="AX281" i="2"/>
  <c r="AX206" i="2"/>
  <c r="AP128" i="2"/>
  <c r="AP50" i="2"/>
  <c r="AX329" i="2"/>
  <c r="AP184" i="2"/>
  <c r="AX36" i="2"/>
  <c r="AX105" i="2"/>
  <c r="AX430" i="2"/>
  <c r="AQ295" i="2"/>
  <c r="AX223" i="2"/>
  <c r="AX145" i="2"/>
  <c r="AX82" i="2"/>
  <c r="AX20" i="2"/>
  <c r="AQ104" i="2"/>
  <c r="AX174" i="2"/>
  <c r="AQ482" i="2"/>
  <c r="AQ256" i="2"/>
  <c r="AX277" i="2"/>
  <c r="AX16" i="2"/>
  <c r="AP330" i="2"/>
  <c r="AP300" i="2"/>
  <c r="AQ436" i="2"/>
  <c r="AW302" i="2"/>
  <c r="AW328" i="2"/>
  <c r="AW278" i="2"/>
  <c r="AQ199" i="2"/>
  <c r="AQ120" i="2"/>
  <c r="AQ43" i="2"/>
  <c r="AX315" i="2"/>
  <c r="AQ170" i="2"/>
  <c r="AQ20" i="2"/>
  <c r="AW84" i="2"/>
  <c r="AX408" i="2"/>
  <c r="AW296" i="2"/>
  <c r="AQ228" i="2"/>
  <c r="AX133" i="2"/>
  <c r="AX86" i="2"/>
  <c r="AQ14" i="2"/>
  <c r="AQ92" i="2"/>
  <c r="AP146" i="2"/>
  <c r="AQ486" i="2"/>
  <c r="AQ258" i="2"/>
  <c r="AQ275" i="2"/>
  <c r="AQ506" i="2"/>
  <c r="AP314" i="2"/>
  <c r="AQ500" i="2"/>
  <c r="AQ194" i="2"/>
  <c r="AW304" i="2"/>
  <c r="AQ53" i="2"/>
  <c r="AP272" i="2"/>
  <c r="AW136" i="2"/>
  <c r="AW140" i="2"/>
  <c r="AQ210" i="2"/>
  <c r="AX506" i="2"/>
  <c r="AQ329" i="2"/>
  <c r="AQ260" i="2"/>
  <c r="AP208" i="2"/>
  <c r="AQ118" i="2"/>
  <c r="AX44" i="2"/>
  <c r="AQ313" i="2"/>
  <c r="AQ158" i="2"/>
  <c r="AQ10" i="2"/>
  <c r="AW66" i="2"/>
  <c r="AX390" i="2"/>
  <c r="AP290" i="2"/>
  <c r="AQ223" i="2"/>
  <c r="AX142" i="2"/>
  <c r="AW70" i="2"/>
  <c r="AX10" i="2"/>
  <c r="AQ86" i="2"/>
  <c r="AP152" i="2"/>
  <c r="AQ452" i="2"/>
  <c r="AX240" i="2"/>
  <c r="AW266" i="2"/>
  <c r="AX500" i="2"/>
  <c r="AQ301" i="2"/>
  <c r="AQ326" i="2"/>
  <c r="AQ114" i="2"/>
  <c r="AQ47" i="2"/>
  <c r="AQ133" i="2"/>
  <c r="AX374" i="2"/>
  <c r="AQ218" i="2"/>
  <c r="AQ72" i="2"/>
  <c r="AX492" i="2"/>
  <c r="AP262" i="2"/>
  <c r="AX313" i="2"/>
  <c r="AX62" i="2"/>
  <c r="AW244" i="2"/>
  <c r="AQ492" i="2"/>
  <c r="AW316" i="2"/>
  <c r="AQ268" i="2"/>
  <c r="AQ186" i="2"/>
  <c r="AW108" i="2"/>
  <c r="AX43" i="2"/>
  <c r="AW286" i="2"/>
  <c r="AQ142" i="2"/>
  <c r="AP288" i="2"/>
  <c r="AP58" i="2"/>
  <c r="AX356" i="2"/>
  <c r="AQ271" i="2"/>
  <c r="AX210" i="2"/>
  <c r="AQ130" i="2"/>
  <c r="AX72" i="2"/>
  <c r="AQ282" i="2"/>
  <c r="AX47" i="2"/>
  <c r="AX120" i="2"/>
  <c r="AQ424" i="2"/>
  <c r="AP196" i="2"/>
  <c r="AW224" i="2"/>
  <c r="AX484" i="2"/>
  <c r="AP304" i="2"/>
  <c r="AX77" i="2"/>
  <c r="AW208" i="2"/>
  <c r="AP48" i="2"/>
  <c r="AQ62" i="2"/>
  <c r="AQ484" i="2"/>
  <c r="AX318" i="2"/>
  <c r="AP266" i="2"/>
  <c r="AQ180" i="2"/>
  <c r="AQ109" i="2"/>
  <c r="AQ32" i="2"/>
  <c r="AW288" i="2"/>
  <c r="AX127" i="2"/>
  <c r="AP274" i="2"/>
  <c r="AP40" i="2"/>
  <c r="AX344" i="2"/>
  <c r="AQ277" i="2"/>
  <c r="AP200" i="2"/>
  <c r="AQ127" i="2"/>
  <c r="AX56" i="2"/>
  <c r="AP264" i="2"/>
  <c r="AW48" i="2"/>
  <c r="AQ100" i="2"/>
  <c r="AQ430" i="2"/>
  <c r="AQ178" i="2"/>
  <c r="AW222" i="2"/>
  <c r="AX468" i="2"/>
  <c r="AP292" i="2"/>
  <c r="AX460" i="2"/>
  <c r="AX295" i="2"/>
  <c r="AX246" i="2"/>
  <c r="AP316" i="2"/>
  <c r="AQ192" i="2"/>
  <c r="AX406" i="2"/>
  <c r="AQ468" i="2"/>
  <c r="AX308" i="2"/>
  <c r="AQ238" i="2"/>
  <c r="AQ174" i="2"/>
  <c r="AP106" i="2"/>
  <c r="AW38" i="2"/>
  <c r="AX275" i="2"/>
  <c r="AQ116" i="2"/>
  <c r="AX268" i="2"/>
  <c r="AX15" i="2"/>
  <c r="AX323" i="2"/>
  <c r="AX282" i="2"/>
  <c r="AQ206" i="2"/>
  <c r="AW122" i="2"/>
  <c r="AW52" i="2"/>
  <c r="AP248" i="2"/>
  <c r="AX39" i="2"/>
  <c r="AX96" i="2"/>
  <c r="AQ408" i="2"/>
  <c r="AQ154" i="2"/>
  <c r="AP204" i="2"/>
  <c r="AW276" i="2"/>
  <c r="AQ460" i="2"/>
  <c r="AW306" i="2"/>
  <c r="AQ243" i="2"/>
  <c r="AP172" i="2"/>
  <c r="AQ105" i="2"/>
  <c r="AQ39" i="2"/>
  <c r="AW274" i="2"/>
  <c r="AP110" i="2"/>
  <c r="AQ246" i="2"/>
  <c r="AX510" i="2"/>
  <c r="AP328" i="2"/>
  <c r="AP278" i="2"/>
  <c r="AX202" i="2"/>
  <c r="AX116" i="2"/>
  <c r="AQ51" i="2"/>
  <c r="AW220" i="2"/>
  <c r="AQ15" i="2"/>
  <c r="AX68" i="2"/>
  <c r="AQ390" i="2"/>
  <c r="AX130" i="2"/>
  <c r="AX186" i="2"/>
  <c r="AX446" i="2"/>
  <c r="AW262" i="2"/>
  <c r="AQ44" i="2"/>
  <c r="AQ323" i="2"/>
  <c r="AQ356" i="2"/>
  <c r="AX150" i="2"/>
  <c r="AX250" i="2"/>
  <c r="AP54" i="2"/>
  <c r="AX426" i="2"/>
  <c r="AQ16" i="2"/>
  <c r="AP108" i="2"/>
  <c r="AX118" i="2"/>
  <c r="AQ446" i="2"/>
  <c r="AX301" i="2"/>
  <c r="AP244" i="2"/>
  <c r="AQ166" i="2"/>
  <c r="AQ96" i="2"/>
  <c r="AW40" i="2"/>
  <c r="AX271" i="2"/>
  <c r="AX102" i="2"/>
  <c r="AP220" i="2"/>
  <c r="AX502" i="2"/>
  <c r="AP324" i="2"/>
  <c r="AX256" i="2"/>
  <c r="AW196" i="2"/>
  <c r="AX124" i="2"/>
  <c r="AX221" i="2"/>
  <c r="AQ46" i="2"/>
  <c r="AX100" i="2"/>
  <c r="AX440" i="2"/>
  <c r="AW78" i="2"/>
  <c r="AX199" i="2"/>
  <c r="AP280" i="2"/>
  <c r="AQ440" i="2"/>
  <c r="AQ294" i="2"/>
  <c r="AQ250" i="2"/>
  <c r="AW146" i="2"/>
  <c r="AQ76" i="2"/>
  <c r="AQ26" i="2"/>
  <c r="AP254" i="2"/>
  <c r="AP94" i="2"/>
  <c r="AX212" i="2"/>
  <c r="AX496" i="2"/>
  <c r="AQ315" i="2"/>
  <c r="AW254" i="2"/>
  <c r="AX192" i="2"/>
  <c r="AW110" i="2"/>
  <c r="AX53" i="2"/>
  <c r="AW204" i="2"/>
  <c r="AX291" i="2"/>
  <c r="AW330" i="2"/>
  <c r="AQ131" i="2"/>
  <c r="AQ426" i="2"/>
  <c r="AQ150" i="2"/>
  <c r="AQ82" i="2"/>
  <c r="AX482" i="2"/>
  <c r="AW184" i="2"/>
  <c r="AQ33" i="2"/>
  <c r="AW172" i="2"/>
  <c r="AQ232" i="2"/>
  <c r="AW264" i="2"/>
  <c r="AW324" i="2"/>
  <c r="AQ406" i="2"/>
  <c r="AP296" i="2"/>
  <c r="AX228" i="2"/>
  <c r="AQ145" i="2"/>
  <c r="AP84" i="2"/>
  <c r="AX14" i="2"/>
  <c r="AP242" i="2"/>
  <c r="AP70" i="2"/>
  <c r="AX180" i="2"/>
  <c r="AX486" i="2"/>
  <c r="AQ318" i="2"/>
  <c r="AX258" i="2"/>
  <c r="AX178" i="2"/>
  <c r="AQ102" i="2"/>
  <c r="AX32" i="2"/>
  <c r="AP164" i="2"/>
  <c r="AX260" i="2"/>
  <c r="AX26" i="2"/>
  <c r="AW314" i="2"/>
  <c r="AW54" i="2"/>
  <c r="AW106" i="2"/>
  <c r="AX394" i="2"/>
  <c r="AW134" i="2"/>
  <c r="AW152" i="2"/>
  <c r="AX12" i="2"/>
  <c r="AP302" i="2"/>
  <c r="AP78" i="2"/>
  <c r="AX378" i="2"/>
  <c r="BD17" i="2" l="1"/>
  <c r="R316" i="6" s="1"/>
  <c r="BG17" i="2"/>
  <c r="BF17" i="2"/>
  <c r="H315" i="6"/>
  <c r="Z15" i="6"/>
  <c r="AY33" i="2"/>
  <c r="AY47" i="2"/>
  <c r="X47" i="6"/>
  <c r="Y58" i="6"/>
  <c r="G210" i="6"/>
  <c r="AY68" i="2"/>
  <c r="P207" i="6" s="1"/>
  <c r="H207" i="6"/>
  <c r="Z68" i="6"/>
  <c r="H339" i="6"/>
  <c r="Z77" i="6"/>
  <c r="H94" i="6"/>
  <c r="Z114" i="6"/>
  <c r="Z150" i="6"/>
  <c r="H23" i="6"/>
  <c r="Z158" i="6"/>
  <c r="H146" i="6"/>
  <c r="G75" i="6"/>
  <c r="Y184" i="6"/>
  <c r="H401" i="6"/>
  <c r="Z221" i="6"/>
  <c r="Z246" i="6"/>
  <c r="H192" i="6"/>
  <c r="AY256" i="2"/>
  <c r="P187" i="6" s="1"/>
  <c r="H187" i="6"/>
  <c r="Z256" i="6"/>
  <c r="H414" i="6"/>
  <c r="Z281" i="6"/>
  <c r="G17" i="6"/>
  <c r="Y292" i="6"/>
  <c r="H428" i="6"/>
  <c r="Z313" i="6"/>
  <c r="H5" i="6"/>
  <c r="Z326" i="6"/>
  <c r="BG362" i="2"/>
  <c r="BF423" i="2"/>
  <c r="BG95" i="2"/>
  <c r="BF95" i="2"/>
  <c r="BD95" i="2"/>
  <c r="R347" i="6" s="1"/>
  <c r="G180" i="6"/>
  <c r="Y222" i="6"/>
  <c r="H184" i="6"/>
  <c r="Z250" i="6"/>
  <c r="BF362" i="2"/>
  <c r="AY408" i="2"/>
  <c r="P79" i="6" s="1"/>
  <c r="H79" i="6"/>
  <c r="Z408" i="6"/>
  <c r="G143" i="6"/>
  <c r="Y230" i="6"/>
  <c r="AO230" i="2"/>
  <c r="G18" i="6"/>
  <c r="Y104" i="6"/>
  <c r="BD162" i="2"/>
  <c r="R172" i="6" s="1"/>
  <c r="AY277" i="2"/>
  <c r="X277" i="6"/>
  <c r="H419" i="6"/>
  <c r="Z291" i="6"/>
  <c r="Z510" i="6"/>
  <c r="H469" i="6"/>
  <c r="G138" i="6"/>
  <c r="Y176" i="6"/>
  <c r="AO176" i="2"/>
  <c r="Z301" i="6"/>
  <c r="H424" i="6"/>
  <c r="BG423" i="2"/>
  <c r="AY319" i="2"/>
  <c r="H432" i="6"/>
  <c r="Z319" i="6"/>
  <c r="H320" i="6"/>
  <c r="Z33" i="6"/>
  <c r="Z86" i="6"/>
  <c r="H33" i="6"/>
  <c r="AY118" i="2"/>
  <c r="P91" i="6" s="1"/>
  <c r="H91" i="6"/>
  <c r="Z118" i="6"/>
  <c r="Y146" i="6"/>
  <c r="G19" i="6"/>
  <c r="AY232" i="2"/>
  <c r="P137" i="6" s="1"/>
  <c r="Z232" i="6"/>
  <c r="H137" i="6"/>
  <c r="AY238" i="2"/>
  <c r="P186" i="6" s="1"/>
  <c r="Z238" i="6"/>
  <c r="H186" i="6"/>
  <c r="H324" i="6"/>
  <c r="Z41" i="6"/>
  <c r="H325" i="6"/>
  <c r="Z43" i="6"/>
  <c r="Z145" i="6"/>
  <c r="H374" i="6"/>
  <c r="BG162" i="2"/>
  <c r="AY186" i="2"/>
  <c r="P46" i="6" s="1"/>
  <c r="Z186" i="6"/>
  <c r="H46" i="6"/>
  <c r="G160" i="6"/>
  <c r="Y224" i="6"/>
  <c r="AY221" i="2"/>
  <c r="AY243" i="2"/>
  <c r="BG243" i="2" s="1"/>
  <c r="X243" i="6"/>
  <c r="G28" i="6"/>
  <c r="Y296" i="6"/>
  <c r="Z440" i="6"/>
  <c r="H109" i="6"/>
  <c r="AY468" i="2"/>
  <c r="P65" i="6" s="1"/>
  <c r="Z468" i="6"/>
  <c r="H65" i="6"/>
  <c r="AY492" i="2"/>
  <c r="P121" i="6" s="1"/>
  <c r="H121" i="6"/>
  <c r="Z492" i="6"/>
  <c r="P16" i="6"/>
  <c r="H389" i="6"/>
  <c r="Z175" i="6"/>
  <c r="AY175" i="2"/>
  <c r="H209" i="6"/>
  <c r="Z46" i="6"/>
  <c r="H176" i="6"/>
  <c r="Z76" i="6"/>
  <c r="BF162" i="2"/>
  <c r="H219" i="6"/>
  <c r="Z223" i="6"/>
  <c r="Z240" i="6"/>
  <c r="H150" i="6"/>
  <c r="H421" i="6"/>
  <c r="Z295" i="6"/>
  <c r="H110" i="6"/>
  <c r="Z344" i="6"/>
  <c r="AY374" i="2"/>
  <c r="P54" i="6" s="1"/>
  <c r="H54" i="6"/>
  <c r="Z374" i="6"/>
  <c r="H453" i="6"/>
  <c r="Z436" i="6"/>
  <c r="H411" i="6"/>
  <c r="Z275" i="6"/>
  <c r="H43" i="6"/>
  <c r="Z332" i="6"/>
  <c r="H153" i="6"/>
  <c r="Z16" i="6"/>
  <c r="Y48" i="6"/>
  <c r="G161" i="6"/>
  <c r="G12" i="6"/>
  <c r="Y110" i="6"/>
  <c r="H96" i="6"/>
  <c r="Z124" i="6"/>
  <c r="H366" i="6"/>
  <c r="Z131" i="6"/>
  <c r="G4" i="6"/>
  <c r="Y136" i="6"/>
  <c r="AY178" i="2"/>
  <c r="P140" i="6" s="1"/>
  <c r="Z178" i="6"/>
  <c r="H140" i="6"/>
  <c r="Y200" i="6"/>
  <c r="G154" i="6"/>
  <c r="AY228" i="2"/>
  <c r="P164" i="6" s="1"/>
  <c r="H164" i="6"/>
  <c r="Z228" i="6"/>
  <c r="AY246" i="2"/>
  <c r="P192" i="6" s="1"/>
  <c r="H151" i="6"/>
  <c r="Z258" i="6"/>
  <c r="Y280" i="6"/>
  <c r="G26" i="6"/>
  <c r="BD354" i="2"/>
  <c r="R124" i="6" s="1"/>
  <c r="G176" i="6"/>
  <c r="Y76" i="6"/>
  <c r="G145" i="6"/>
  <c r="Y314" i="6"/>
  <c r="Y172" i="6"/>
  <c r="G134" i="6"/>
  <c r="Y254" i="6"/>
  <c r="G189" i="6"/>
  <c r="H360" i="6"/>
  <c r="Z120" i="6"/>
  <c r="Y38" i="6"/>
  <c r="G132" i="6"/>
  <c r="Z47" i="6"/>
  <c r="H286" i="6"/>
  <c r="H326" i="6"/>
  <c r="Z44" i="6"/>
  <c r="AY109" i="2"/>
  <c r="BG109" i="2" s="1"/>
  <c r="Z109" i="6"/>
  <c r="H354" i="6"/>
  <c r="Z130" i="6"/>
  <c r="H15" i="6"/>
  <c r="H8" i="6"/>
  <c r="Z142" i="6"/>
  <c r="H22" i="6"/>
  <c r="Z154" i="6"/>
  <c r="H139" i="6"/>
  <c r="Z170" i="6"/>
  <c r="H7" i="6"/>
  <c r="Z192" i="6"/>
  <c r="Z199" i="6"/>
  <c r="H263" i="6"/>
  <c r="Y208" i="6"/>
  <c r="G117" i="6"/>
  <c r="G35" i="6"/>
  <c r="Y276" i="6"/>
  <c r="G20" i="6"/>
  <c r="Y290" i="6"/>
  <c r="AY308" i="2"/>
  <c r="P59" i="6" s="1"/>
  <c r="Z308" i="6"/>
  <c r="H59" i="6"/>
  <c r="Y316" i="6"/>
  <c r="G69" i="6"/>
  <c r="G37" i="6"/>
  <c r="Y328" i="6"/>
  <c r="H196" i="6"/>
  <c r="Z452" i="6"/>
  <c r="H50" i="6"/>
  <c r="Z484" i="6"/>
  <c r="G182" i="6"/>
  <c r="Y202" i="6"/>
  <c r="Z226" i="6"/>
  <c r="H118" i="6"/>
  <c r="AY56" i="2"/>
  <c r="P214" i="6" s="1"/>
  <c r="H214" i="6"/>
  <c r="Z56" i="6"/>
  <c r="AY394" i="2"/>
  <c r="P98" i="6" s="1"/>
  <c r="H98" i="6"/>
  <c r="Z394" i="6"/>
  <c r="G31" i="6"/>
  <c r="Y84" i="6"/>
  <c r="BF107" i="2"/>
  <c r="G21" i="6"/>
  <c r="Y128" i="6"/>
  <c r="AY138" i="2"/>
  <c r="P370" i="6" s="1"/>
  <c r="Z138" i="6"/>
  <c r="H370" i="6"/>
  <c r="AY133" i="2"/>
  <c r="X133" i="6"/>
  <c r="AY194" i="2"/>
  <c r="P9" i="6" s="1"/>
  <c r="Z194" i="6"/>
  <c r="H9" i="6"/>
  <c r="H182" i="6"/>
  <c r="Z202" i="6"/>
  <c r="G190" i="6"/>
  <c r="Y244" i="6"/>
  <c r="AY281" i="2"/>
  <c r="BF281" i="2" s="1"/>
  <c r="X281" i="6"/>
  <c r="G52" i="6"/>
  <c r="Y304" i="6"/>
  <c r="Z315" i="6"/>
  <c r="H429" i="6"/>
  <c r="Z329" i="6"/>
  <c r="H436" i="6"/>
  <c r="H72" i="6"/>
  <c r="Z486" i="6"/>
  <c r="BG205" i="2"/>
  <c r="BF205" i="2"/>
  <c r="BD205" i="2"/>
  <c r="R218" i="6" s="1"/>
  <c r="AO104" i="2"/>
  <c r="AY105" i="2"/>
  <c r="H364" i="6"/>
  <c r="Z127" i="6"/>
  <c r="H128" i="6"/>
  <c r="Z174" i="6"/>
  <c r="G179" i="6"/>
  <c r="Y204" i="6"/>
  <c r="AY202" i="2"/>
  <c r="BD202" i="2" s="1"/>
  <c r="R182" i="6" s="1"/>
  <c r="G194" i="6"/>
  <c r="Y242" i="6"/>
  <c r="H27" i="6"/>
  <c r="Z282" i="6"/>
  <c r="Y330" i="6"/>
  <c r="G40" i="6"/>
  <c r="AY378" i="2"/>
  <c r="P47" i="6" s="1"/>
  <c r="Z378" i="6"/>
  <c r="H47" i="6"/>
  <c r="AY506" i="2"/>
  <c r="P49" i="6" s="1"/>
  <c r="H49" i="6"/>
  <c r="Z506" i="6"/>
  <c r="H127" i="6"/>
  <c r="Z26" i="6"/>
  <c r="Z30" i="6"/>
  <c r="H84" i="6"/>
  <c r="G95" i="6"/>
  <c r="Y40" i="6"/>
  <c r="AY16" i="2"/>
  <c r="P153" i="6" s="1"/>
  <c r="H323" i="6"/>
  <c r="Z39" i="6"/>
  <c r="Y52" i="6"/>
  <c r="G141" i="6"/>
  <c r="G201" i="6"/>
  <c r="Y64" i="6"/>
  <c r="BG107" i="2"/>
  <c r="AY100" i="2"/>
  <c r="P60" i="6" s="1"/>
  <c r="H60" i="6"/>
  <c r="Z100" i="6"/>
  <c r="G174" i="6"/>
  <c r="Y164" i="6"/>
  <c r="G11" i="6"/>
  <c r="Y196" i="6"/>
  <c r="H396" i="6"/>
  <c r="Z203" i="6"/>
  <c r="Z212" i="6"/>
  <c r="H142" i="6"/>
  <c r="H259" i="6"/>
  <c r="Z243" i="6"/>
  <c r="Y266" i="6"/>
  <c r="G168" i="6"/>
  <c r="BD268" i="2"/>
  <c r="R185" i="6" s="1"/>
  <c r="Y274" i="6"/>
  <c r="G30" i="6"/>
  <c r="AY282" i="2"/>
  <c r="P27" i="6" s="1"/>
  <c r="Z294" i="6"/>
  <c r="H29" i="6"/>
  <c r="G58" i="6"/>
  <c r="Y306" i="6"/>
  <c r="AY301" i="2"/>
  <c r="BG301" i="2" s="1"/>
  <c r="H431" i="6"/>
  <c r="Z318" i="6"/>
  <c r="Z342" i="6"/>
  <c r="H97" i="6"/>
  <c r="Z426" i="6"/>
  <c r="H130" i="6"/>
  <c r="H61" i="6"/>
  <c r="Z464" i="6"/>
  <c r="Z496" i="6"/>
  <c r="H70" i="6"/>
  <c r="G153" i="6"/>
  <c r="Y16" i="6"/>
  <c r="G166" i="6"/>
  <c r="Y34" i="6"/>
  <c r="G83" i="6"/>
  <c r="Y106" i="6"/>
  <c r="Z116" i="6"/>
  <c r="H100" i="6"/>
  <c r="Z180" i="6"/>
  <c r="H126" i="6"/>
  <c r="AY223" i="2"/>
  <c r="BG223" i="2" s="1"/>
  <c r="X223" i="6"/>
  <c r="Y262" i="6"/>
  <c r="G191" i="6"/>
  <c r="AY275" i="2"/>
  <c r="BD275" i="2" s="1"/>
  <c r="R411" i="6" s="1"/>
  <c r="X275" i="6"/>
  <c r="Y324" i="6"/>
  <c r="G2" i="6"/>
  <c r="Z460" i="6"/>
  <c r="H68" i="6"/>
  <c r="Z482" i="6"/>
  <c r="H48" i="6"/>
  <c r="BD259" i="2"/>
  <c r="R283" i="6" s="1"/>
  <c r="BG259" i="2"/>
  <c r="BF259" i="2"/>
  <c r="BG493" i="2"/>
  <c r="BF493" i="2"/>
  <c r="BD493" i="2"/>
  <c r="R467" i="6" s="1"/>
  <c r="G27" i="6"/>
  <c r="Y282" i="6"/>
  <c r="P111" i="6"/>
  <c r="BG364" i="2"/>
  <c r="BF364" i="2"/>
  <c r="BD364" i="2"/>
  <c r="R111" i="6" s="1"/>
  <c r="BG173" i="2"/>
  <c r="BF173" i="2"/>
  <c r="BD173" i="2"/>
  <c r="R388" i="6" s="1"/>
  <c r="Y18" i="6"/>
  <c r="G156" i="6"/>
  <c r="Z53" i="6"/>
  <c r="H329" i="6"/>
  <c r="H38" i="6"/>
  <c r="Z92" i="6"/>
  <c r="H352" i="6"/>
  <c r="Z105" i="6"/>
  <c r="AY116" i="2"/>
  <c r="P100" i="6" s="1"/>
  <c r="G32" i="6"/>
  <c r="Y286" i="6"/>
  <c r="Z323" i="6"/>
  <c r="H433" i="6"/>
  <c r="H200" i="6"/>
  <c r="Z62" i="6"/>
  <c r="Z72" i="6"/>
  <c r="H211" i="6"/>
  <c r="G55" i="6"/>
  <c r="Y50" i="6"/>
  <c r="G212" i="6"/>
  <c r="Y70" i="6"/>
  <c r="H114" i="6"/>
  <c r="Z96" i="6"/>
  <c r="Z206" i="6"/>
  <c r="H159" i="6"/>
  <c r="Z218" i="6"/>
  <c r="H155" i="6"/>
  <c r="AY260" i="2"/>
  <c r="P195" i="6" s="1"/>
  <c r="Z260" i="6"/>
  <c r="H195" i="6"/>
  <c r="G42" i="6"/>
  <c r="Y278" i="6"/>
  <c r="H103" i="6"/>
  <c r="Z390" i="6"/>
  <c r="AY406" i="2"/>
  <c r="P88" i="6" s="1"/>
  <c r="Z406" i="6"/>
  <c r="H88" i="6"/>
  <c r="AY502" i="2"/>
  <c r="P57" i="6" s="1"/>
  <c r="Z502" i="6"/>
  <c r="H57" i="6"/>
  <c r="AY35" i="2"/>
  <c r="X35" i="6"/>
  <c r="Z219" i="6"/>
  <c r="H400" i="6"/>
  <c r="BG241" i="2"/>
  <c r="BF241" i="2"/>
  <c r="BD241" i="2"/>
  <c r="R282" i="6" s="1"/>
  <c r="Z12" i="6"/>
  <c r="H262" i="6"/>
  <c r="G178" i="6"/>
  <c r="Y78" i="6"/>
  <c r="Y94" i="6"/>
  <c r="G44" i="6"/>
  <c r="Y108" i="6"/>
  <c r="G133" i="6"/>
  <c r="AY210" i="2"/>
  <c r="P163" i="6" s="1"/>
  <c r="Z210" i="6"/>
  <c r="H163" i="6"/>
  <c r="G193" i="6"/>
  <c r="Y264" i="6"/>
  <c r="H412" i="6"/>
  <c r="Z277" i="6"/>
  <c r="AY329" i="2"/>
  <c r="BG329" i="2" s="1"/>
  <c r="X329" i="6"/>
  <c r="AY370" i="2"/>
  <c r="P89" i="6" s="1"/>
  <c r="Z370" i="6"/>
  <c r="H89" i="6"/>
  <c r="AY424" i="2"/>
  <c r="P82" i="6" s="1"/>
  <c r="H82" i="6"/>
  <c r="Z424" i="6"/>
  <c r="H131" i="6"/>
  <c r="Z500" i="6"/>
  <c r="H321" i="6"/>
  <c r="Z35" i="6"/>
  <c r="BG149" i="2"/>
  <c r="BF149" i="2"/>
  <c r="BD149" i="2"/>
  <c r="R376" i="6" s="1"/>
  <c r="AY219" i="2"/>
  <c r="X219" i="6"/>
  <c r="H152" i="6"/>
  <c r="Z20" i="6"/>
  <c r="Z36" i="6"/>
  <c r="H78" i="6"/>
  <c r="Z51" i="6"/>
  <c r="H274" i="6"/>
  <c r="G10" i="6"/>
  <c r="Y140" i="6"/>
  <c r="H148" i="6"/>
  <c r="Z14" i="6"/>
  <c r="H80" i="6"/>
  <c r="Z32" i="6"/>
  <c r="G205" i="6"/>
  <c r="Y54" i="6"/>
  <c r="Y66" i="6"/>
  <c r="G204" i="6"/>
  <c r="Z102" i="6"/>
  <c r="H14" i="6"/>
  <c r="G41" i="6"/>
  <c r="Y134" i="6"/>
  <c r="AY203" i="2"/>
  <c r="X203" i="6"/>
  <c r="H185" i="6"/>
  <c r="Z268" i="6"/>
  <c r="G25" i="6"/>
  <c r="Y272" i="6"/>
  <c r="AY295" i="2"/>
  <c r="BG295" i="2" s="1"/>
  <c r="X295" i="6"/>
  <c r="Y302" i="6"/>
  <c r="G108" i="6"/>
  <c r="AY332" i="2"/>
  <c r="P43" i="6" s="1"/>
  <c r="Z356" i="6"/>
  <c r="H125" i="6"/>
  <c r="AY430" i="2"/>
  <c r="P135" i="6" s="1"/>
  <c r="H135" i="6"/>
  <c r="Z430" i="6"/>
  <c r="AY460" i="2"/>
  <c r="BF460" i="2" s="1"/>
  <c r="BD481" i="2"/>
  <c r="R461" i="6" s="1"/>
  <c r="AY500" i="2"/>
  <c r="P131" i="6" s="1"/>
  <c r="X310" i="6"/>
  <c r="AY15" i="2"/>
  <c r="BG15" i="2" s="1"/>
  <c r="X15" i="6"/>
  <c r="H173" i="6"/>
  <c r="Z82" i="6"/>
  <c r="Y122" i="6"/>
  <c r="G87" i="6"/>
  <c r="AY127" i="2"/>
  <c r="H367" i="6"/>
  <c r="Z133" i="6"/>
  <c r="Y152" i="6"/>
  <c r="G24" i="6"/>
  <c r="Z166" i="6"/>
  <c r="H175" i="6"/>
  <c r="Y220" i="6"/>
  <c r="G183" i="6"/>
  <c r="G167" i="6"/>
  <c r="Y248" i="6"/>
  <c r="AY271" i="2"/>
  <c r="BD271" i="2" s="1"/>
  <c r="R409" i="6" s="1"/>
  <c r="H409" i="6"/>
  <c r="Z271" i="6"/>
  <c r="Y288" i="6"/>
  <c r="G36" i="6"/>
  <c r="G120" i="6"/>
  <c r="Y300" i="6"/>
  <c r="BD362" i="2"/>
  <c r="R93" i="6" s="1"/>
  <c r="AY446" i="2"/>
  <c r="P157" i="6" s="1"/>
  <c r="Z446" i="6"/>
  <c r="H157" i="6"/>
  <c r="AY452" i="2"/>
  <c r="P196" i="6" s="1"/>
  <c r="BD516" i="2"/>
  <c r="R473" i="6" s="1"/>
  <c r="G105" i="6"/>
  <c r="Y310" i="6"/>
  <c r="AO310" i="2"/>
  <c r="G122" i="6"/>
  <c r="Y320" i="6"/>
  <c r="AO320" i="2"/>
  <c r="P324" i="6"/>
  <c r="O55" i="6"/>
  <c r="N339" i="6"/>
  <c r="O41" i="6"/>
  <c r="O134" i="6"/>
  <c r="P263" i="6"/>
  <c r="O191" i="6"/>
  <c r="O35" i="6"/>
  <c r="M17" i="6"/>
  <c r="M52" i="6"/>
  <c r="O108" i="6"/>
  <c r="N424" i="6"/>
  <c r="M145" i="6"/>
  <c r="M40" i="6"/>
  <c r="N49" i="6"/>
  <c r="M132" i="6"/>
  <c r="P274" i="6"/>
  <c r="O201" i="6"/>
  <c r="M178" i="6"/>
  <c r="O83" i="6"/>
  <c r="N366" i="6"/>
  <c r="M179" i="6"/>
  <c r="O180" i="6"/>
  <c r="O160" i="6"/>
  <c r="O190" i="6"/>
  <c r="O168" i="6"/>
  <c r="N411" i="6"/>
  <c r="P412" i="6"/>
  <c r="M32" i="6"/>
  <c r="M156" i="6"/>
  <c r="P320" i="6"/>
  <c r="O205" i="6"/>
  <c r="N200" i="6"/>
  <c r="O178" i="6"/>
  <c r="N22" i="6"/>
  <c r="N140" i="6"/>
  <c r="M11" i="6"/>
  <c r="N163" i="6"/>
  <c r="N151" i="6"/>
  <c r="N187" i="6"/>
  <c r="O26" i="6"/>
  <c r="N419" i="6"/>
  <c r="O17" i="6"/>
  <c r="M108" i="6"/>
  <c r="O145" i="6"/>
  <c r="O2" i="6"/>
  <c r="O40" i="6"/>
  <c r="N125" i="6"/>
  <c r="N103" i="6"/>
  <c r="N79" i="6"/>
  <c r="N135" i="6"/>
  <c r="N82" i="6"/>
  <c r="N453" i="6"/>
  <c r="N196" i="6"/>
  <c r="N72" i="6"/>
  <c r="N48" i="6"/>
  <c r="N70" i="6"/>
  <c r="N57" i="6"/>
  <c r="N469" i="6"/>
  <c r="N320" i="6"/>
  <c r="M205" i="6"/>
  <c r="N209" i="6"/>
  <c r="N60" i="6"/>
  <c r="O10" i="6"/>
  <c r="M24" i="6"/>
  <c r="M19" i="6"/>
  <c r="N396" i="6"/>
  <c r="M26" i="6"/>
  <c r="P419" i="6"/>
  <c r="N433" i="6"/>
  <c r="N315" i="6"/>
  <c r="P323" i="6"/>
  <c r="O161" i="6"/>
  <c r="P286" i="6"/>
  <c r="N211" i="6"/>
  <c r="N33" i="6"/>
  <c r="N38" i="6"/>
  <c r="N18" i="6"/>
  <c r="N96" i="6"/>
  <c r="M87" i="6"/>
  <c r="M4" i="6"/>
  <c r="O24" i="6"/>
  <c r="M174" i="6"/>
  <c r="N7" i="6"/>
  <c r="O179" i="6"/>
  <c r="P401" i="6"/>
  <c r="O183" i="6"/>
  <c r="M167" i="6"/>
  <c r="M193" i="6"/>
  <c r="N27" i="6"/>
  <c r="M120" i="6"/>
  <c r="N148" i="6"/>
  <c r="O156" i="6"/>
  <c r="N78" i="6"/>
  <c r="N324" i="6"/>
  <c r="O166" i="6"/>
  <c r="M161" i="6"/>
  <c r="P329" i="6"/>
  <c r="N326" i="6"/>
  <c r="N274" i="6"/>
  <c r="O141" i="6"/>
  <c r="O212" i="6"/>
  <c r="O44" i="6"/>
  <c r="N14" i="6"/>
  <c r="M133" i="6"/>
  <c r="O12" i="6"/>
  <c r="O87" i="6"/>
  <c r="N364" i="6"/>
  <c r="N15" i="6"/>
  <c r="O4" i="6"/>
  <c r="P367" i="6"/>
  <c r="P374" i="6"/>
  <c r="O174" i="6"/>
  <c r="O75" i="6"/>
  <c r="O11" i="6"/>
  <c r="N159" i="6"/>
  <c r="M154" i="6"/>
  <c r="N155" i="6"/>
  <c r="N219" i="6"/>
  <c r="N164" i="6"/>
  <c r="P219" i="6"/>
  <c r="O194" i="6"/>
  <c r="N150" i="6"/>
  <c r="O167" i="6"/>
  <c r="P259" i="6"/>
  <c r="O193" i="6"/>
  <c r="O189" i="6"/>
  <c r="M42" i="6"/>
  <c r="N412" i="6"/>
  <c r="N409" i="6"/>
  <c r="M25" i="6"/>
  <c r="M20" i="6"/>
  <c r="O28" i="6"/>
  <c r="N421" i="6"/>
  <c r="O120" i="6"/>
  <c r="M58" i="6"/>
  <c r="N59" i="6"/>
  <c r="N431" i="6"/>
  <c r="M69" i="6"/>
  <c r="N429" i="6"/>
  <c r="M2" i="6"/>
  <c r="M37" i="6"/>
  <c r="P433" i="6"/>
  <c r="P315" i="6"/>
  <c r="M95" i="6"/>
  <c r="M210" i="6"/>
  <c r="N329" i="6"/>
  <c r="O204" i="6"/>
  <c r="O31" i="6"/>
  <c r="P352" i="6"/>
  <c r="P354" i="6"/>
  <c r="O21" i="6"/>
  <c r="O117" i="6"/>
  <c r="M183" i="6"/>
  <c r="N192" i="6"/>
  <c r="M30" i="6"/>
  <c r="M36" i="6"/>
  <c r="P428" i="6"/>
  <c r="N85" i="6"/>
  <c r="N152" i="6"/>
  <c r="M166" i="6"/>
  <c r="O210" i="6"/>
  <c r="M141" i="6"/>
  <c r="N214" i="6"/>
  <c r="M212" i="6"/>
  <c r="N173" i="6"/>
  <c r="M44" i="6"/>
  <c r="M12" i="6"/>
  <c r="N100" i="6"/>
  <c r="P364" i="6"/>
  <c r="N8" i="6"/>
  <c r="N367" i="6"/>
  <c r="N146" i="6"/>
  <c r="N139" i="6"/>
  <c r="M75" i="6"/>
  <c r="N182" i="6"/>
  <c r="P396" i="6"/>
  <c r="M180" i="6"/>
  <c r="N401" i="6"/>
  <c r="M194" i="6"/>
  <c r="M189" i="6"/>
  <c r="P409" i="6"/>
  <c r="O30" i="6"/>
  <c r="P411" i="6"/>
  <c r="O36" i="6"/>
  <c r="O32" i="6"/>
  <c r="O52" i="6"/>
  <c r="N428" i="6"/>
  <c r="P429" i="6"/>
  <c r="P436" i="6"/>
  <c r="N110" i="6"/>
  <c r="N54" i="6"/>
  <c r="N61" i="6"/>
  <c r="N262" i="6"/>
  <c r="N153" i="6"/>
  <c r="N127" i="6"/>
  <c r="O95" i="6"/>
  <c r="N323" i="6"/>
  <c r="O132" i="6"/>
  <c r="N80" i="6"/>
  <c r="P325" i="6"/>
  <c r="N286" i="6"/>
  <c r="N325" i="6"/>
  <c r="M55" i="6"/>
  <c r="M204" i="6"/>
  <c r="M201" i="6"/>
  <c r="N207" i="6"/>
  <c r="M31" i="6"/>
  <c r="P339" i="6"/>
  <c r="N176" i="6"/>
  <c r="N114" i="6"/>
  <c r="N352" i="6"/>
  <c r="M83" i="6"/>
  <c r="N354" i="6"/>
  <c r="O133" i="6"/>
  <c r="N94" i="6"/>
  <c r="N91" i="6"/>
  <c r="N360" i="6"/>
  <c r="M21" i="6"/>
  <c r="P366" i="6"/>
  <c r="M10" i="6"/>
  <c r="M41" i="6"/>
  <c r="N370" i="6"/>
  <c r="N374" i="6"/>
  <c r="N23" i="6"/>
  <c r="O19" i="6"/>
  <c r="N175" i="6"/>
  <c r="M134" i="6"/>
  <c r="N128" i="6"/>
  <c r="N126" i="6"/>
  <c r="N46" i="6"/>
  <c r="N9" i="6"/>
  <c r="M117" i="6"/>
  <c r="N263" i="6"/>
  <c r="O154" i="6"/>
  <c r="N142" i="6"/>
  <c r="M160" i="6"/>
  <c r="N137" i="6"/>
  <c r="N184" i="6"/>
  <c r="M190" i="6"/>
  <c r="N259" i="6"/>
  <c r="N186" i="6"/>
  <c r="M168" i="6"/>
  <c r="N185" i="6"/>
  <c r="M191" i="6"/>
  <c r="N195" i="6"/>
  <c r="O42" i="6"/>
  <c r="P414" i="6"/>
  <c r="N414" i="6"/>
  <c r="M35" i="6"/>
  <c r="O25" i="6"/>
  <c r="O20" i="6"/>
  <c r="M28" i="6"/>
  <c r="P421" i="6"/>
  <c r="N29" i="6"/>
  <c r="P424" i="6"/>
  <c r="O58" i="6"/>
  <c r="O69" i="6"/>
  <c r="N5" i="6"/>
  <c r="N436" i="6"/>
  <c r="O37" i="6"/>
  <c r="N43" i="6"/>
  <c r="N97" i="6"/>
  <c r="N89" i="6"/>
  <c r="N47" i="6"/>
  <c r="N98" i="6"/>
  <c r="N88" i="6"/>
  <c r="N130" i="6"/>
  <c r="N109" i="6"/>
  <c r="N157" i="6"/>
  <c r="N68" i="6"/>
  <c r="N65" i="6"/>
  <c r="N50" i="6"/>
  <c r="N121" i="6"/>
  <c r="N131" i="6"/>
  <c r="BD44" i="2"/>
  <c r="R326" i="6" s="1"/>
  <c r="P326" i="6"/>
  <c r="BD130" i="2"/>
  <c r="R15" i="6" s="1"/>
  <c r="P15" i="6"/>
  <c r="BD356" i="2"/>
  <c r="R125" i="6" s="1"/>
  <c r="BD496" i="2"/>
  <c r="R70" i="6" s="1"/>
  <c r="P70" i="6"/>
  <c r="BD14" i="2"/>
  <c r="R148" i="6" s="1"/>
  <c r="P148" i="6"/>
  <c r="BD218" i="2"/>
  <c r="R155" i="6" s="1"/>
  <c r="BD452" i="2"/>
  <c r="R196" i="6" s="1"/>
  <c r="BD20" i="2"/>
  <c r="R152" i="6" s="1"/>
  <c r="P152" i="6"/>
  <c r="BD92" i="2"/>
  <c r="R38" i="6" s="1"/>
  <c r="P38" i="6"/>
  <c r="BD426" i="2"/>
  <c r="R130" i="6" s="1"/>
  <c r="P130" i="6"/>
  <c r="BG518" i="2"/>
  <c r="BF518" i="2"/>
  <c r="BD518" i="2"/>
  <c r="R169" i="6" s="1"/>
  <c r="AR510" i="2"/>
  <c r="AZ510" i="2"/>
  <c r="BF512" i="2"/>
  <c r="BG512" i="2"/>
  <c r="BD512" i="2"/>
  <c r="R170" i="6" s="1"/>
  <c r="AY510" i="2"/>
  <c r="P469" i="6" s="1"/>
  <c r="AR496" i="2"/>
  <c r="AZ496" i="2"/>
  <c r="AR500" i="2"/>
  <c r="AZ500" i="2"/>
  <c r="AR502" i="2"/>
  <c r="AZ502" i="2"/>
  <c r="AZ506" i="2"/>
  <c r="AR506" i="2"/>
  <c r="BD506" i="2"/>
  <c r="R49" i="6" s="1"/>
  <c r="BG502" i="2"/>
  <c r="BG500" i="2"/>
  <c r="BG505" i="2"/>
  <c r="BF505" i="2"/>
  <c r="BD505" i="2"/>
  <c r="R227" i="6" s="1"/>
  <c r="BG496" i="2"/>
  <c r="BF496" i="2"/>
  <c r="AR492" i="2"/>
  <c r="AZ492" i="2"/>
  <c r="BF492" i="2"/>
  <c r="BG492" i="2"/>
  <c r="BD492" i="2"/>
  <c r="R121" i="6" s="1"/>
  <c r="BG490" i="2"/>
  <c r="BF490" i="2"/>
  <c r="BD490" i="2"/>
  <c r="R113" i="6" s="1"/>
  <c r="AR486" i="2"/>
  <c r="AZ486" i="2"/>
  <c r="AR484" i="2"/>
  <c r="AZ484" i="2"/>
  <c r="AR482" i="2"/>
  <c r="AZ482" i="2"/>
  <c r="BG488" i="2"/>
  <c r="BF488" i="2"/>
  <c r="BD488" i="2"/>
  <c r="R76" i="6" s="1"/>
  <c r="BG480" i="2"/>
  <c r="BF480" i="2"/>
  <c r="BD480" i="2"/>
  <c r="R3" i="6" s="1"/>
  <c r="AY484" i="2"/>
  <c r="P50" i="6" s="1"/>
  <c r="AY486" i="2"/>
  <c r="P72" i="6" s="1"/>
  <c r="AY482" i="2"/>
  <c r="P48" i="6" s="1"/>
  <c r="AR468" i="2"/>
  <c r="AZ468" i="2"/>
  <c r="BG468" i="2"/>
  <c r="BF468" i="2"/>
  <c r="BD468" i="2"/>
  <c r="R65" i="6" s="1"/>
  <c r="BF470" i="2"/>
  <c r="BG470" i="2"/>
  <c r="BD470" i="2"/>
  <c r="R67" i="6" s="1"/>
  <c r="BF474" i="2"/>
  <c r="BG474" i="2"/>
  <c r="BD474" i="2"/>
  <c r="R66" i="6" s="1"/>
  <c r="AR460" i="2"/>
  <c r="AZ460" i="2"/>
  <c r="AR464" i="2"/>
  <c r="AZ464" i="2"/>
  <c r="AY464" i="2"/>
  <c r="P61" i="6" s="1"/>
  <c r="AR446" i="2"/>
  <c r="AZ446" i="2"/>
  <c r="AR452" i="2"/>
  <c r="AZ452" i="2"/>
  <c r="BF448" i="2"/>
  <c r="BG448" i="2"/>
  <c r="BD448" i="2"/>
  <c r="R149" i="6" s="1"/>
  <c r="BF450" i="2"/>
  <c r="BG450" i="2"/>
  <c r="BD450" i="2"/>
  <c r="R197" i="6" s="1"/>
  <c r="BF452" i="2"/>
  <c r="BG452" i="2"/>
  <c r="BG447" i="2"/>
  <c r="BF447" i="2"/>
  <c r="BD447" i="2"/>
  <c r="R301" i="6" s="1"/>
  <c r="AR440" i="2"/>
  <c r="AZ440" i="2"/>
  <c r="AR436" i="2"/>
  <c r="AZ436" i="2"/>
  <c r="BG438" i="2"/>
  <c r="BF438" i="2"/>
  <c r="BD438" i="2"/>
  <c r="R86" i="6" s="1"/>
  <c r="BG442" i="2"/>
  <c r="BF442" i="2"/>
  <c r="BD442" i="2"/>
  <c r="R162" i="6" s="1"/>
  <c r="AY440" i="2"/>
  <c r="P109" i="6" s="1"/>
  <c r="AY436" i="2"/>
  <c r="P453" i="6" s="1"/>
  <c r="AR430" i="2"/>
  <c r="AZ430" i="2"/>
  <c r="AR426" i="2"/>
  <c r="AZ426" i="2"/>
  <c r="AR424" i="2"/>
  <c r="AZ424" i="2"/>
  <c r="BG424" i="2"/>
  <c r="BF424" i="2"/>
  <c r="BD424" i="2"/>
  <c r="R82" i="6" s="1"/>
  <c r="BG428" i="2"/>
  <c r="BF428" i="2"/>
  <c r="BD428" i="2"/>
  <c r="R129" i="6" s="1"/>
  <c r="BG432" i="2"/>
  <c r="BF432" i="2"/>
  <c r="BD432" i="2"/>
  <c r="R144" i="6" s="1"/>
  <c r="BF426" i="2"/>
  <c r="BG426" i="2"/>
  <c r="BF416" i="2"/>
  <c r="BG416" i="2"/>
  <c r="BD416" i="2"/>
  <c r="R90" i="6" s="1"/>
  <c r="AR408" i="2"/>
  <c r="AZ408" i="2"/>
  <c r="AR406" i="2"/>
  <c r="AZ406" i="2"/>
  <c r="BG406" i="2"/>
  <c r="BD406" i="2"/>
  <c r="R88" i="6" s="1"/>
  <c r="BG408" i="2"/>
  <c r="BF408" i="2"/>
  <c r="BD408" i="2"/>
  <c r="R79" i="6" s="1"/>
  <c r="BF412" i="2"/>
  <c r="BG412" i="2"/>
  <c r="BD412" i="2"/>
  <c r="R106" i="6" s="1"/>
  <c r="BG414" i="2"/>
  <c r="BF414" i="2"/>
  <c r="BD414" i="2"/>
  <c r="R102" i="6" s="1"/>
  <c r="BG404" i="2"/>
  <c r="BF404" i="2"/>
  <c r="BD404" i="2"/>
  <c r="R198" i="6" s="1"/>
  <c r="AR390" i="2"/>
  <c r="AZ390" i="2"/>
  <c r="AR394" i="2"/>
  <c r="AZ394" i="2"/>
  <c r="BF394" i="2"/>
  <c r="BG394" i="2"/>
  <c r="BD394" i="2"/>
  <c r="R98" i="6" s="1"/>
  <c r="AY390" i="2"/>
  <c r="P103" i="6" s="1"/>
  <c r="BG386" i="2"/>
  <c r="BF386" i="2"/>
  <c r="BD386" i="2"/>
  <c r="R51" i="6" s="1"/>
  <c r="AR374" i="2"/>
  <c r="AZ374" i="2"/>
  <c r="AR378" i="2"/>
  <c r="AZ378" i="2"/>
  <c r="BF374" i="2"/>
  <c r="BG374" i="2"/>
  <c r="BD374" i="2"/>
  <c r="R54" i="6" s="1"/>
  <c r="BG378" i="2"/>
  <c r="BF378" i="2"/>
  <c r="BD378" i="2"/>
  <c r="R47" i="6" s="1"/>
  <c r="BG380" i="2"/>
  <c r="BF380" i="2"/>
  <c r="BD380" i="2"/>
  <c r="R56" i="6" s="1"/>
  <c r="AR370" i="2"/>
  <c r="AZ370" i="2"/>
  <c r="BF370" i="2"/>
  <c r="BF366" i="2"/>
  <c r="BG366" i="2"/>
  <c r="BD366" i="2"/>
  <c r="R101" i="6" s="1"/>
  <c r="AR356" i="2"/>
  <c r="AZ356" i="2"/>
  <c r="BG356" i="2"/>
  <c r="BF356" i="2"/>
  <c r="AR344" i="2"/>
  <c r="AZ344" i="2"/>
  <c r="AR342" i="2"/>
  <c r="AZ342" i="2"/>
  <c r="BG338" i="2"/>
  <c r="BF338" i="2"/>
  <c r="BD338" i="2"/>
  <c r="R74" i="6" s="1"/>
  <c r="BG342" i="2"/>
  <c r="BF342" i="2"/>
  <c r="AY344" i="2"/>
  <c r="P110" i="6" s="1"/>
  <c r="BD342" i="2"/>
  <c r="R97" i="6" s="1"/>
  <c r="AR326" i="2"/>
  <c r="AZ326" i="2"/>
  <c r="BE324" i="2"/>
  <c r="BC324" i="2"/>
  <c r="Q2" i="6" s="1"/>
  <c r="AR329" i="2"/>
  <c r="AR323" i="2"/>
  <c r="AZ329" i="2"/>
  <c r="BE328" i="2"/>
  <c r="BC328" i="2"/>
  <c r="Q37" i="6" s="1"/>
  <c r="BE330" i="2"/>
  <c r="BC330" i="2"/>
  <c r="Q40" i="6" s="1"/>
  <c r="AZ323" i="2"/>
  <c r="AR332" i="2"/>
  <c r="AZ332" i="2"/>
  <c r="BF329" i="2"/>
  <c r="AO324" i="2"/>
  <c r="AO328" i="2"/>
  <c r="AY326" i="2"/>
  <c r="P5" i="6" s="1"/>
  <c r="BF325" i="2"/>
  <c r="BG325" i="2"/>
  <c r="BD325" i="2"/>
  <c r="R434" i="6" s="1"/>
  <c r="AO330" i="2"/>
  <c r="AY323" i="2"/>
  <c r="AR313" i="2"/>
  <c r="AR318" i="2"/>
  <c r="AZ318" i="2"/>
  <c r="BE314" i="2"/>
  <c r="BC314" i="2"/>
  <c r="Q145" i="6" s="1"/>
  <c r="AY316" i="2"/>
  <c r="P69" i="6" s="1"/>
  <c r="BE316" i="2"/>
  <c r="BC316" i="2"/>
  <c r="Q69" i="6" s="1"/>
  <c r="AZ313" i="2"/>
  <c r="AZ315" i="2"/>
  <c r="AR315" i="2"/>
  <c r="BF317" i="2"/>
  <c r="BG317" i="2"/>
  <c r="BD317" i="2"/>
  <c r="R430" i="6" s="1"/>
  <c r="AY318" i="2"/>
  <c r="P431" i="6" s="1"/>
  <c r="AO314" i="2"/>
  <c r="BG321" i="2"/>
  <c r="BF321" i="2"/>
  <c r="BD321" i="2"/>
  <c r="R295" i="6" s="1"/>
  <c r="AO316" i="2"/>
  <c r="AY315" i="2"/>
  <c r="AY313" i="2"/>
  <c r="BE300" i="2"/>
  <c r="BC300" i="2"/>
  <c r="Q120" i="6" s="1"/>
  <c r="AZ301" i="2"/>
  <c r="BE304" i="2"/>
  <c r="BC304" i="2"/>
  <c r="Q52" i="6" s="1"/>
  <c r="BE306" i="2"/>
  <c r="BC306" i="2"/>
  <c r="Q58" i="6" s="1"/>
  <c r="BE302" i="2"/>
  <c r="BC302" i="2"/>
  <c r="Q108" i="6" s="1"/>
  <c r="AR308" i="2"/>
  <c r="AZ308" i="2"/>
  <c r="AR301" i="2"/>
  <c r="BF308" i="2"/>
  <c r="BG308" i="2"/>
  <c r="BD308" i="2"/>
  <c r="R59" i="6" s="1"/>
  <c r="BF301" i="2"/>
  <c r="AO300" i="2"/>
  <c r="AO304" i="2"/>
  <c r="AO306" i="2"/>
  <c r="AO302" i="2"/>
  <c r="BD301" i="2"/>
  <c r="R424" i="6" s="1"/>
  <c r="AR291" i="2"/>
  <c r="BE290" i="2"/>
  <c r="BC290" i="2"/>
  <c r="Q20" i="6" s="1"/>
  <c r="BE288" i="2"/>
  <c r="BC288" i="2"/>
  <c r="Q36" i="6" s="1"/>
  <c r="BE296" i="2"/>
  <c r="BC296" i="2"/>
  <c r="Q28" i="6" s="1"/>
  <c r="BE286" i="2"/>
  <c r="BC286" i="2"/>
  <c r="Q32" i="6" s="1"/>
  <c r="AR295" i="2"/>
  <c r="AZ295" i="2"/>
  <c r="BE292" i="2"/>
  <c r="BC292" i="2"/>
  <c r="Q17" i="6" s="1"/>
  <c r="AZ294" i="2"/>
  <c r="AR294" i="2"/>
  <c r="AZ291" i="2"/>
  <c r="AO290" i="2"/>
  <c r="BG293" i="2"/>
  <c r="BF293" i="2"/>
  <c r="BD293" i="2"/>
  <c r="R420" i="6" s="1"/>
  <c r="AO288" i="2"/>
  <c r="AO296" i="2"/>
  <c r="AO286" i="2"/>
  <c r="BG297" i="2"/>
  <c r="BF297" i="2"/>
  <c r="BD297" i="2"/>
  <c r="R422" i="6" s="1"/>
  <c r="BG285" i="2"/>
  <c r="BF285" i="2"/>
  <c r="BD285" i="2"/>
  <c r="R416" i="6" s="1"/>
  <c r="AY291" i="2"/>
  <c r="BG289" i="2"/>
  <c r="BF289" i="2"/>
  <c r="BD289" i="2"/>
  <c r="R418" i="6" s="1"/>
  <c r="AO292" i="2"/>
  <c r="AY294" i="2"/>
  <c r="P29" i="6" s="1"/>
  <c r="AZ271" i="2"/>
  <c r="BE278" i="2"/>
  <c r="BC278" i="2"/>
  <c r="Q42" i="6" s="1"/>
  <c r="AR275" i="2"/>
  <c r="AR282" i="2"/>
  <c r="AZ282" i="2"/>
  <c r="AZ281" i="2"/>
  <c r="BE274" i="2"/>
  <c r="BC274" i="2"/>
  <c r="Q30" i="6" s="1"/>
  <c r="AR277" i="2"/>
  <c r="AR281" i="2"/>
  <c r="BE280" i="2"/>
  <c r="BC280" i="2"/>
  <c r="Q26" i="6" s="1"/>
  <c r="AR271" i="2"/>
  <c r="BE276" i="2"/>
  <c r="AY276" i="2"/>
  <c r="P35" i="6" s="1"/>
  <c r="BC276" i="2"/>
  <c r="Q35" i="6" s="1"/>
  <c r="AZ275" i="2"/>
  <c r="AY272" i="2"/>
  <c r="P25" i="6" s="1"/>
  <c r="BE272" i="2"/>
  <c r="BC272" i="2"/>
  <c r="Q25" i="6" s="1"/>
  <c r="AZ277" i="2"/>
  <c r="BG277" i="2"/>
  <c r="BF277" i="2"/>
  <c r="BD277" i="2"/>
  <c r="R412" i="6" s="1"/>
  <c r="BF271" i="2"/>
  <c r="BG271" i="2"/>
  <c r="BF275" i="2"/>
  <c r="BG283" i="2"/>
  <c r="BF283" i="2"/>
  <c r="BD283" i="2"/>
  <c r="R415" i="6" s="1"/>
  <c r="AO278" i="2"/>
  <c r="AY278" i="2" s="1"/>
  <c r="P42" i="6" s="1"/>
  <c r="BG273" i="2"/>
  <c r="BF273" i="2"/>
  <c r="BD273" i="2"/>
  <c r="R410" i="6" s="1"/>
  <c r="AO274" i="2"/>
  <c r="AO280" i="2"/>
  <c r="AY280" i="2" s="1"/>
  <c r="P26" i="6" s="1"/>
  <c r="BG282" i="2"/>
  <c r="BF282" i="2"/>
  <c r="BG279" i="2"/>
  <c r="BF279" i="2"/>
  <c r="BD279" i="2"/>
  <c r="R413" i="6" s="1"/>
  <c r="AO276" i="2"/>
  <c r="AO272" i="2"/>
  <c r="BD282" i="2"/>
  <c r="R27" i="6" s="1"/>
  <c r="AR258" i="2"/>
  <c r="AZ258" i="2"/>
  <c r="BE266" i="2"/>
  <c r="BC266" i="2"/>
  <c r="Q168" i="6" s="1"/>
  <c r="BE264" i="2"/>
  <c r="BC264" i="2"/>
  <c r="Q193" i="6" s="1"/>
  <c r="AR268" i="2"/>
  <c r="AZ268" i="2"/>
  <c r="BE254" i="2"/>
  <c r="BC254" i="2"/>
  <c r="Q189" i="6" s="1"/>
  <c r="BE262" i="2"/>
  <c r="BC262" i="2"/>
  <c r="Q191" i="6" s="1"/>
  <c r="AR256" i="2"/>
  <c r="AZ256" i="2"/>
  <c r="AR260" i="2"/>
  <c r="AZ260" i="2"/>
  <c r="BG260" i="2"/>
  <c r="BF260" i="2"/>
  <c r="BD260" i="2"/>
  <c r="R195" i="6" s="1"/>
  <c r="BF256" i="2"/>
  <c r="BG256" i="2"/>
  <c r="BD256" i="2"/>
  <c r="R187" i="6" s="1"/>
  <c r="AO266" i="2"/>
  <c r="AO264" i="2"/>
  <c r="AO254" i="2"/>
  <c r="AY254" i="2" s="1"/>
  <c r="P189" i="6" s="1"/>
  <c r="AO262" i="2"/>
  <c r="BG261" i="2"/>
  <c r="BF261" i="2"/>
  <c r="BD261" i="2"/>
  <c r="R260" i="6" s="1"/>
  <c r="BG268" i="2"/>
  <c r="BF268" i="2"/>
  <c r="AY258" i="2"/>
  <c r="P151" i="6" s="1"/>
  <c r="BE242" i="2"/>
  <c r="BC242" i="2"/>
  <c r="Q194" i="6" s="1"/>
  <c r="AR250" i="2"/>
  <c r="AZ250" i="2"/>
  <c r="AZ240" i="2"/>
  <c r="AR240" i="2"/>
  <c r="BE244" i="2"/>
  <c r="BC244" i="2"/>
  <c r="Q190" i="6" s="1"/>
  <c r="BE248" i="2"/>
  <c r="BC248" i="2"/>
  <c r="Q167" i="6" s="1"/>
  <c r="AR243" i="2"/>
  <c r="AR246" i="2"/>
  <c r="AZ246" i="2"/>
  <c r="AZ243" i="2"/>
  <c r="AR238" i="2"/>
  <c r="AZ238" i="2"/>
  <c r="BD238" i="2"/>
  <c r="R186" i="6" s="1"/>
  <c r="AO242" i="2"/>
  <c r="BG251" i="2"/>
  <c r="BF251" i="2"/>
  <c r="BD251" i="2"/>
  <c r="R276" i="6" s="1"/>
  <c r="AY250" i="2"/>
  <c r="P184" i="6" s="1"/>
  <c r="AY240" i="2"/>
  <c r="P150" i="6" s="1"/>
  <c r="AO244" i="2"/>
  <c r="AO248" i="2"/>
  <c r="BG245" i="2"/>
  <c r="BF245" i="2"/>
  <c r="BD245" i="2"/>
  <c r="R242" i="6" s="1"/>
  <c r="AZ221" i="2"/>
  <c r="AR218" i="2"/>
  <c r="AZ218" i="2"/>
  <c r="BE222" i="2"/>
  <c r="BC222" i="2"/>
  <c r="Q180" i="6" s="1"/>
  <c r="AR223" i="2"/>
  <c r="BE224" i="2"/>
  <c r="BC224" i="2"/>
  <c r="Q160" i="6" s="1"/>
  <c r="AR221" i="2"/>
  <c r="AR228" i="2"/>
  <c r="AZ228" i="2"/>
  <c r="BE220" i="2"/>
  <c r="BC220" i="2"/>
  <c r="Q183" i="6" s="1"/>
  <c r="AZ223" i="2"/>
  <c r="AR232" i="2"/>
  <c r="AZ232" i="2"/>
  <c r="BF223" i="2"/>
  <c r="BD223" i="2"/>
  <c r="R219" i="6" s="1"/>
  <c r="BG232" i="2"/>
  <c r="BF232" i="2"/>
  <c r="BD232" i="2"/>
  <c r="R137" i="6" s="1"/>
  <c r="BF228" i="2"/>
  <c r="BG228" i="2"/>
  <c r="BD228" i="2"/>
  <c r="R164" i="6" s="1"/>
  <c r="BF221" i="2"/>
  <c r="BG221" i="2"/>
  <c r="AO222" i="2"/>
  <c r="AY222" i="2" s="1"/>
  <c r="P180" i="6" s="1"/>
  <c r="BG229" i="2"/>
  <c r="BF229" i="2"/>
  <c r="BD229" i="2"/>
  <c r="R230" i="6" s="1"/>
  <c r="AO224" i="2"/>
  <c r="BG226" i="2"/>
  <c r="BF226" i="2"/>
  <c r="BD226" i="2"/>
  <c r="R118" i="6" s="1"/>
  <c r="BD221" i="2"/>
  <c r="R401" i="6" s="1"/>
  <c r="BG233" i="2"/>
  <c r="BF233" i="2"/>
  <c r="BD233" i="2"/>
  <c r="R404" i="6" s="1"/>
  <c r="AO220" i="2"/>
  <c r="BF217" i="2"/>
  <c r="BG217" i="2"/>
  <c r="BD217" i="2"/>
  <c r="R264" i="6" s="1"/>
  <c r="BF218" i="2"/>
  <c r="BG218" i="2"/>
  <c r="AR212" i="2"/>
  <c r="AZ212" i="2"/>
  <c r="BF212" i="2"/>
  <c r="BG212" i="2"/>
  <c r="BG214" i="2"/>
  <c r="BF214" i="2"/>
  <c r="BD214" i="2"/>
  <c r="R136" i="6" s="1"/>
  <c r="BD212" i="2"/>
  <c r="R142" i="6" s="1"/>
  <c r="BE208" i="2"/>
  <c r="BC208" i="2"/>
  <c r="Q117" i="6" s="1"/>
  <c r="AR202" i="2"/>
  <c r="AZ202" i="2"/>
  <c r="AR199" i="2"/>
  <c r="BE204" i="2"/>
  <c r="AY204" i="2"/>
  <c r="P179" i="6" s="1"/>
  <c r="BC204" i="2"/>
  <c r="Q179" i="6" s="1"/>
  <c r="AR206" i="2"/>
  <c r="AZ206" i="2"/>
  <c r="AZ199" i="2"/>
  <c r="AZ203" i="2"/>
  <c r="BE200" i="2"/>
  <c r="BC200" i="2"/>
  <c r="Q154" i="6" s="1"/>
  <c r="AR203" i="2"/>
  <c r="AR210" i="2"/>
  <c r="AZ210" i="2"/>
  <c r="BG210" i="2"/>
  <c r="BF210" i="2"/>
  <c r="BD210" i="2"/>
  <c r="R163" i="6" s="1"/>
  <c r="BG203" i="2"/>
  <c r="BF203" i="2"/>
  <c r="BD203" i="2"/>
  <c r="R396" i="6" s="1"/>
  <c r="AO208" i="2"/>
  <c r="BG211" i="2"/>
  <c r="BF211" i="2"/>
  <c r="BD211" i="2"/>
  <c r="R229" i="6" s="1"/>
  <c r="BG201" i="2"/>
  <c r="BF201" i="2"/>
  <c r="BD201" i="2"/>
  <c r="R395" i="6" s="1"/>
  <c r="AY199" i="2"/>
  <c r="AO204" i="2"/>
  <c r="BG207" i="2"/>
  <c r="BF207" i="2"/>
  <c r="BD207" i="2"/>
  <c r="R222" i="6" s="1"/>
  <c r="AO200" i="2"/>
  <c r="AY200" i="2" s="1"/>
  <c r="P154" i="6" s="1"/>
  <c r="AY206" i="2"/>
  <c r="P159" i="6" s="1"/>
  <c r="BG202" i="2"/>
  <c r="AR192" i="2"/>
  <c r="AZ192" i="2"/>
  <c r="AR194" i="2"/>
  <c r="AZ194" i="2"/>
  <c r="BE196" i="2"/>
  <c r="BC196" i="2"/>
  <c r="Q11" i="6" s="1"/>
  <c r="BF194" i="2"/>
  <c r="BG194" i="2"/>
  <c r="BD194" i="2"/>
  <c r="R9" i="6" s="1"/>
  <c r="AY192" i="2"/>
  <c r="P7" i="6" s="1"/>
  <c r="BF190" i="2"/>
  <c r="BG190" i="2"/>
  <c r="BD190" i="2"/>
  <c r="R6" i="6" s="1"/>
  <c r="AO196" i="2"/>
  <c r="BG189" i="2"/>
  <c r="BF189" i="2"/>
  <c r="BD189" i="2"/>
  <c r="R308" i="6" s="1"/>
  <c r="BE184" i="2"/>
  <c r="BC184" i="2"/>
  <c r="Q75" i="6" s="1"/>
  <c r="AR186" i="2"/>
  <c r="AZ186" i="2"/>
  <c r="BG186" i="2"/>
  <c r="AO184" i="2"/>
  <c r="AR180" i="2"/>
  <c r="AZ180" i="2"/>
  <c r="BG181" i="2"/>
  <c r="BF181" i="2"/>
  <c r="BD181" i="2"/>
  <c r="R392" i="6" s="1"/>
  <c r="BG180" i="2"/>
  <c r="BF180" i="2"/>
  <c r="BD180" i="2"/>
  <c r="R126" i="6" s="1"/>
  <c r="BE172" i="2"/>
  <c r="BC172" i="2"/>
  <c r="Q134" i="6" s="1"/>
  <c r="AR170" i="2"/>
  <c r="AZ170" i="2"/>
  <c r="AR174" i="2"/>
  <c r="AZ174" i="2"/>
  <c r="AR178" i="2"/>
  <c r="AZ178" i="2"/>
  <c r="BG178" i="2"/>
  <c r="BF178" i="2"/>
  <c r="BD178" i="2"/>
  <c r="R140" i="6" s="1"/>
  <c r="AO172" i="2"/>
  <c r="BF174" i="2"/>
  <c r="BG174" i="2"/>
  <c r="AY170" i="2"/>
  <c r="P139" i="6" s="1"/>
  <c r="BD174" i="2"/>
  <c r="R128" i="6" s="1"/>
  <c r="BG169" i="2"/>
  <c r="BF169" i="2"/>
  <c r="BD169" i="2"/>
  <c r="R386" i="6" s="1"/>
  <c r="AR158" i="2"/>
  <c r="AZ158" i="2"/>
  <c r="AR166" i="2"/>
  <c r="AZ166" i="2"/>
  <c r="BE164" i="2"/>
  <c r="BC164" i="2"/>
  <c r="Q174" i="6" s="1"/>
  <c r="BG167" i="2"/>
  <c r="BF167" i="2"/>
  <c r="BD167" i="2"/>
  <c r="R385" i="6" s="1"/>
  <c r="AY158" i="2"/>
  <c r="P146" i="6" s="1"/>
  <c r="BF157" i="2"/>
  <c r="BG157" i="2"/>
  <c r="BD157" i="2"/>
  <c r="R380" i="6" s="1"/>
  <c r="AY166" i="2"/>
  <c r="P175" i="6" s="1"/>
  <c r="AO164" i="2"/>
  <c r="AR145" i="2"/>
  <c r="BE152" i="2"/>
  <c r="AY152" i="2"/>
  <c r="P24" i="6" s="1"/>
  <c r="BC152" i="2"/>
  <c r="Q24" i="6" s="1"/>
  <c r="AZ145" i="2"/>
  <c r="AR150" i="2"/>
  <c r="AZ150" i="2"/>
  <c r="AR154" i="2"/>
  <c r="AZ154" i="2"/>
  <c r="BE146" i="2"/>
  <c r="BC146" i="2"/>
  <c r="Q19" i="6" s="1"/>
  <c r="BG147" i="2"/>
  <c r="BF147" i="2"/>
  <c r="BD147" i="2"/>
  <c r="R375" i="6" s="1"/>
  <c r="AO152" i="2"/>
  <c r="AO146" i="2"/>
  <c r="AY146" i="2" s="1"/>
  <c r="AY154" i="2"/>
  <c r="P22" i="6" s="1"/>
  <c r="AY145" i="2"/>
  <c r="AY150" i="2"/>
  <c r="P23" i="6" s="1"/>
  <c r="BE140" i="2"/>
  <c r="BC140" i="2"/>
  <c r="Q10" i="6" s="1"/>
  <c r="BE136" i="2"/>
  <c r="BC136" i="2"/>
  <c r="Q4" i="6" s="1"/>
  <c r="BE134" i="2"/>
  <c r="BC134" i="2"/>
  <c r="Q41" i="6" s="1"/>
  <c r="AR142" i="2"/>
  <c r="AZ142" i="2"/>
  <c r="AR138" i="2"/>
  <c r="AZ138" i="2"/>
  <c r="AR133" i="2"/>
  <c r="AZ133" i="2"/>
  <c r="BF133" i="2"/>
  <c r="BG133" i="2"/>
  <c r="BD133" i="2"/>
  <c r="R367" i="6" s="1"/>
  <c r="BG138" i="2"/>
  <c r="BF138" i="2"/>
  <c r="BD138" i="2"/>
  <c r="R370" i="6" s="1"/>
  <c r="BG137" i="2"/>
  <c r="BF137" i="2"/>
  <c r="BD137" i="2"/>
  <c r="R369" i="6" s="1"/>
  <c r="AO140" i="2"/>
  <c r="AO136" i="2"/>
  <c r="BG143" i="2"/>
  <c r="BF143" i="2"/>
  <c r="BD143" i="2"/>
  <c r="R373" i="6" s="1"/>
  <c r="AO134" i="2"/>
  <c r="AY142" i="2"/>
  <c r="P8" i="6" s="1"/>
  <c r="BG139" i="2"/>
  <c r="BF139" i="2"/>
  <c r="BD139" i="2"/>
  <c r="R371" i="6" s="1"/>
  <c r="BE128" i="2"/>
  <c r="BC128" i="2"/>
  <c r="Q21" i="6" s="1"/>
  <c r="AZ127" i="2"/>
  <c r="AR127" i="2"/>
  <c r="AZ131" i="2"/>
  <c r="AR131" i="2"/>
  <c r="AZ130" i="2"/>
  <c r="AR130" i="2"/>
  <c r="AO128" i="2"/>
  <c r="BF127" i="2"/>
  <c r="BG127" i="2"/>
  <c r="AY131" i="2"/>
  <c r="BD127" i="2"/>
  <c r="R364" i="6" s="1"/>
  <c r="BG130" i="2"/>
  <c r="BF130" i="2"/>
  <c r="AR114" i="2"/>
  <c r="AZ114" i="2"/>
  <c r="AR124" i="2"/>
  <c r="AZ124" i="2"/>
  <c r="AR118" i="2"/>
  <c r="AZ118" i="2"/>
  <c r="AR116" i="2"/>
  <c r="AZ116" i="2"/>
  <c r="AR120" i="2"/>
  <c r="AZ120" i="2"/>
  <c r="BE122" i="2"/>
  <c r="BC122" i="2"/>
  <c r="Q87" i="6" s="1"/>
  <c r="BF118" i="2"/>
  <c r="BG117" i="2"/>
  <c r="BF117" i="2"/>
  <c r="BD117" i="2"/>
  <c r="R358" i="6" s="1"/>
  <c r="BF113" i="2"/>
  <c r="BG113" i="2"/>
  <c r="BD113" i="2"/>
  <c r="R356" i="6" s="1"/>
  <c r="AY114" i="2"/>
  <c r="P94" i="6" s="1"/>
  <c r="BG125" i="2"/>
  <c r="BF125" i="2"/>
  <c r="BD125" i="2"/>
  <c r="R363" i="6" s="1"/>
  <c r="AO122" i="2"/>
  <c r="AY120" i="2"/>
  <c r="P360" i="6" s="1"/>
  <c r="AY124" i="2"/>
  <c r="P96" i="6" s="1"/>
  <c r="BD116" i="2"/>
  <c r="R100" i="6" s="1"/>
  <c r="AR105" i="2"/>
  <c r="AZ105" i="2"/>
  <c r="AR104" i="2"/>
  <c r="AZ104" i="2"/>
  <c r="BE106" i="2"/>
  <c r="BC106" i="2"/>
  <c r="Q83" i="6" s="1"/>
  <c r="AZ102" i="2"/>
  <c r="AR102" i="2"/>
  <c r="AR109" i="2"/>
  <c r="AR100" i="2"/>
  <c r="AZ100" i="2"/>
  <c r="BE108" i="2"/>
  <c r="BC108" i="2"/>
  <c r="Q133" i="6" s="1"/>
  <c r="AZ109" i="2"/>
  <c r="BE110" i="2"/>
  <c r="BC110" i="2"/>
  <c r="Q12" i="6" s="1"/>
  <c r="BD100" i="2"/>
  <c r="R60" i="6" s="1"/>
  <c r="BF105" i="2"/>
  <c r="BG105" i="2"/>
  <c r="BF101" i="2"/>
  <c r="BG101" i="2"/>
  <c r="BD101" i="2"/>
  <c r="R350" i="6" s="1"/>
  <c r="BD105" i="2"/>
  <c r="R352" i="6" s="1"/>
  <c r="AO106" i="2"/>
  <c r="AY102" i="2"/>
  <c r="P14" i="6" s="1"/>
  <c r="AO108" i="2"/>
  <c r="AO110" i="2"/>
  <c r="AR92" i="2"/>
  <c r="AZ92" i="2"/>
  <c r="AR96" i="2"/>
  <c r="AZ96" i="2"/>
  <c r="BE94" i="2"/>
  <c r="BC94" i="2"/>
  <c r="Q44" i="6" s="1"/>
  <c r="BG90" i="2"/>
  <c r="BF90" i="2"/>
  <c r="BD90" i="2"/>
  <c r="R34" i="6" s="1"/>
  <c r="AO94" i="2"/>
  <c r="BF92" i="2"/>
  <c r="BG92" i="2"/>
  <c r="AY96" i="2"/>
  <c r="P114" i="6" s="1"/>
  <c r="AR86" i="2"/>
  <c r="AZ86" i="2"/>
  <c r="BE84" i="2"/>
  <c r="BC84" i="2"/>
  <c r="Q31" i="6" s="1"/>
  <c r="AR82" i="2"/>
  <c r="AZ82" i="2"/>
  <c r="AZ77" i="2"/>
  <c r="BE78" i="2"/>
  <c r="BC78" i="2"/>
  <c r="Q178" i="6" s="1"/>
  <c r="AZ76" i="2"/>
  <c r="AR76" i="2"/>
  <c r="AR77" i="2"/>
  <c r="AO84" i="2"/>
  <c r="BF87" i="2"/>
  <c r="BG87" i="2"/>
  <c r="BD87" i="2"/>
  <c r="R343" i="6" s="1"/>
  <c r="AY86" i="2"/>
  <c r="P33" i="6" s="1"/>
  <c r="AO78" i="2"/>
  <c r="AY78" i="2" s="1"/>
  <c r="AY77" i="2"/>
  <c r="BF83" i="2"/>
  <c r="BG83" i="2"/>
  <c r="BD83" i="2"/>
  <c r="R294" i="6" s="1"/>
  <c r="AY82" i="2"/>
  <c r="P173" i="6" s="1"/>
  <c r="AY76" i="2"/>
  <c r="P176" i="6" s="1"/>
  <c r="AR72" i="2"/>
  <c r="AZ72" i="2"/>
  <c r="BE66" i="2"/>
  <c r="BC66" i="2"/>
  <c r="Q204" i="6" s="1"/>
  <c r="AR62" i="2"/>
  <c r="AZ62" i="2"/>
  <c r="BE64" i="2"/>
  <c r="BC64" i="2"/>
  <c r="Q201" i="6" s="1"/>
  <c r="BE70" i="2"/>
  <c r="BC70" i="2"/>
  <c r="Q212" i="6" s="1"/>
  <c r="AR68" i="2"/>
  <c r="AZ68" i="2"/>
  <c r="BG68" i="2"/>
  <c r="BF68" i="2"/>
  <c r="BD68" i="2"/>
  <c r="R207" i="6" s="1"/>
  <c r="BG65" i="2"/>
  <c r="BF65" i="2"/>
  <c r="BD65" i="2"/>
  <c r="R335" i="6" s="1"/>
  <c r="BG61" i="2"/>
  <c r="BF61" i="2"/>
  <c r="BD61" i="2"/>
  <c r="R333" i="6" s="1"/>
  <c r="AO66" i="2"/>
  <c r="BG73" i="2"/>
  <c r="BF73" i="2"/>
  <c r="BD73" i="2"/>
  <c r="R293" i="6" s="1"/>
  <c r="AO64" i="2"/>
  <c r="AO70" i="2"/>
  <c r="BG69" i="2"/>
  <c r="BF69" i="2"/>
  <c r="BD69" i="2"/>
  <c r="R337" i="6" s="1"/>
  <c r="AY62" i="2"/>
  <c r="P200" i="6" s="1"/>
  <c r="AY72" i="2"/>
  <c r="P211" i="6" s="1"/>
  <c r="BE48" i="2"/>
  <c r="BC48" i="2"/>
  <c r="Q161" i="6" s="1"/>
  <c r="AZ43" i="2"/>
  <c r="BE58" i="2"/>
  <c r="BC58" i="2"/>
  <c r="Q210" i="6" s="1"/>
  <c r="AZ53" i="2"/>
  <c r="AR47" i="2"/>
  <c r="BE54" i="2"/>
  <c r="BC54" i="2"/>
  <c r="Q205" i="6" s="1"/>
  <c r="AR44" i="2"/>
  <c r="AZ44" i="2"/>
  <c r="AR53" i="2"/>
  <c r="AZ47" i="2"/>
  <c r="AR51" i="2"/>
  <c r="AR43" i="2"/>
  <c r="AZ51" i="2"/>
  <c r="BE52" i="2"/>
  <c r="BC52" i="2"/>
  <c r="Q141" i="6" s="1"/>
  <c r="BE50" i="2"/>
  <c r="BC50" i="2"/>
  <c r="Q55" i="6" s="1"/>
  <c r="AR56" i="2"/>
  <c r="AZ56" i="2"/>
  <c r="AZ46" i="2"/>
  <c r="AR46" i="2"/>
  <c r="BF56" i="2"/>
  <c r="BG56" i="2"/>
  <c r="BD56" i="2"/>
  <c r="R214" i="6" s="1"/>
  <c r="BG47" i="2"/>
  <c r="BF47" i="2"/>
  <c r="BD47" i="2"/>
  <c r="R286" i="6" s="1"/>
  <c r="AO48" i="2"/>
  <c r="AO58" i="2"/>
  <c r="BF45" i="2"/>
  <c r="BG45" i="2"/>
  <c r="BD45" i="2"/>
  <c r="R327" i="6" s="1"/>
  <c r="BF49" i="2"/>
  <c r="BG49" i="2"/>
  <c r="BD49" i="2"/>
  <c r="R328" i="6" s="1"/>
  <c r="AO54" i="2"/>
  <c r="BG59" i="2"/>
  <c r="BF59" i="2"/>
  <c r="BD59" i="2"/>
  <c r="R332" i="6" s="1"/>
  <c r="AY43" i="2"/>
  <c r="BG44" i="2"/>
  <c r="BF44" i="2"/>
  <c r="AY51" i="2"/>
  <c r="AO52" i="2"/>
  <c r="AO50" i="2"/>
  <c r="AY53" i="2"/>
  <c r="AY46" i="2"/>
  <c r="P209" i="6" s="1"/>
  <c r="AZ36" i="2"/>
  <c r="AR36" i="2"/>
  <c r="BE40" i="2"/>
  <c r="BC40" i="2"/>
  <c r="Q95" i="6" s="1"/>
  <c r="AZ39" i="2"/>
  <c r="AR41" i="2"/>
  <c r="AR39" i="2"/>
  <c r="AZ41" i="2"/>
  <c r="BE34" i="2"/>
  <c r="BC34" i="2"/>
  <c r="Q166" i="6" s="1"/>
  <c r="BE38" i="2"/>
  <c r="AY38" i="2"/>
  <c r="P132" i="6" s="1"/>
  <c r="BC38" i="2"/>
  <c r="Q132" i="6" s="1"/>
  <c r="AZ33" i="2"/>
  <c r="AZ32" i="2"/>
  <c r="AR32" i="2"/>
  <c r="AR33" i="2"/>
  <c r="BG30" i="2"/>
  <c r="BF30" i="2"/>
  <c r="BD30" i="2"/>
  <c r="R84" i="6" s="1"/>
  <c r="AO40" i="2"/>
  <c r="AO34" i="2"/>
  <c r="AY34" i="2" s="1"/>
  <c r="P166" i="6" s="1"/>
  <c r="AY41" i="2"/>
  <c r="AY36" i="2"/>
  <c r="P78" i="6" s="1"/>
  <c r="BF33" i="2"/>
  <c r="BG33" i="2"/>
  <c r="AY39" i="2"/>
  <c r="AO38" i="2"/>
  <c r="BD33" i="2"/>
  <c r="R320" i="6" s="1"/>
  <c r="AY32" i="2"/>
  <c r="P80" i="6" s="1"/>
  <c r="AR26" i="2"/>
  <c r="AZ26" i="2"/>
  <c r="BG27" i="2"/>
  <c r="BF27" i="2"/>
  <c r="BD27" i="2"/>
  <c r="R221" i="6" s="1"/>
  <c r="AY26" i="2"/>
  <c r="P127" i="6" s="1"/>
  <c r="BG23" i="2"/>
  <c r="BF23" i="2"/>
  <c r="BD23" i="2"/>
  <c r="R310" i="6" s="1"/>
  <c r="BG22" i="2"/>
  <c r="BF22" i="2"/>
  <c r="BD22" i="2"/>
  <c r="R147" i="6" s="1"/>
  <c r="AR20" i="2"/>
  <c r="AZ20" i="2"/>
  <c r="AR16" i="2"/>
  <c r="AZ16" i="2"/>
  <c r="BE18" i="2"/>
  <c r="BC18" i="2"/>
  <c r="Q156" i="6" s="1"/>
  <c r="AO18" i="2"/>
  <c r="BG20" i="2"/>
  <c r="BF20" i="2"/>
  <c r="BF16" i="2"/>
  <c r="BG16" i="2"/>
  <c r="BD16" i="2"/>
  <c r="R153" i="6" s="1"/>
  <c r="AR12" i="2"/>
  <c r="AZ12" i="2"/>
  <c r="AR15" i="2"/>
  <c r="AR14" i="2"/>
  <c r="AZ14" i="2"/>
  <c r="AZ15" i="2"/>
  <c r="BG13" i="2"/>
  <c r="BF13" i="2"/>
  <c r="BD13" i="2"/>
  <c r="R314" i="6" s="1"/>
  <c r="BF14" i="2"/>
  <c r="BG14" i="2"/>
  <c r="AY12" i="2"/>
  <c r="P262" i="6" s="1"/>
  <c r="AR10" i="2"/>
  <c r="AZ10" i="2"/>
  <c r="AQ266" i="2"/>
  <c r="AQ54" i="2"/>
  <c r="AQ302" i="2"/>
  <c r="AX122" i="2"/>
  <c r="AX324" i="2"/>
  <c r="AX314" i="2"/>
  <c r="AQ140" i="2"/>
  <c r="AX84" i="2"/>
  <c r="AX224" i="2"/>
  <c r="AX288" i="2"/>
  <c r="AX306" i="2"/>
  <c r="AQ94" i="2"/>
  <c r="AQ208" i="2"/>
  <c r="AQ292" i="2"/>
  <c r="AX290" i="2"/>
  <c r="AX254" i="2"/>
  <c r="AQ244" i="2"/>
  <c r="AQ58" i="2"/>
  <c r="AX304" i="2"/>
  <c r="AX106" i="2"/>
  <c r="AQ316" i="2"/>
  <c r="AX302" i="2"/>
  <c r="AQ122" i="2"/>
  <c r="AQ38" i="2"/>
  <c r="AQ242" i="2"/>
  <c r="AX286" i="2"/>
  <c r="AX94" i="2"/>
  <c r="AQ304" i="2"/>
  <c r="AQ106" i="2"/>
  <c r="AX78" i="2"/>
  <c r="AX38" i="2"/>
  <c r="AQ300" i="2"/>
  <c r="AQ34" i="2"/>
  <c r="AQ286" i="2"/>
  <c r="AQ278" i="2"/>
  <c r="AQ288" i="2"/>
  <c r="AQ200" i="2"/>
  <c r="AQ280" i="2"/>
  <c r="AQ184" i="2"/>
  <c r="AQ272" i="2"/>
  <c r="AX264" i="2"/>
  <c r="AX52" i="2"/>
  <c r="AX266" i="2"/>
  <c r="AQ262" i="2"/>
  <c r="AX48" i="2"/>
  <c r="AQ276" i="2"/>
  <c r="AX292" i="2"/>
  <c r="AQ164" i="2"/>
  <c r="AQ224" i="2"/>
  <c r="AX248" i="2"/>
  <c r="AQ50" i="2"/>
  <c r="AX244" i="2"/>
  <c r="AQ264" i="2"/>
  <c r="AX50" i="2"/>
  <c r="AX316" i="2"/>
  <c r="AX274" i="2"/>
  <c r="AX220" i="2"/>
  <c r="AQ108" i="2"/>
  <c r="AQ52" i="2"/>
  <c r="AX330" i="2"/>
  <c r="AX140" i="2"/>
  <c r="AX262" i="2"/>
  <c r="AQ324" i="2"/>
  <c r="AX146" i="2"/>
  <c r="AQ146" i="2"/>
  <c r="AQ222" i="2"/>
  <c r="AQ40" i="2"/>
  <c r="AX208" i="2"/>
  <c r="AQ248" i="2"/>
  <c r="AQ274" i="2"/>
  <c r="AX58" i="2"/>
  <c r="AX64" i="2"/>
  <c r="AQ64" i="2"/>
  <c r="AQ78" i="2"/>
  <c r="AQ48" i="2"/>
  <c r="AQ330" i="2"/>
  <c r="AQ134" i="2"/>
  <c r="AQ110" i="2"/>
  <c r="AQ220" i="2"/>
  <c r="AX18" i="2"/>
  <c r="AX200" i="2"/>
  <c r="AX222" i="2"/>
  <c r="AX134" i="2"/>
  <c r="AQ128" i="2"/>
  <c r="AX204" i="2"/>
  <c r="AX164" i="2"/>
  <c r="AX108" i="2"/>
  <c r="AX54" i="2"/>
  <c r="AQ306" i="2"/>
  <c r="AX172" i="2"/>
  <c r="AQ196" i="2"/>
  <c r="AX300" i="2"/>
  <c r="AX110" i="2"/>
  <c r="AX70" i="2"/>
  <c r="AX196" i="2"/>
  <c r="AX276" i="2"/>
  <c r="AX128" i="2"/>
  <c r="AQ204" i="2"/>
  <c r="AX278" i="2"/>
  <c r="AQ254" i="2"/>
  <c r="AQ314" i="2"/>
  <c r="AQ136" i="2"/>
  <c r="AX184" i="2"/>
  <c r="AX66" i="2"/>
  <c r="AQ290" i="2"/>
  <c r="AQ84" i="2"/>
  <c r="AX280" i="2"/>
  <c r="AX152" i="2"/>
  <c r="AX40" i="2"/>
  <c r="AX34" i="2"/>
  <c r="AQ172" i="2"/>
  <c r="AQ296" i="2"/>
  <c r="AQ66" i="2"/>
  <c r="AX296" i="2"/>
  <c r="AQ70" i="2"/>
  <c r="AX328" i="2"/>
  <c r="AX136" i="2"/>
  <c r="AQ18" i="2"/>
  <c r="AX272" i="2"/>
  <c r="AQ152" i="2"/>
  <c r="AX242" i="2"/>
  <c r="AQ328" i="2"/>
  <c r="BF100" i="2" l="1"/>
  <c r="BD118" i="2"/>
  <c r="R91" i="6" s="1"/>
  <c r="BG275" i="2"/>
  <c r="BG100" i="2"/>
  <c r="BG118" i="2"/>
  <c r="BF202" i="2"/>
  <c r="BD281" i="2"/>
  <c r="R414" i="6" s="1"/>
  <c r="BG281" i="2"/>
  <c r="BF295" i="2"/>
  <c r="BD446" i="2"/>
  <c r="R157" i="6" s="1"/>
  <c r="BD295" i="2"/>
  <c r="R421" i="6" s="1"/>
  <c r="BG446" i="2"/>
  <c r="BF446" i="2"/>
  <c r="BD243" i="2"/>
  <c r="R259" i="6" s="1"/>
  <c r="BF332" i="2"/>
  <c r="BF243" i="2"/>
  <c r="BD329" i="2"/>
  <c r="R436" i="6" s="1"/>
  <c r="BG238" i="2"/>
  <c r="BD109" i="2"/>
  <c r="R354" i="6" s="1"/>
  <c r="BF238" i="2"/>
  <c r="BF109" i="2"/>
  <c r="BD186" i="2"/>
  <c r="R46" i="6" s="1"/>
  <c r="Z262" i="6"/>
  <c r="H191" i="6"/>
  <c r="AY288" i="2"/>
  <c r="P36" i="6" s="1"/>
  <c r="Z288" i="6"/>
  <c r="H36" i="6"/>
  <c r="Z328" i="6"/>
  <c r="H37" i="6"/>
  <c r="H105" i="6"/>
  <c r="Z310" i="6"/>
  <c r="Z66" i="6"/>
  <c r="H204" i="6"/>
  <c r="Z152" i="6"/>
  <c r="H24" i="6"/>
  <c r="AY164" i="2"/>
  <c r="P174" i="6" s="1"/>
  <c r="Z164" i="6"/>
  <c r="H174" i="6"/>
  <c r="BF186" i="2"/>
  <c r="BG246" i="2"/>
  <c r="H193" i="6"/>
  <c r="Z264" i="6"/>
  <c r="BG332" i="2"/>
  <c r="BF506" i="2"/>
  <c r="AY310" i="2"/>
  <c r="H31" i="6"/>
  <c r="Z84" i="6"/>
  <c r="AY134" i="2"/>
  <c r="P41" i="6" s="1"/>
  <c r="H41" i="6"/>
  <c r="Z134" i="6"/>
  <c r="BF246" i="2"/>
  <c r="Z266" i="6"/>
  <c r="H168" i="6"/>
  <c r="H17" i="6"/>
  <c r="Z292" i="6"/>
  <c r="Z316" i="6"/>
  <c r="H69" i="6"/>
  <c r="H2" i="6"/>
  <c r="Z324" i="6"/>
  <c r="BF406" i="2"/>
  <c r="BD430" i="2"/>
  <c r="R135" i="6" s="1"/>
  <c r="BG506" i="2"/>
  <c r="AY104" i="2"/>
  <c r="H18" i="6"/>
  <c r="Z104" i="6"/>
  <c r="Z94" i="6"/>
  <c r="H44" i="6"/>
  <c r="Z122" i="6"/>
  <c r="H87" i="6"/>
  <c r="Z280" i="6"/>
  <c r="H26" i="6"/>
  <c r="H20" i="6"/>
  <c r="Z290" i="6"/>
  <c r="BG430" i="2"/>
  <c r="BD332" i="2"/>
  <c r="R43" i="6" s="1"/>
  <c r="BG35" i="2"/>
  <c r="BD35" i="2"/>
  <c r="R321" i="6" s="1"/>
  <c r="BF35" i="2"/>
  <c r="AY224" i="2"/>
  <c r="P160" i="6" s="1"/>
  <c r="Z224" i="6"/>
  <c r="H160" i="6"/>
  <c r="Z274" i="6"/>
  <c r="H30" i="6"/>
  <c r="BF430" i="2"/>
  <c r="H194" i="6"/>
  <c r="Z242" i="6"/>
  <c r="AY18" i="2"/>
  <c r="P156" i="6" s="1"/>
  <c r="Z18" i="6"/>
  <c r="H156" i="6"/>
  <c r="BD15" i="2"/>
  <c r="R315" i="6" s="1"/>
  <c r="H21" i="6"/>
  <c r="Z128" i="6"/>
  <c r="AY290" i="2"/>
  <c r="P20" i="6" s="1"/>
  <c r="BD500" i="2"/>
  <c r="R131" i="6" s="1"/>
  <c r="AY136" i="2"/>
  <c r="P4" i="6" s="1"/>
  <c r="Z136" i="6"/>
  <c r="H4" i="6"/>
  <c r="AY208" i="2"/>
  <c r="P117" i="6" s="1"/>
  <c r="H117" i="6"/>
  <c r="Z208" i="6"/>
  <c r="P68" i="6"/>
  <c r="BF15" i="2"/>
  <c r="H55" i="6"/>
  <c r="Z50" i="6"/>
  <c r="AY58" i="2"/>
  <c r="P210" i="6" s="1"/>
  <c r="Z58" i="6"/>
  <c r="H210" i="6"/>
  <c r="BF116" i="2"/>
  <c r="H10" i="6"/>
  <c r="Z140" i="6"/>
  <c r="AY274" i="2"/>
  <c r="P30" i="6" s="1"/>
  <c r="BD370" i="2"/>
  <c r="R89" i="6" s="1"/>
  <c r="BD460" i="2"/>
  <c r="R68" i="6" s="1"/>
  <c r="H83" i="6"/>
  <c r="Z106" i="6"/>
  <c r="BG116" i="2"/>
  <c r="H180" i="6"/>
  <c r="Z222" i="6"/>
  <c r="BD246" i="2"/>
  <c r="R192" i="6" s="1"/>
  <c r="H42" i="6"/>
  <c r="Z278" i="6"/>
  <c r="Z254" i="6"/>
  <c r="H189" i="6"/>
  <c r="Z52" i="6"/>
  <c r="H141" i="6"/>
  <c r="AY196" i="2"/>
  <c r="P11" i="6" s="1"/>
  <c r="H11" i="6"/>
  <c r="Z196" i="6"/>
  <c r="AY248" i="2"/>
  <c r="P167" i="6" s="1"/>
  <c r="H167" i="6"/>
  <c r="Z248" i="6"/>
  <c r="AY302" i="2"/>
  <c r="P108" i="6" s="1"/>
  <c r="Z302" i="6"/>
  <c r="H108" i="6"/>
  <c r="AY314" i="2"/>
  <c r="P145" i="6" s="1"/>
  <c r="Z314" i="6"/>
  <c r="H145" i="6"/>
  <c r="BG370" i="2"/>
  <c r="BF319" i="2"/>
  <c r="BG319" i="2"/>
  <c r="BD319" i="2"/>
  <c r="R432" i="6" s="1"/>
  <c r="AY230" i="2"/>
  <c r="H143" i="6"/>
  <c r="Z230" i="6"/>
  <c r="AY54" i="2"/>
  <c r="P205" i="6" s="1"/>
  <c r="H205" i="6"/>
  <c r="Z54" i="6"/>
  <c r="AY172" i="2"/>
  <c r="P134" i="6" s="1"/>
  <c r="Z172" i="6"/>
  <c r="H134" i="6"/>
  <c r="Z200" i="6"/>
  <c r="H154" i="6"/>
  <c r="AY244" i="2"/>
  <c r="P190" i="6" s="1"/>
  <c r="H190" i="6"/>
  <c r="Z244" i="6"/>
  <c r="H58" i="6"/>
  <c r="Z306" i="6"/>
  <c r="Z330" i="6"/>
  <c r="H40" i="6"/>
  <c r="Z48" i="6"/>
  <c r="H161" i="6"/>
  <c r="H52" i="6"/>
  <c r="Z304" i="6"/>
  <c r="BF219" i="2"/>
  <c r="BG219" i="2"/>
  <c r="BD219" i="2"/>
  <c r="R400" i="6" s="1"/>
  <c r="BG175" i="2"/>
  <c r="BF175" i="2"/>
  <c r="BD175" i="2"/>
  <c r="R389" i="6" s="1"/>
  <c r="AY70" i="2"/>
  <c r="P212" i="6" s="1"/>
  <c r="H212" i="6"/>
  <c r="Z70" i="6"/>
  <c r="H183" i="6"/>
  <c r="Z220" i="6"/>
  <c r="Z272" i="6"/>
  <c r="H25" i="6"/>
  <c r="Z300" i="6"/>
  <c r="H120" i="6"/>
  <c r="AY304" i="2"/>
  <c r="AY328" i="2"/>
  <c r="P37" i="6" s="1"/>
  <c r="BG460" i="2"/>
  <c r="BF500" i="2"/>
  <c r="P182" i="6"/>
  <c r="AY40" i="2"/>
  <c r="P95" i="6" s="1"/>
  <c r="H95" i="6"/>
  <c r="Z40" i="6"/>
  <c r="H19" i="6"/>
  <c r="Z146" i="6"/>
  <c r="Z38" i="6"/>
  <c r="H132" i="6"/>
  <c r="H201" i="6"/>
  <c r="Z64" i="6"/>
  <c r="H178" i="6"/>
  <c r="Z78" i="6"/>
  <c r="AY110" i="2"/>
  <c r="P12" i="6" s="1"/>
  <c r="H12" i="6"/>
  <c r="Z110" i="6"/>
  <c r="H35" i="6"/>
  <c r="Z276" i="6"/>
  <c r="AY286" i="2"/>
  <c r="P32" i="6" s="1"/>
  <c r="Z286" i="6"/>
  <c r="H32" i="6"/>
  <c r="BD502" i="2"/>
  <c r="R57" i="6" s="1"/>
  <c r="H122" i="6"/>
  <c r="Z320" i="6"/>
  <c r="AY320" i="2"/>
  <c r="H138" i="6"/>
  <c r="Z176" i="6"/>
  <c r="AY176" i="2"/>
  <c r="H166" i="6"/>
  <c r="Z34" i="6"/>
  <c r="Z108" i="6"/>
  <c r="H133" i="6"/>
  <c r="H75" i="6"/>
  <c r="Z184" i="6"/>
  <c r="H179" i="6"/>
  <c r="Z204" i="6"/>
  <c r="AY262" i="2"/>
  <c r="P191" i="6" s="1"/>
  <c r="H28" i="6"/>
  <c r="Z296" i="6"/>
  <c r="BF502" i="2"/>
  <c r="N132" i="6"/>
  <c r="N28" i="6"/>
  <c r="N30" i="6"/>
  <c r="N204" i="6"/>
  <c r="N178" i="6"/>
  <c r="N44" i="6"/>
  <c r="N83" i="6"/>
  <c r="N87" i="6"/>
  <c r="N10" i="6"/>
  <c r="N4" i="6"/>
  <c r="N24" i="6"/>
  <c r="N134" i="6"/>
  <c r="N11" i="6"/>
  <c r="N179" i="6"/>
  <c r="N167" i="6"/>
  <c r="N193" i="6"/>
  <c r="N191" i="6"/>
  <c r="N36" i="6"/>
  <c r="N32" i="6"/>
  <c r="N52" i="6"/>
  <c r="N37" i="6"/>
  <c r="N120" i="6"/>
  <c r="N69" i="6"/>
  <c r="N35" i="6"/>
  <c r="N156" i="6"/>
  <c r="N141" i="6"/>
  <c r="N95" i="6"/>
  <c r="N55" i="6"/>
  <c r="N161" i="6"/>
  <c r="N183" i="6"/>
  <c r="N180" i="6"/>
  <c r="N17" i="6"/>
  <c r="N108" i="6"/>
  <c r="N145" i="6"/>
  <c r="N12" i="6"/>
  <c r="N19" i="6"/>
  <c r="N160" i="6"/>
  <c r="N25" i="6"/>
  <c r="N26" i="6"/>
  <c r="N42" i="6"/>
  <c r="N166" i="6"/>
  <c r="N210" i="6"/>
  <c r="N205" i="6"/>
  <c r="N201" i="6"/>
  <c r="N212" i="6"/>
  <c r="N31" i="6"/>
  <c r="N133" i="6"/>
  <c r="N21" i="6"/>
  <c r="N41" i="6"/>
  <c r="N174" i="6"/>
  <c r="N75" i="6"/>
  <c r="N154" i="6"/>
  <c r="N117" i="6"/>
  <c r="N194" i="6"/>
  <c r="N190" i="6"/>
  <c r="N168" i="6"/>
  <c r="N189" i="6"/>
  <c r="N20" i="6"/>
  <c r="N58" i="6"/>
  <c r="N40" i="6"/>
  <c r="N2" i="6"/>
  <c r="BD78" i="2"/>
  <c r="R178" i="6" s="1"/>
  <c r="P178" i="6"/>
  <c r="BD146" i="2"/>
  <c r="R19" i="6" s="1"/>
  <c r="P19" i="6"/>
  <c r="BD272" i="2"/>
  <c r="R25" i="6" s="1"/>
  <c r="BD276" i="2"/>
  <c r="R35" i="6" s="1"/>
  <c r="BD278" i="2"/>
  <c r="R42" i="6" s="1"/>
  <c r="BD204" i="2"/>
  <c r="R179" i="6" s="1"/>
  <c r="BD280" i="2"/>
  <c r="R26" i="6" s="1"/>
  <c r="BF510" i="2"/>
  <c r="BG510" i="2"/>
  <c r="BD510" i="2"/>
  <c r="R469" i="6" s="1"/>
  <c r="BG482" i="2"/>
  <c r="BF482" i="2"/>
  <c r="BD482" i="2"/>
  <c r="R48" i="6" s="1"/>
  <c r="BF486" i="2"/>
  <c r="BG486" i="2"/>
  <c r="BD486" i="2"/>
  <c r="R72" i="6" s="1"/>
  <c r="BF484" i="2"/>
  <c r="BG484" i="2"/>
  <c r="BD484" i="2"/>
  <c r="R50" i="6" s="1"/>
  <c r="BG464" i="2"/>
  <c r="BF464" i="2"/>
  <c r="BD464" i="2"/>
  <c r="R61" i="6" s="1"/>
  <c r="BF440" i="2"/>
  <c r="BG440" i="2"/>
  <c r="BD440" i="2"/>
  <c r="R109" i="6" s="1"/>
  <c r="BF436" i="2"/>
  <c r="BG436" i="2"/>
  <c r="BD436" i="2"/>
  <c r="R453" i="6" s="1"/>
  <c r="BG390" i="2"/>
  <c r="BF390" i="2"/>
  <c r="BD390" i="2"/>
  <c r="R103" i="6" s="1"/>
  <c r="BG344" i="2"/>
  <c r="BF344" i="2"/>
  <c r="BD344" i="2"/>
  <c r="R110" i="6" s="1"/>
  <c r="AR330" i="2"/>
  <c r="AZ330" i="2"/>
  <c r="AR328" i="2"/>
  <c r="AZ328" i="2"/>
  <c r="AR324" i="2"/>
  <c r="AZ324" i="2"/>
  <c r="AY330" i="2"/>
  <c r="P40" i="6" s="1"/>
  <c r="BG326" i="2"/>
  <c r="BF326" i="2"/>
  <c r="BD326" i="2"/>
  <c r="R5" i="6" s="1"/>
  <c r="BF323" i="2"/>
  <c r="BG323" i="2"/>
  <c r="BD323" i="2"/>
  <c r="R433" i="6" s="1"/>
  <c r="AY324" i="2"/>
  <c r="P2" i="6" s="1"/>
  <c r="AZ316" i="2"/>
  <c r="AR316" i="2"/>
  <c r="AZ314" i="2"/>
  <c r="AR314" i="2"/>
  <c r="BG314" i="2"/>
  <c r="BD314" i="2"/>
  <c r="R145" i="6" s="1"/>
  <c r="BG315" i="2"/>
  <c r="BF315" i="2"/>
  <c r="BD315" i="2"/>
  <c r="R429" i="6" s="1"/>
  <c r="BG318" i="2"/>
  <c r="BF318" i="2"/>
  <c r="BD318" i="2"/>
  <c r="R431" i="6" s="1"/>
  <c r="BF313" i="2"/>
  <c r="BG313" i="2"/>
  <c r="BD313" i="2"/>
  <c r="R428" i="6" s="1"/>
  <c r="BG316" i="2"/>
  <c r="BF316" i="2"/>
  <c r="BD316" i="2"/>
  <c r="R69" i="6" s="1"/>
  <c r="AR306" i="2"/>
  <c r="AZ306" i="2"/>
  <c r="AR304" i="2"/>
  <c r="AZ304" i="2"/>
  <c r="AZ300" i="2"/>
  <c r="AR300" i="2"/>
  <c r="AZ302" i="2"/>
  <c r="AR302" i="2"/>
  <c r="AY306" i="2"/>
  <c r="P58" i="6" s="1"/>
  <c r="BF304" i="2"/>
  <c r="BG304" i="2"/>
  <c r="AY300" i="2"/>
  <c r="P120" i="6" s="1"/>
  <c r="AZ292" i="2"/>
  <c r="AR292" i="2"/>
  <c r="AZ296" i="2"/>
  <c r="AR296" i="2"/>
  <c r="AR288" i="2"/>
  <c r="AZ288" i="2"/>
  <c r="AR290" i="2"/>
  <c r="AZ290" i="2"/>
  <c r="AR286" i="2"/>
  <c r="AZ286" i="2"/>
  <c r="BD286" i="2"/>
  <c r="R32" i="6" s="1"/>
  <c r="BG288" i="2"/>
  <c r="BF290" i="2"/>
  <c r="BG291" i="2"/>
  <c r="BF291" i="2"/>
  <c r="BD291" i="2"/>
  <c r="R419" i="6" s="1"/>
  <c r="AY296" i="2"/>
  <c r="P28" i="6" s="1"/>
  <c r="BD290" i="2"/>
  <c r="R20" i="6" s="1"/>
  <c r="BF294" i="2"/>
  <c r="BG294" i="2"/>
  <c r="BD294" i="2"/>
  <c r="R29" i="6" s="1"/>
  <c r="AY292" i="2"/>
  <c r="P17" i="6" s="1"/>
  <c r="AR272" i="2"/>
  <c r="AZ272" i="2"/>
  <c r="AR276" i="2"/>
  <c r="AZ276" i="2"/>
  <c r="AR280" i="2"/>
  <c r="AZ280" i="2"/>
  <c r="AR274" i="2"/>
  <c r="AZ274" i="2"/>
  <c r="AR278" i="2"/>
  <c r="AZ278" i="2"/>
  <c r="BG272" i="2"/>
  <c r="BF272" i="2"/>
  <c r="BF276" i="2"/>
  <c r="BG276" i="2"/>
  <c r="BF280" i="2"/>
  <c r="BG280" i="2"/>
  <c r="BG278" i="2"/>
  <c r="BF278" i="2"/>
  <c r="AR264" i="2"/>
  <c r="AZ264" i="2"/>
  <c r="AR266" i="2"/>
  <c r="AZ266" i="2"/>
  <c r="AR262" i="2"/>
  <c r="AZ262" i="2"/>
  <c r="AR254" i="2"/>
  <c r="AZ254" i="2"/>
  <c r="BF258" i="2"/>
  <c r="BG258" i="2"/>
  <c r="BD258" i="2"/>
  <c r="R151" i="6" s="1"/>
  <c r="BG262" i="2"/>
  <c r="BF262" i="2"/>
  <c r="BF254" i="2"/>
  <c r="BG254" i="2"/>
  <c r="BD254" i="2"/>
  <c r="R189" i="6" s="1"/>
  <c r="AY264" i="2"/>
  <c r="P193" i="6" s="1"/>
  <c r="AY266" i="2"/>
  <c r="P168" i="6" s="1"/>
  <c r="AR242" i="2"/>
  <c r="AZ242" i="2"/>
  <c r="AR248" i="2"/>
  <c r="AZ248" i="2"/>
  <c r="AR244" i="2"/>
  <c r="AZ244" i="2"/>
  <c r="BF248" i="2"/>
  <c r="BG248" i="2"/>
  <c r="BG250" i="2"/>
  <c r="BF250" i="2"/>
  <c r="BD250" i="2"/>
  <c r="R184" i="6" s="1"/>
  <c r="AY242" i="2"/>
  <c r="P194" i="6" s="1"/>
  <c r="BG240" i="2"/>
  <c r="BF240" i="2"/>
  <c r="BD240" i="2"/>
  <c r="R150" i="6" s="1"/>
  <c r="AZ220" i="2"/>
  <c r="AR220" i="2"/>
  <c r="AZ224" i="2"/>
  <c r="AR224" i="2"/>
  <c r="AZ222" i="2"/>
  <c r="AR222" i="2"/>
  <c r="BG222" i="2"/>
  <c r="BF222" i="2"/>
  <c r="BD222" i="2"/>
  <c r="R180" i="6" s="1"/>
  <c r="AY220" i="2"/>
  <c r="P183" i="6" s="1"/>
  <c r="AR200" i="2"/>
  <c r="AZ200" i="2"/>
  <c r="AR204" i="2"/>
  <c r="AZ204" i="2"/>
  <c r="AR208" i="2"/>
  <c r="AZ208" i="2"/>
  <c r="BF208" i="2"/>
  <c r="BG208" i="2"/>
  <c r="BD208" i="2"/>
  <c r="R117" i="6" s="1"/>
  <c r="BF199" i="2"/>
  <c r="BG199" i="2"/>
  <c r="BD199" i="2"/>
  <c r="R263" i="6" s="1"/>
  <c r="BG200" i="2"/>
  <c r="BF200" i="2"/>
  <c r="BF204" i="2"/>
  <c r="BG204" i="2"/>
  <c r="BG206" i="2"/>
  <c r="BF206" i="2"/>
  <c r="BD206" i="2"/>
  <c r="R159" i="6" s="1"/>
  <c r="BD200" i="2"/>
  <c r="R154" i="6" s="1"/>
  <c r="AR196" i="2"/>
  <c r="AZ196" i="2"/>
  <c r="BF196" i="2"/>
  <c r="BG196" i="2"/>
  <c r="BD196" i="2"/>
  <c r="R11" i="6" s="1"/>
  <c r="BF192" i="2"/>
  <c r="BG192" i="2"/>
  <c r="BD192" i="2"/>
  <c r="R7" i="6" s="1"/>
  <c r="AR184" i="2"/>
  <c r="AZ184" i="2"/>
  <c r="AY184" i="2"/>
  <c r="P75" i="6" s="1"/>
  <c r="AR172" i="2"/>
  <c r="AZ172" i="2"/>
  <c r="BF170" i="2"/>
  <c r="BG170" i="2"/>
  <c r="BD170" i="2"/>
  <c r="R139" i="6" s="1"/>
  <c r="AR164" i="2"/>
  <c r="AZ164" i="2"/>
  <c r="BF164" i="2"/>
  <c r="BD164" i="2"/>
  <c r="R174" i="6" s="1"/>
  <c r="BG158" i="2"/>
  <c r="BF158" i="2"/>
  <c r="BD158" i="2"/>
  <c r="R146" i="6" s="1"/>
  <c r="BG166" i="2"/>
  <c r="BF166" i="2"/>
  <c r="BD166" i="2"/>
  <c r="R175" i="6" s="1"/>
  <c r="AZ146" i="2"/>
  <c r="AR146" i="2"/>
  <c r="AR152" i="2"/>
  <c r="AZ152" i="2"/>
  <c r="BG154" i="2"/>
  <c r="BF154" i="2"/>
  <c r="BD154" i="2"/>
  <c r="R22" i="6" s="1"/>
  <c r="BG152" i="2"/>
  <c r="BF152" i="2"/>
  <c r="BD152" i="2"/>
  <c r="R24" i="6" s="1"/>
  <c r="BG146" i="2"/>
  <c r="BF146" i="2"/>
  <c r="BG150" i="2"/>
  <c r="BF150" i="2"/>
  <c r="BD150" i="2"/>
  <c r="R23" i="6" s="1"/>
  <c r="BG145" i="2"/>
  <c r="BF145" i="2"/>
  <c r="BD145" i="2"/>
  <c r="R374" i="6" s="1"/>
  <c r="AR140" i="2"/>
  <c r="AZ140" i="2"/>
  <c r="AR134" i="2"/>
  <c r="AZ134" i="2"/>
  <c r="AR136" i="2"/>
  <c r="AZ136" i="2"/>
  <c r="BG136" i="2"/>
  <c r="AY140" i="2"/>
  <c r="P10" i="6" s="1"/>
  <c r="BG142" i="2"/>
  <c r="BF142" i="2"/>
  <c r="BD142" i="2"/>
  <c r="R8" i="6" s="1"/>
  <c r="AR128" i="2"/>
  <c r="AZ128" i="2"/>
  <c r="AY128" i="2"/>
  <c r="P21" i="6" s="1"/>
  <c r="BF131" i="2"/>
  <c r="BG131" i="2"/>
  <c r="BD131" i="2"/>
  <c r="R366" i="6" s="1"/>
  <c r="AR122" i="2"/>
  <c r="AZ122" i="2"/>
  <c r="BG124" i="2"/>
  <c r="BF124" i="2"/>
  <c r="BD124" i="2"/>
  <c r="R96" i="6" s="1"/>
  <c r="BG120" i="2"/>
  <c r="BF120" i="2"/>
  <c r="BD120" i="2"/>
  <c r="R360" i="6" s="1"/>
  <c r="BF114" i="2"/>
  <c r="BG114" i="2"/>
  <c r="BD114" i="2"/>
  <c r="R94" i="6" s="1"/>
  <c r="AY122" i="2"/>
  <c r="P87" i="6" s="1"/>
  <c r="AR108" i="2"/>
  <c r="AZ108" i="2"/>
  <c r="AR106" i="2"/>
  <c r="AZ106" i="2"/>
  <c r="AZ110" i="2"/>
  <c r="AR110" i="2"/>
  <c r="BG110" i="2"/>
  <c r="BF110" i="2"/>
  <c r="BD110" i="2"/>
  <c r="R12" i="6" s="1"/>
  <c r="AY108" i="2"/>
  <c r="P133" i="6" s="1"/>
  <c r="BF102" i="2"/>
  <c r="BG102" i="2"/>
  <c r="BD102" i="2"/>
  <c r="R14" i="6" s="1"/>
  <c r="AY106" i="2"/>
  <c r="P83" i="6" s="1"/>
  <c r="AR94" i="2"/>
  <c r="AZ94" i="2"/>
  <c r="BF96" i="2"/>
  <c r="BG96" i="2"/>
  <c r="BD96" i="2"/>
  <c r="R114" i="6" s="1"/>
  <c r="AY94" i="2"/>
  <c r="P44" i="6" s="1"/>
  <c r="AR78" i="2"/>
  <c r="AZ78" i="2"/>
  <c r="AR84" i="2"/>
  <c r="AZ84" i="2"/>
  <c r="BG82" i="2"/>
  <c r="BF82" i="2"/>
  <c r="BD82" i="2"/>
  <c r="R173" i="6" s="1"/>
  <c r="BF77" i="2"/>
  <c r="BG77" i="2"/>
  <c r="BD77" i="2"/>
  <c r="R339" i="6" s="1"/>
  <c r="BG78" i="2"/>
  <c r="BF78" i="2"/>
  <c r="BG76" i="2"/>
  <c r="BF76" i="2"/>
  <c r="BD76" i="2"/>
  <c r="R176" i="6" s="1"/>
  <c r="BG86" i="2"/>
  <c r="BF86" i="2"/>
  <c r="BD86" i="2"/>
  <c r="R33" i="6" s="1"/>
  <c r="AY84" i="2"/>
  <c r="P31" i="6" s="1"/>
  <c r="AR64" i="2"/>
  <c r="AZ64" i="2"/>
  <c r="AR66" i="2"/>
  <c r="AZ66" i="2"/>
  <c r="AR70" i="2"/>
  <c r="AZ70" i="2"/>
  <c r="BF70" i="2"/>
  <c r="BG70" i="2"/>
  <c r="BD70" i="2"/>
  <c r="R212" i="6" s="1"/>
  <c r="BG72" i="2"/>
  <c r="BF72" i="2"/>
  <c r="BD72" i="2"/>
  <c r="R211" i="6" s="1"/>
  <c r="AY64" i="2"/>
  <c r="P201" i="6" s="1"/>
  <c r="BF62" i="2"/>
  <c r="BG62" i="2"/>
  <c r="BD62" i="2"/>
  <c r="R200" i="6" s="1"/>
  <c r="AY66" i="2"/>
  <c r="P204" i="6" s="1"/>
  <c r="AZ50" i="2"/>
  <c r="AR50" i="2"/>
  <c r="AR58" i="2"/>
  <c r="AZ58" i="2"/>
  <c r="AR52" i="2"/>
  <c r="AZ52" i="2"/>
  <c r="AR54" i="2"/>
  <c r="AZ54" i="2"/>
  <c r="AZ48" i="2"/>
  <c r="AR48" i="2"/>
  <c r="BG58" i="2"/>
  <c r="BF58" i="2"/>
  <c r="BD58" i="2"/>
  <c r="R210" i="6" s="1"/>
  <c r="BG54" i="2"/>
  <c r="BF54" i="2"/>
  <c r="BD54" i="2"/>
  <c r="R205" i="6" s="1"/>
  <c r="BF46" i="2"/>
  <c r="BG46" i="2"/>
  <c r="BD46" i="2"/>
  <c r="R209" i="6" s="1"/>
  <c r="BG53" i="2"/>
  <c r="BF53" i="2"/>
  <c r="BD53" i="2"/>
  <c r="R329" i="6" s="1"/>
  <c r="BG51" i="2"/>
  <c r="BF51" i="2"/>
  <c r="BD51" i="2"/>
  <c r="R274" i="6" s="1"/>
  <c r="BG43" i="2"/>
  <c r="BF43" i="2"/>
  <c r="BD43" i="2"/>
  <c r="R325" i="6" s="1"/>
  <c r="AY50" i="2"/>
  <c r="P55" i="6" s="1"/>
  <c r="AY52" i="2"/>
  <c r="P141" i="6" s="1"/>
  <c r="AY48" i="2"/>
  <c r="P161" i="6" s="1"/>
  <c r="AR34" i="2"/>
  <c r="AZ34" i="2"/>
  <c r="AZ40" i="2"/>
  <c r="AR40" i="2"/>
  <c r="AZ38" i="2"/>
  <c r="AR38" i="2"/>
  <c r="BG40" i="2"/>
  <c r="BF40" i="2"/>
  <c r="BD40" i="2"/>
  <c r="R95" i="6" s="1"/>
  <c r="BG41" i="2"/>
  <c r="BF41" i="2"/>
  <c r="BD41" i="2"/>
  <c r="R324" i="6" s="1"/>
  <c r="BG32" i="2"/>
  <c r="BF32" i="2"/>
  <c r="BD32" i="2"/>
  <c r="R80" i="6" s="1"/>
  <c r="BG38" i="2"/>
  <c r="BF38" i="2"/>
  <c r="BF39" i="2"/>
  <c r="BG39" i="2"/>
  <c r="BD39" i="2"/>
  <c r="R323" i="6" s="1"/>
  <c r="BG34" i="2"/>
  <c r="BF34" i="2"/>
  <c r="BG36" i="2"/>
  <c r="BF36" i="2"/>
  <c r="BD36" i="2"/>
  <c r="R78" i="6" s="1"/>
  <c r="BD38" i="2"/>
  <c r="R132" i="6" s="1"/>
  <c r="BD34" i="2"/>
  <c r="R166" i="6" s="1"/>
  <c r="BG26" i="2"/>
  <c r="BF26" i="2"/>
  <c r="BD26" i="2"/>
  <c r="R127" i="6" s="1"/>
  <c r="AR18" i="2"/>
  <c r="AZ18" i="2"/>
  <c r="BF18" i="2"/>
  <c r="BG18" i="2"/>
  <c r="BD18" i="2"/>
  <c r="R156" i="6" s="1"/>
  <c r="BG12" i="2"/>
  <c r="BF12" i="2"/>
  <c r="BD12" i="2"/>
  <c r="R262" i="6" s="1"/>
  <c r="BD274" i="2" l="1"/>
  <c r="R30" i="6" s="1"/>
  <c r="BF134" i="2"/>
  <c r="BG134" i="2"/>
  <c r="BD288" i="2"/>
  <c r="R36" i="6" s="1"/>
  <c r="BG224" i="2"/>
  <c r="BD134" i="2"/>
  <c r="R41" i="6" s="1"/>
  <c r="BG286" i="2"/>
  <c r="BF286" i="2"/>
  <c r="BF274" i="2"/>
  <c r="BD136" i="2"/>
  <c r="R4" i="6" s="1"/>
  <c r="BD224" i="2"/>
  <c r="R160" i="6" s="1"/>
  <c r="BD248" i="2"/>
  <c r="R167" i="6" s="1"/>
  <c r="BF136" i="2"/>
  <c r="BF224" i="2"/>
  <c r="BG290" i="2"/>
  <c r="BD328" i="2"/>
  <c r="R37" i="6" s="1"/>
  <c r="P52" i="6"/>
  <c r="BD304" i="2"/>
  <c r="R52" i="6" s="1"/>
  <c r="BD262" i="2"/>
  <c r="R191" i="6" s="1"/>
  <c r="BF288" i="2"/>
  <c r="P138" i="6"/>
  <c r="BF176" i="2"/>
  <c r="BG176" i="2"/>
  <c r="BD176" i="2"/>
  <c r="R138" i="6" s="1"/>
  <c r="BG164" i="2"/>
  <c r="BG274" i="2"/>
  <c r="BD302" i="2"/>
  <c r="R108" i="6" s="1"/>
  <c r="P18" i="6"/>
  <c r="BF104" i="2"/>
  <c r="BG104" i="2"/>
  <c r="BD104" i="2"/>
  <c r="R18" i="6" s="1"/>
  <c r="BF302" i="2"/>
  <c r="P122" i="6"/>
  <c r="BG320" i="2"/>
  <c r="BF320" i="2"/>
  <c r="BD320" i="2"/>
  <c r="R122" i="6" s="1"/>
  <c r="P143" i="6"/>
  <c r="BF230" i="2"/>
  <c r="BG230" i="2"/>
  <c r="BD230" i="2"/>
  <c r="R143" i="6" s="1"/>
  <c r="BF244" i="2"/>
  <c r="BG302" i="2"/>
  <c r="BG328" i="2"/>
  <c r="BD310" i="2"/>
  <c r="R105" i="6" s="1"/>
  <c r="P105" i="6"/>
  <c r="BG310" i="2"/>
  <c r="BF310" i="2"/>
  <c r="BG244" i="2"/>
  <c r="BF328" i="2"/>
  <c r="BD244" i="2"/>
  <c r="R190" i="6" s="1"/>
  <c r="BD172" i="2"/>
  <c r="R134" i="6" s="1"/>
  <c r="BF172" i="2"/>
  <c r="BG172" i="2"/>
  <c r="BF314" i="2"/>
  <c r="BG324" i="2"/>
  <c r="BF324" i="2"/>
  <c r="BD324" i="2"/>
  <c r="R2" i="6" s="1"/>
  <c r="BG330" i="2"/>
  <c r="BF330" i="2"/>
  <c r="BD330" i="2"/>
  <c r="R40" i="6" s="1"/>
  <c r="BG306" i="2"/>
  <c r="BF306" i="2"/>
  <c r="BD306" i="2"/>
  <c r="R58" i="6" s="1"/>
  <c r="BG300" i="2"/>
  <c r="BF300" i="2"/>
  <c r="BD300" i="2"/>
  <c r="R120" i="6" s="1"/>
  <c r="BG292" i="2"/>
  <c r="BF292" i="2"/>
  <c r="BD292" i="2"/>
  <c r="R17" i="6" s="1"/>
  <c r="BG296" i="2"/>
  <c r="BF296" i="2"/>
  <c r="BD296" i="2"/>
  <c r="R28" i="6" s="1"/>
  <c r="BF266" i="2"/>
  <c r="BG266" i="2"/>
  <c r="BD266" i="2"/>
  <c r="R168" i="6" s="1"/>
  <c r="BF264" i="2"/>
  <c r="BG264" i="2"/>
  <c r="BD264" i="2"/>
  <c r="R193" i="6" s="1"/>
  <c r="BF242" i="2"/>
  <c r="BG242" i="2"/>
  <c r="BD242" i="2"/>
  <c r="R194" i="6" s="1"/>
  <c r="BG220" i="2"/>
  <c r="BF220" i="2"/>
  <c r="BD220" i="2"/>
  <c r="R183" i="6" s="1"/>
  <c r="BF184" i="2"/>
  <c r="BG184" i="2"/>
  <c r="BD184" i="2"/>
  <c r="R75" i="6" s="1"/>
  <c r="BF140" i="2"/>
  <c r="BG140" i="2"/>
  <c r="BD140" i="2"/>
  <c r="R10" i="6" s="1"/>
  <c r="BG128" i="2"/>
  <c r="BF128" i="2"/>
  <c r="BD128" i="2"/>
  <c r="R21" i="6" s="1"/>
  <c r="BF122" i="2"/>
  <c r="BG122" i="2"/>
  <c r="BD122" i="2"/>
  <c r="R87" i="6" s="1"/>
  <c r="BF108" i="2"/>
  <c r="BG108" i="2"/>
  <c r="BD108" i="2"/>
  <c r="R133" i="6" s="1"/>
  <c r="BG106" i="2"/>
  <c r="BF106" i="2"/>
  <c r="BD106" i="2"/>
  <c r="R83" i="6" s="1"/>
  <c r="BF94" i="2"/>
  <c r="BG94" i="2"/>
  <c r="BD94" i="2"/>
  <c r="R44" i="6" s="1"/>
  <c r="BG84" i="2"/>
  <c r="BF84" i="2"/>
  <c r="BD84" i="2"/>
  <c r="R31" i="6" s="1"/>
  <c r="BF66" i="2"/>
  <c r="BG66" i="2"/>
  <c r="BD66" i="2"/>
  <c r="R204" i="6" s="1"/>
  <c r="BG64" i="2"/>
  <c r="BF64" i="2"/>
  <c r="BD64" i="2"/>
  <c r="R201" i="6" s="1"/>
  <c r="BG48" i="2"/>
  <c r="BF48" i="2"/>
  <c r="BD48" i="2"/>
  <c r="R161" i="6" s="1"/>
  <c r="BF52" i="2"/>
  <c r="BG52" i="2"/>
  <c r="BD52" i="2"/>
  <c r="R141" i="6" s="1"/>
  <c r="BG50" i="2"/>
  <c r="BF50" i="2"/>
  <c r="BD50" i="2"/>
  <c r="R55" i="6" s="1"/>
  <c r="C25" i="9"/>
  <c r="D25" i="9" s="1"/>
  <c r="D24" i="9"/>
  <c r="D23" i="9"/>
  <c r="AV7" i="2" l="1"/>
  <c r="AV8" i="2"/>
  <c r="AV9" i="2"/>
  <c r="S269" i="6" l="1"/>
  <c r="B269" i="6"/>
  <c r="A269" i="6"/>
  <c r="S199" i="6"/>
  <c r="B199" i="6"/>
  <c r="A199" i="6"/>
  <c r="S273" i="6"/>
  <c r="U9" i="6"/>
  <c r="U7" i="6"/>
  <c r="B273" i="6"/>
  <c r="A273" i="6"/>
  <c r="AD8" i="2" l="1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C269" i="6" s="1"/>
  <c r="BB8" i="2"/>
  <c r="BA8" i="2"/>
  <c r="C8" i="2"/>
  <c r="J8" i="2" s="1"/>
  <c r="B8" i="2"/>
  <c r="A8" i="2"/>
  <c r="X7" i="2"/>
  <c r="BB7" i="2"/>
  <c r="BA7" i="2"/>
  <c r="C7" i="2"/>
  <c r="D7" i="2" s="1"/>
  <c r="B7" i="2"/>
  <c r="A7" i="2"/>
  <c r="X9" i="2"/>
  <c r="BB9" i="2"/>
  <c r="BA9" i="2"/>
  <c r="C9" i="2"/>
  <c r="J9" i="2" s="1"/>
  <c r="L9" i="2" s="1"/>
  <c r="M9" i="2" s="1"/>
  <c r="B9" i="2"/>
  <c r="A9" i="2"/>
  <c r="E269" i="6" l="1"/>
  <c r="AE9" i="2"/>
  <c r="F9" i="2"/>
  <c r="Y8" i="2"/>
  <c r="F199" i="6" s="1"/>
  <c r="E199" i="6"/>
  <c r="Z7" i="2"/>
  <c r="E273" i="6"/>
  <c r="Q9" i="2"/>
  <c r="R9" i="2" s="1"/>
  <c r="H9" i="2"/>
  <c r="L8" i="2"/>
  <c r="M8" i="2" s="1"/>
  <c r="P9" i="2"/>
  <c r="D269" i="6" s="1"/>
  <c r="T7" i="2"/>
  <c r="Y7" i="2"/>
  <c r="F273" i="6" s="1"/>
  <c r="Z8" i="2"/>
  <c r="U9" i="2"/>
  <c r="AG9" i="2"/>
  <c r="J7" i="2"/>
  <c r="K7" i="2" s="1"/>
  <c r="AE8" i="2"/>
  <c r="G7" i="2"/>
  <c r="G8" i="2"/>
  <c r="D9" i="2"/>
  <c r="D8" i="2"/>
  <c r="Z9" i="2"/>
  <c r="K9" i="2"/>
  <c r="Y9" i="2"/>
  <c r="F269" i="6" s="1"/>
  <c r="AG8" i="2"/>
  <c r="V7" i="2"/>
  <c r="AJ7" i="2"/>
  <c r="K273" i="6" s="1"/>
  <c r="AF7" i="2"/>
  <c r="K8" i="2"/>
  <c r="T8" i="2"/>
  <c r="AA7" i="6" l="1"/>
  <c r="AA273" i="6"/>
  <c r="U8" i="2"/>
  <c r="U10" i="2"/>
  <c r="AA7" i="2"/>
  <c r="AS9" i="2"/>
  <c r="AL9" i="2"/>
  <c r="AM9" i="2" s="1"/>
  <c r="AN9" i="2"/>
  <c r="AN10" i="2" s="1"/>
  <c r="L7" i="2"/>
  <c r="M7" i="2" s="1"/>
  <c r="AA8" i="2"/>
  <c r="AH8" i="2"/>
  <c r="I199" i="6" s="1"/>
  <c r="V9" i="2"/>
  <c r="AJ9" i="2"/>
  <c r="K269" i="6" s="1"/>
  <c r="O7" i="2"/>
  <c r="C273" i="6" s="1"/>
  <c r="H7" i="2"/>
  <c r="O8" i="2"/>
  <c r="C199" i="6" s="1"/>
  <c r="H8" i="2"/>
  <c r="AK7" i="2"/>
  <c r="L273" i="6" s="1"/>
  <c r="AH9" i="2"/>
  <c r="I269" i="6" s="1"/>
  <c r="AA9" i="2"/>
  <c r="V8" i="2"/>
  <c r="AJ8" i="2"/>
  <c r="AH7" i="2"/>
  <c r="I273" i="6" s="1"/>
  <c r="AG7" i="2"/>
  <c r="AP9" i="2"/>
  <c r="AA9" i="6" l="1"/>
  <c r="AA269" i="6"/>
  <c r="G85" i="6"/>
  <c r="Y10" i="6"/>
  <c r="AO10" i="2"/>
  <c r="V10" i="2"/>
  <c r="AJ10" i="2"/>
  <c r="BC10" i="2"/>
  <c r="Q85" i="6" s="1"/>
  <c r="AT9" i="2"/>
  <c r="X9" i="6" s="1"/>
  <c r="W9" i="6"/>
  <c r="AK9" i="2"/>
  <c r="L269" i="6" s="1"/>
  <c r="G269" i="6"/>
  <c r="AI8" i="2"/>
  <c r="J199" i="6" s="1"/>
  <c r="M269" i="6"/>
  <c r="AO9" i="2"/>
  <c r="Y9" i="6"/>
  <c r="K199" i="6"/>
  <c r="AI9" i="2"/>
  <c r="J269" i="6" s="1"/>
  <c r="P7" i="2"/>
  <c r="D273" i="6" s="1"/>
  <c r="Q7" i="2"/>
  <c r="AS7" i="2" s="1"/>
  <c r="P8" i="2"/>
  <c r="D199" i="6" s="1"/>
  <c r="Q8" i="2"/>
  <c r="AS8" i="2" s="1"/>
  <c r="AT8" i="2" s="1"/>
  <c r="AI7" i="2"/>
  <c r="J273" i="6" s="1"/>
  <c r="AK8" i="2"/>
  <c r="L199" i="6" s="1"/>
  <c r="AW9" i="2"/>
  <c r="AQ9" i="2"/>
  <c r="AB8" i="6" l="1"/>
  <c r="AB199" i="6"/>
  <c r="AB7" i="6"/>
  <c r="AB273" i="6"/>
  <c r="AB9" i="6"/>
  <c r="AB269" i="6"/>
  <c r="AA8" i="6"/>
  <c r="AA199" i="6"/>
  <c r="Z10" i="6"/>
  <c r="H85" i="6"/>
  <c r="K85" i="6"/>
  <c r="AY10" i="2"/>
  <c r="AK10" i="2"/>
  <c r="L85" i="6" s="1"/>
  <c r="H269" i="6"/>
  <c r="AT7" i="2"/>
  <c r="Z9" i="6"/>
  <c r="BE9" i="2"/>
  <c r="BC9" i="2"/>
  <c r="Q269" i="6" s="1"/>
  <c r="O269" i="6"/>
  <c r="AX9" i="2"/>
  <c r="AA10" i="6" l="1"/>
  <c r="AA85" i="6"/>
  <c r="P85" i="6"/>
  <c r="BF10" i="2"/>
  <c r="BG10" i="2"/>
  <c r="BD10" i="2"/>
  <c r="R85" i="6" s="1"/>
  <c r="N269" i="6"/>
  <c r="AR9" i="2"/>
  <c r="P269" i="6"/>
  <c r="R8" i="2"/>
  <c r="AL8" i="2"/>
  <c r="R7" i="2"/>
  <c r="AN7" i="2"/>
  <c r="AL7" i="2"/>
  <c r="AZ9" i="2"/>
  <c r="AY9" i="2"/>
  <c r="BD9" i="2" s="1"/>
  <c r="R269" i="6" s="1"/>
  <c r="AW7" i="2"/>
  <c r="AP7" i="2"/>
  <c r="W7" i="6" l="1"/>
  <c r="W8" i="6"/>
  <c r="Y7" i="6"/>
  <c r="G273" i="6"/>
  <c r="M273" i="6"/>
  <c r="O273" i="6"/>
  <c r="BC7" i="2"/>
  <c r="Q273" i="6" s="1"/>
  <c r="AM7" i="2"/>
  <c r="BE7" i="2"/>
  <c r="AM8" i="2"/>
  <c r="AN8" i="2"/>
  <c r="AO7" i="2"/>
  <c r="X7" i="6"/>
  <c r="BG9" i="2"/>
  <c r="BF9" i="2"/>
  <c r="AP8" i="2"/>
  <c r="AQ7" i="2"/>
  <c r="AX7" i="2"/>
  <c r="G199" i="6" l="1"/>
  <c r="H273" i="6"/>
  <c r="Z7" i="6"/>
  <c r="P273" i="6"/>
  <c r="N273" i="6"/>
  <c r="M199" i="6"/>
  <c r="Y8" i="6"/>
  <c r="AY7" i="2"/>
  <c r="BD7" i="2" s="1"/>
  <c r="R273" i="6" s="1"/>
  <c r="X8" i="6"/>
  <c r="AR7" i="2"/>
  <c r="AZ7" i="2"/>
  <c r="AO8" i="2"/>
  <c r="AX8" i="2"/>
  <c r="AW8" i="2"/>
  <c r="O199" i="6" l="1"/>
  <c r="BE8" i="2"/>
  <c r="BC8" i="2"/>
  <c r="Q199" i="6" s="1"/>
  <c r="AQ8" i="2"/>
  <c r="AY8" i="2" l="1"/>
  <c r="P199" i="6" s="1"/>
  <c r="H199" i="6"/>
  <c r="N199" i="6"/>
  <c r="BG7" i="2"/>
  <c r="BF7" i="2"/>
  <c r="Z8" i="6"/>
  <c r="AR8" i="2"/>
  <c r="AZ8" i="2"/>
  <c r="BG8" i="2" l="1"/>
  <c r="BF8" i="2"/>
  <c r="BD8" i="2"/>
  <c r="R199" i="6" s="1"/>
</calcChain>
</file>

<file path=xl/sharedStrings.xml><?xml version="1.0" encoding="utf-8"?>
<sst xmlns="http://schemas.openxmlformats.org/spreadsheetml/2006/main" count="1688" uniqueCount="656">
  <si>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</si>
  <si>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</si>
  <si>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</si>
  <si>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</si>
  <si>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</si>
  <si>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</si>
  <si>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</si>
  <si>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</si>
  <si>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</si>
  <si>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</si>
  <si>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</si>
  <si>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</si>
  <si>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</si>
  <si>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</si>
  <si>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</si>
  <si>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</si>
  <si>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</si>
  <si>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</si>
  <si>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</si>
  <si>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</si>
  <si>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</si>
  <si>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</si>
  <si>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</si>
  <si>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</si>
  <si>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</si>
  <si>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</si>
  <si>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</si>
  <si>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</si>
  <si>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</si>
  <si>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</si>
  <si>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</si>
  <si>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</si>
  <si>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</si>
  <si>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</si>
  <si>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</si>
  <si>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</si>
  <si>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</si>
  <si>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</si>
  <si>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</si>
  <si>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</si>
  <si>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</si>
  <si>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</si>
  <si>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</si>
  <si>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</si>
  <si>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</si>
  <si>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</si>
  <si>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</si>
  <si>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</si>
  <si>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</si>
  <si>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</si>
  <si>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</si>
  <si>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</si>
  <si>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</si>
  <si>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</si>
  <si>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</si>
  <si>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</si>
  <si>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</si>
  <si>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</si>
  <si>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</si>
  <si>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</si>
  <si>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</si>
  <si>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</si>
  <si>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</si>
  <si>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</si>
  <si>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</si>
  <si>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</si>
  <si>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</si>
  <si>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</si>
  <si>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</si>
  <si>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</si>
  <si>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</si>
  <si>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</si>
  <si>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</si>
  <si>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</si>
  <si>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</si>
  <si>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</si>
  <si>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</si>
  <si>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</si>
  <si>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</si>
  <si>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</si>
  <si>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</si>
  <si>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</si>
  <si>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</si>
  <si>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</si>
  <si>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</si>
  <si>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</si>
  <si>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</si>
  <si>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</si>
  <si>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</si>
  <si>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</si>
  <si>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</si>
  <si>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</si>
  <si>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</si>
  <si>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</si>
  <si>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</si>
  <si>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</si>
  <si>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</si>
  <si>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</si>
  <si>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</si>
  <si>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</si>
  <si>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</si>
  <si>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</si>
  <si>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</si>
  <si>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</si>
  <si>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</si>
  <si>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</si>
  <si>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</si>
  <si>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</si>
  <si>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</si>
  <si>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</si>
  <si>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</si>
  <si>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</si>
  <si>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</si>
  <si>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(SD ~ O(1%)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</si>
  <si>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</si>
  <si>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</si>
  <si>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</si>
  <si>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</si>
  <si>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</si>
  <si>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</si>
  <si>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</si>
  <si>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</si>
  <si>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</si>
  <si>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</si>
  <si>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</si>
  <si>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</si>
  <si>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</si>
  <si>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 xml:space="preserve">   (ng/g)</t>
  </si>
  <si>
    <t>007s9186.exp</t>
  </si>
  <si>
    <t>IS 15</t>
  </si>
  <si>
    <t>Stromatolith</t>
  </si>
  <si>
    <t>010s9800.exp</t>
  </si>
  <si>
    <t>013s9186.exp</t>
  </si>
  <si>
    <t>IS 8</t>
  </si>
  <si>
    <t>016s9801.exp</t>
  </si>
  <si>
    <t>019s9186.exp</t>
  </si>
  <si>
    <t>EG 5-11_HR</t>
  </si>
  <si>
    <t>022s9813.exp</t>
  </si>
  <si>
    <t>025s9186.exp</t>
  </si>
  <si>
    <t>Saqia1-17,45</t>
  </si>
  <si>
    <t>Sinter</t>
  </si>
  <si>
    <t>028s9968.exp</t>
  </si>
  <si>
    <t>031s9186.exp</t>
  </si>
  <si>
    <t>Saqia1-17,55</t>
  </si>
  <si>
    <t>034s9969.exp</t>
  </si>
  <si>
    <t>037s9186.exp</t>
  </si>
  <si>
    <t>Saqia1-17,65</t>
  </si>
  <si>
    <t>040s9970.exp</t>
  </si>
  <si>
    <t>043s9186.exp</t>
  </si>
  <si>
    <t>Saqia2-10,60</t>
  </si>
  <si>
    <t>046s9971.exp</t>
  </si>
  <si>
    <t>049s9186.exp</t>
  </si>
  <si>
    <t>Saqia2-10,90</t>
  </si>
  <si>
    <t>052s9972.exp</t>
  </si>
  <si>
    <t>007k9186.exp</t>
  </si>
  <si>
    <t>KOM-17-CC1</t>
  </si>
  <si>
    <t>pedogenes Karbonat</t>
  </si>
  <si>
    <t>010k10033.exp</t>
  </si>
  <si>
    <t>IS 14</t>
  </si>
  <si>
    <t>010s9802.exp</t>
  </si>
  <si>
    <t>MET 8-2</t>
  </si>
  <si>
    <t>016s9803.exp</t>
  </si>
  <si>
    <t>EB 6-11</t>
  </si>
  <si>
    <t>022s9804.exp</t>
  </si>
  <si>
    <t>EB 6-14</t>
  </si>
  <si>
    <t>028s9805.exp</t>
  </si>
  <si>
    <t>EB 6-23</t>
  </si>
  <si>
    <t>034s9806.exp</t>
  </si>
  <si>
    <t>EB 7-27</t>
  </si>
  <si>
    <t>040s9807.exp</t>
  </si>
  <si>
    <t>007s10073.exp</t>
  </si>
  <si>
    <t>JD 3</t>
  </si>
  <si>
    <t>010s9808.exp</t>
  </si>
  <si>
    <t>013s1073.exp</t>
  </si>
  <si>
    <t>JD 7</t>
  </si>
  <si>
    <t>016s9809.exp</t>
  </si>
  <si>
    <t>019s10073.exp</t>
  </si>
  <si>
    <t>JD 9</t>
  </si>
  <si>
    <t>022s9810.exp</t>
  </si>
  <si>
    <t>025s10073.exp</t>
  </si>
  <si>
    <t>JD 11</t>
  </si>
  <si>
    <t>028s9811.exp</t>
  </si>
  <si>
    <t>031s10073.exp</t>
  </si>
  <si>
    <t>JD 13</t>
  </si>
  <si>
    <t>034s9812.exp</t>
  </si>
  <si>
    <t>037s10073.exp</t>
  </si>
  <si>
    <t>KÄ2-20,4</t>
  </si>
  <si>
    <t>040s10063.exp</t>
  </si>
  <si>
    <t>043s10073.exp</t>
  </si>
  <si>
    <t>KÄ2-23,5</t>
  </si>
  <si>
    <t>046s10064.exp</t>
  </si>
  <si>
    <t>049s10073.exp</t>
  </si>
  <si>
    <t>KÄ2-29,9</t>
  </si>
  <si>
    <t>052s10065.exp</t>
  </si>
  <si>
    <t>055s10073.exp</t>
  </si>
  <si>
    <t>007K10073.exp</t>
  </si>
  <si>
    <t>KÄ2-0,9</t>
  </si>
  <si>
    <t>010K10060.exp</t>
  </si>
  <si>
    <t>013K10073.exp</t>
  </si>
  <si>
    <t>KÄ2-9,7</t>
  </si>
  <si>
    <t>016K10061.exp</t>
  </si>
  <si>
    <t>019K10073.exp</t>
  </si>
  <si>
    <t>KÄ2-15,4</t>
  </si>
  <si>
    <t>022K10062.exp</t>
  </si>
  <si>
    <t>025K10073.exp</t>
  </si>
  <si>
    <t>KÄ2-34,5</t>
  </si>
  <si>
    <t>028K10066.exp</t>
  </si>
  <si>
    <t>031K10073.exp</t>
  </si>
  <si>
    <t>KÄ2-38,4</t>
  </si>
  <si>
    <t>034K10067.exp</t>
  </si>
  <si>
    <t>037K10073.exp</t>
  </si>
  <si>
    <t>KÄ2-50,5</t>
  </si>
  <si>
    <t>040K10068.exp</t>
  </si>
  <si>
    <t>043K10073.exp</t>
  </si>
  <si>
    <t>007M10073.exp</t>
  </si>
  <si>
    <t>M5_14_42 0,95</t>
  </si>
  <si>
    <t>Stalagmit</t>
  </si>
  <si>
    <t>010M10105.exp</t>
  </si>
  <si>
    <t>013M10073.exp</t>
  </si>
  <si>
    <t>M5_14_42 1,55</t>
  </si>
  <si>
    <t>016M10106.exp</t>
  </si>
  <si>
    <t>019M10073.exp</t>
  </si>
  <si>
    <t>M5_14_42 2,2</t>
  </si>
  <si>
    <t>022M10107.exp</t>
  </si>
  <si>
    <t>025M10073.exp</t>
  </si>
  <si>
    <t>M5_14_42 3,7</t>
  </si>
  <si>
    <t>028M10108.exp</t>
  </si>
  <si>
    <t>031M10073.exp</t>
  </si>
  <si>
    <t>So-1-958</t>
  </si>
  <si>
    <t>034M10099.exp</t>
  </si>
  <si>
    <t>037M10073.exp</t>
  </si>
  <si>
    <t>So-1-989</t>
  </si>
  <si>
    <t>040M10100.exp</t>
  </si>
  <si>
    <t>So-1-1017</t>
  </si>
  <si>
    <t>010s10101.exp</t>
  </si>
  <si>
    <t>013s10073.exp</t>
  </si>
  <si>
    <t>So-1-1070</t>
  </si>
  <si>
    <t>016s10102.exp</t>
  </si>
  <si>
    <t>So-1-1189</t>
  </si>
  <si>
    <t>022s10103.exp</t>
  </si>
  <si>
    <t>So-1-1522</t>
  </si>
  <si>
    <t>028s10104.exp</t>
  </si>
  <si>
    <t>007p10073.exp</t>
  </si>
  <si>
    <t>010p10033.exp</t>
  </si>
  <si>
    <t>013p10073.exp</t>
  </si>
  <si>
    <t>KOM-17-CC2</t>
  </si>
  <si>
    <t>016p10119.exp</t>
  </si>
  <si>
    <t>019p10073.exp</t>
  </si>
  <si>
    <t>KOM-17-CC3</t>
  </si>
  <si>
    <t>022p10120.exp</t>
  </si>
  <si>
    <t>025p10073.exp</t>
  </si>
  <si>
    <t>KOM-17-CC4</t>
  </si>
  <si>
    <t>028p10121.exp</t>
  </si>
  <si>
    <t>031p10073.exp</t>
  </si>
  <si>
    <t>KOM-17-CC5</t>
  </si>
  <si>
    <t>034p10122.exp</t>
  </si>
  <si>
    <t>037p10073.exp</t>
  </si>
  <si>
    <t>KOM-17-CC6</t>
  </si>
  <si>
    <t>040p10123.exp</t>
  </si>
  <si>
    <t>043p10073.exp</t>
  </si>
  <si>
    <t>IS6</t>
  </si>
  <si>
    <t>010s9797.exp</t>
  </si>
  <si>
    <t>IS18</t>
  </si>
  <si>
    <t>016s9798.exp</t>
  </si>
  <si>
    <t>IS19B</t>
  </si>
  <si>
    <t>022s9799.exp</t>
  </si>
  <si>
    <t>IS15</t>
  </si>
  <si>
    <t>028s9800.exp</t>
  </si>
  <si>
    <t>IS8</t>
  </si>
  <si>
    <t>034s9801.exp</t>
  </si>
  <si>
    <t>IS14</t>
  </si>
  <si>
    <t>040s9802.exp</t>
  </si>
  <si>
    <t>007J10073.exp</t>
  </si>
  <si>
    <t>YS 32</t>
  </si>
  <si>
    <t>Travertin</t>
  </si>
  <si>
    <t>010J10228.exp</t>
  </si>
  <si>
    <t>013J10073.exp</t>
  </si>
  <si>
    <t>JC 8</t>
  </si>
  <si>
    <t>016J10233.exp</t>
  </si>
  <si>
    <t>007Y10073.exp</t>
  </si>
  <si>
    <t>YS 28</t>
  </si>
  <si>
    <t>010Y10227.exp</t>
  </si>
  <si>
    <t>013Y10073.exp</t>
  </si>
  <si>
    <t>YS 03</t>
  </si>
  <si>
    <t>016Y10224.exp</t>
  </si>
  <si>
    <t>019Y10073.exp</t>
  </si>
  <si>
    <t>YS 04</t>
  </si>
  <si>
    <t>022Y10225.exp</t>
  </si>
  <si>
    <t>025Y10073.exp</t>
  </si>
  <si>
    <t>YS 36</t>
  </si>
  <si>
    <t>028Y10229.exp</t>
  </si>
  <si>
    <t>031Y10073.exp</t>
  </si>
  <si>
    <t>YS 22</t>
  </si>
  <si>
    <t>034Y10226.exp</t>
  </si>
  <si>
    <t>019J10073.exp</t>
  </si>
  <si>
    <t>JC 1</t>
  </si>
  <si>
    <t>022J10230.exp</t>
  </si>
  <si>
    <t>025J10073.exp</t>
  </si>
  <si>
    <t>JC 2</t>
  </si>
  <si>
    <t>028J10231.exp</t>
  </si>
  <si>
    <t>031J10073.exp</t>
  </si>
  <si>
    <t>JC 7</t>
  </si>
  <si>
    <t>034J10232.exp</t>
  </si>
  <si>
    <t>037J10073.exp</t>
  </si>
  <si>
    <t>JC 10</t>
  </si>
  <si>
    <t>040J10234.exp</t>
  </si>
  <si>
    <t>043J10073.exp</t>
  </si>
  <si>
    <t>JC 11</t>
  </si>
  <si>
    <t>046J10235.exp</t>
  </si>
  <si>
    <t>M5_14_42 0.15</t>
  </si>
  <si>
    <t>010M10237.exp</t>
  </si>
  <si>
    <t>M5_14_42 1.00</t>
  </si>
  <si>
    <t>016M10238.exp</t>
  </si>
  <si>
    <t>M5_14_42 1.60</t>
  </si>
  <si>
    <t>022M10239.exp</t>
  </si>
  <si>
    <t>M5_14_42 2.20</t>
  </si>
  <si>
    <t>028M10240.exp</t>
  </si>
  <si>
    <t>M5_14_42 3.70</t>
  </si>
  <si>
    <t>034M10241.exp</t>
  </si>
  <si>
    <t>M39_1_64B innen</t>
  </si>
  <si>
    <t>010M10242.exp</t>
  </si>
  <si>
    <t>M39_1_64B Mitte</t>
  </si>
  <si>
    <t>016M10243.exp</t>
  </si>
  <si>
    <t>M39_1_64B aussen</t>
  </si>
  <si>
    <t>022M10244.exp</t>
  </si>
  <si>
    <t>M39_1_64A innen</t>
  </si>
  <si>
    <t>028M10245.exp</t>
  </si>
  <si>
    <t>M39_1_64A Mitte</t>
  </si>
  <si>
    <t>034M10246.exp</t>
  </si>
  <si>
    <t>M39_1_64A aussen</t>
  </si>
  <si>
    <t>040M10247.exp</t>
  </si>
  <si>
    <t>007a10073.exp</t>
  </si>
  <si>
    <t>GB No.1 23225-1 1R-1W 42-43 cm</t>
  </si>
  <si>
    <t>Aragonit</t>
  </si>
  <si>
    <t>010a10252.exp</t>
  </si>
  <si>
    <t>013a10073.exp</t>
  </si>
  <si>
    <t>GB No.6 23225-1 3R-1W 89-90 cm</t>
  </si>
  <si>
    <t>016a10253.exp</t>
  </si>
  <si>
    <t>007G10073.exp</t>
  </si>
  <si>
    <t>GH17-05 0.7 cm</t>
  </si>
  <si>
    <t>010G10248.exp</t>
  </si>
  <si>
    <t>013G10073.exp</t>
  </si>
  <si>
    <t>GH17-05 2.2 cm</t>
  </si>
  <si>
    <t>016G10249.exp</t>
  </si>
  <si>
    <t>019G10073.exp</t>
  </si>
  <si>
    <t>GH17-05 3.6 cm</t>
  </si>
  <si>
    <t>022G10250.exp</t>
  </si>
  <si>
    <t>025G10073.exp</t>
  </si>
  <si>
    <t>GH17-05 4.0 cm</t>
  </si>
  <si>
    <t>028G10251.exp</t>
  </si>
  <si>
    <t>031G10073.exp</t>
  </si>
  <si>
    <t>LA-10-01 top</t>
  </si>
  <si>
    <t>010s10176.exp</t>
  </si>
  <si>
    <t>LA-10-01 bottom</t>
  </si>
  <si>
    <t>016s10177.exp</t>
  </si>
  <si>
    <t>LA-10-02 bottom</t>
  </si>
  <si>
    <t>022s10178.exp</t>
  </si>
  <si>
    <t>LA-10-02 top</t>
  </si>
  <si>
    <t>028s10179.exp</t>
  </si>
  <si>
    <t>LA-10-03 bottom</t>
  </si>
  <si>
    <t>034s10180.exp</t>
  </si>
  <si>
    <t>LA-10-03 top</t>
  </si>
  <si>
    <t>040s10181.exp</t>
  </si>
  <si>
    <t>C1 bottom</t>
  </si>
  <si>
    <t>046s10184.exp</t>
  </si>
  <si>
    <t>C1 middle</t>
  </si>
  <si>
    <t>052s10185.exp</t>
  </si>
  <si>
    <t>LA-19-06 bottom</t>
  </si>
  <si>
    <t>010s10187.exp</t>
  </si>
  <si>
    <t>LA-19-06 top</t>
  </si>
  <si>
    <t>016s10188.exp</t>
  </si>
  <si>
    <t>LA-19-07 top</t>
  </si>
  <si>
    <t>022s10189.exp</t>
  </si>
  <si>
    <t>LA-19-07 bottom</t>
  </si>
  <si>
    <t>028s10190.exp</t>
  </si>
  <si>
    <t>LA-19-09 top</t>
  </si>
  <si>
    <t>034s10192.exp</t>
  </si>
  <si>
    <t>LA-19-09 bottom</t>
  </si>
  <si>
    <t>040s10193.exp</t>
  </si>
  <si>
    <t>LA-19-12 top</t>
  </si>
  <si>
    <t>046s10198.exp</t>
  </si>
  <si>
    <t>LA-19-12 bottom</t>
  </si>
  <si>
    <t>052s10199.exp</t>
  </si>
  <si>
    <t>A4a_1</t>
  </si>
  <si>
    <t>Kalktuff</t>
  </si>
  <si>
    <t>010K10274.exp</t>
  </si>
  <si>
    <t>A4a_2</t>
  </si>
  <si>
    <t>016K10275.exp</t>
  </si>
  <si>
    <t>E2_1</t>
  </si>
  <si>
    <t>022K10276.exp</t>
  </si>
  <si>
    <t>E2_2</t>
  </si>
  <si>
    <t>028K10277.exp</t>
  </si>
  <si>
    <t>B3a_1</t>
  </si>
  <si>
    <t>034K10278.exp</t>
  </si>
  <si>
    <t>B3a_2</t>
  </si>
  <si>
    <t>040K10279.exp</t>
  </si>
  <si>
    <t>D4_1</t>
  </si>
  <si>
    <t>010K10280.exp</t>
  </si>
  <si>
    <t>D4_2</t>
  </si>
  <si>
    <t>016K10281.exp</t>
  </si>
  <si>
    <t>A1_1</t>
  </si>
  <si>
    <t>022K10282.exp</t>
  </si>
  <si>
    <t>A1_2</t>
  </si>
  <si>
    <t>028K10283.exp</t>
  </si>
  <si>
    <t>B1a_1</t>
  </si>
  <si>
    <t>034K10284.exp</t>
  </si>
  <si>
    <t>B1a_2</t>
  </si>
  <si>
    <t>040K10285.exp</t>
  </si>
  <si>
    <t>007B10073.exp</t>
  </si>
  <si>
    <t>GeoB3225-1_1R-1W_45-46 shell</t>
  </si>
  <si>
    <t>Muschel</t>
  </si>
  <si>
    <t>010B10302.exp</t>
  </si>
  <si>
    <t>013B10073.exp</t>
  </si>
  <si>
    <t>GeoB3225-1_1R-2W_52-53</t>
  </si>
  <si>
    <t>Aragonite</t>
  </si>
  <si>
    <t>016B10303.exp</t>
  </si>
  <si>
    <t>019B10073.exp</t>
  </si>
  <si>
    <t>GeoB3225-1_3R-1W_59-60</t>
  </si>
  <si>
    <t>022B10304.exp</t>
  </si>
  <si>
    <t>025B10073.exp</t>
  </si>
  <si>
    <t>GeoB3225-1_3R-1W_59-60 außen</t>
  </si>
  <si>
    <t>028B10305.exp</t>
  </si>
  <si>
    <t>031B10073.exp</t>
  </si>
  <si>
    <t>GeoB3225-1_3R-1W_59-60 innen</t>
  </si>
  <si>
    <t>034B10306.exp</t>
  </si>
  <si>
    <t>037B10073.exp</t>
  </si>
  <si>
    <t>GeoB3225-1_1R-1W_45-46</t>
  </si>
  <si>
    <t>Micrite</t>
  </si>
  <si>
    <t>040B10301.exp</t>
  </si>
  <si>
    <t>043B10073.exp</t>
  </si>
  <si>
    <t>007N10073.exp</t>
  </si>
  <si>
    <t>Nam19-ASR1</t>
  </si>
  <si>
    <t>Karbonat</t>
  </si>
  <si>
    <t>010N10307.exp</t>
  </si>
  <si>
    <t>013N10073.exp</t>
  </si>
  <si>
    <t>Nam19-ASR3</t>
  </si>
  <si>
    <t>016N10308.exp</t>
  </si>
  <si>
    <t>019N10073.exp</t>
  </si>
  <si>
    <t>Nam19-ASR7</t>
  </si>
  <si>
    <t>022N10309.exp</t>
  </si>
  <si>
    <t>025N10073.exp</t>
  </si>
  <si>
    <t>Nam19-ASR10</t>
  </si>
  <si>
    <t>028N10310.exp</t>
  </si>
  <si>
    <t>031N10073.exp</t>
  </si>
  <si>
    <t>007L10073.exp</t>
  </si>
  <si>
    <t>Larga B1-11 mm</t>
  </si>
  <si>
    <t>010L10321.exp</t>
  </si>
  <si>
    <t>013L10073.exp</t>
  </si>
  <si>
    <t>Larga B1-22 mm</t>
  </si>
  <si>
    <t>016L10322.exp</t>
  </si>
  <si>
    <t>019L10073.exp</t>
  </si>
  <si>
    <t>Larga B1-30 mm</t>
  </si>
  <si>
    <t>022L10323.exp</t>
  </si>
  <si>
    <t>025L10073.exp</t>
  </si>
  <si>
    <t>Larga B1-89 mm</t>
  </si>
  <si>
    <t>028L10324.exp</t>
  </si>
  <si>
    <t>031L10073.exp</t>
  </si>
  <si>
    <t>Larga B1-167 mm</t>
  </si>
  <si>
    <t>034L10325.exp</t>
  </si>
  <si>
    <t>037L10073.exp</t>
  </si>
  <si>
    <t>Larga B1-236 mm</t>
  </si>
  <si>
    <t>010L10326.exp</t>
  </si>
  <si>
    <t>Larga B1-320 mm</t>
  </si>
  <si>
    <t>016L10327.exp</t>
  </si>
  <si>
    <t>Larga B1-398 mm</t>
  </si>
  <si>
    <t>022L10328.exp</t>
  </si>
  <si>
    <t>Larga B1-466 mm</t>
  </si>
  <si>
    <t>028L10329.exp</t>
  </si>
  <si>
    <t>Larga B1-485 mm</t>
  </si>
  <si>
    <t>034L10330.exp</t>
  </si>
  <si>
    <t>Larga B1-537 mm</t>
  </si>
  <si>
    <t>040L10331.exp</t>
  </si>
  <si>
    <t>043L10073.exp</t>
  </si>
  <si>
    <t>Larga B1-565 mm</t>
  </si>
  <si>
    <t>046L10332.exp</t>
  </si>
  <si>
    <t>049L10073.exp</t>
  </si>
  <si>
    <t>10318-1</t>
  </si>
  <si>
    <t>JD 1921</t>
  </si>
  <si>
    <t>010J10318-1.exp</t>
  </si>
  <si>
    <t>10318-2</t>
  </si>
  <si>
    <t>016J10318-2.exp</t>
  </si>
  <si>
    <t>10318-3</t>
  </si>
  <si>
    <t>022J10318-3.exp</t>
  </si>
  <si>
    <t>10318-4</t>
  </si>
  <si>
    <t>028J10318-4.exp</t>
  </si>
  <si>
    <t>10317-1</t>
  </si>
  <si>
    <t>JD 192</t>
  </si>
  <si>
    <t>010J10317-1.exp</t>
  </si>
  <si>
    <t>10317-2</t>
  </si>
  <si>
    <t>016J10317-2.exp</t>
  </si>
  <si>
    <t>10317-3</t>
  </si>
  <si>
    <t>022J10317-3.exp</t>
  </si>
  <si>
    <t>10317-4</t>
  </si>
  <si>
    <t>028J10317-4.exp</t>
  </si>
  <si>
    <t>10317-5</t>
  </si>
  <si>
    <t>034J10317-5.exp</t>
  </si>
  <si>
    <t>10319-1</t>
  </si>
  <si>
    <t>JD 1930</t>
  </si>
  <si>
    <t>010J10319-1.exp</t>
  </si>
  <si>
    <t>10319-2</t>
  </si>
  <si>
    <t>016J10319-2.exp</t>
  </si>
  <si>
    <t>10319-3</t>
  </si>
  <si>
    <t>022J10319-3.exp</t>
  </si>
  <si>
    <t>10319-4</t>
  </si>
  <si>
    <t>028J10319-4.exp</t>
  </si>
  <si>
    <t>010Y10229.exp</t>
  </si>
  <si>
    <t>016Y10227.exp</t>
  </si>
  <si>
    <t>GeoB23225-1 1R1W 42-43 cm (4mm)</t>
  </si>
  <si>
    <t>022Y10336.exp</t>
  </si>
  <si>
    <t>GeoB23225-1 1R1W 42-43 cm (7mm)</t>
  </si>
  <si>
    <t>028Y10337.exp</t>
  </si>
  <si>
    <t>GeoB23225-1 1R1W 42-43 cm (10mm)</t>
  </si>
  <si>
    <t>034Y10338.exp</t>
  </si>
  <si>
    <t>037Y10073.exp</t>
  </si>
  <si>
    <t>GeoB23225-1 3R1W 59-60 cm</t>
  </si>
  <si>
    <t>040Y10339.exp</t>
  </si>
  <si>
    <t>043Y10073.exp</t>
  </si>
  <si>
    <t>GeoB23225-1 3R1W 89-90 cm</t>
  </si>
  <si>
    <t>046Y10340.exp</t>
  </si>
  <si>
    <t>049Y10073.exp</t>
  </si>
  <si>
    <t>Test ME</t>
  </si>
  <si>
    <t>Ped. Carb.</t>
  </si>
  <si>
    <t>052Y10341.exp</t>
  </si>
  <si>
    <t>ALDEA 2</t>
  </si>
  <si>
    <t>?</t>
  </si>
  <si>
    <t>010J10320.exp</t>
  </si>
  <si>
    <t>9792-2</t>
  </si>
  <si>
    <t>EG 5-8</t>
  </si>
  <si>
    <t>016J9792-2.exp</t>
  </si>
  <si>
    <t>9792-3</t>
  </si>
  <si>
    <t>022J9792-3.exp</t>
  </si>
  <si>
    <t>9792-4</t>
  </si>
  <si>
    <t>028J9792-4.exp</t>
  </si>
  <si>
    <t>9797-3</t>
  </si>
  <si>
    <t>IS 6</t>
  </si>
  <si>
    <t>034J9797-3.exp</t>
  </si>
  <si>
    <t>9797-4</t>
  </si>
  <si>
    <t>040J9797-4.exp</t>
  </si>
  <si>
    <t>9799-3</t>
  </si>
  <si>
    <t>IS 19B</t>
  </si>
  <si>
    <t>046J9799-3.exp</t>
  </si>
  <si>
    <t>049J10073.exp</t>
  </si>
  <si>
    <t>9799-4</t>
  </si>
  <si>
    <t>052J9799-4.exp</t>
  </si>
  <si>
    <t>9801-3</t>
  </si>
  <si>
    <t>010J9801-3.exp</t>
  </si>
  <si>
    <t>9801-4</t>
  </si>
  <si>
    <t>016J9801-4.exp</t>
  </si>
  <si>
    <t>9806-2</t>
  </si>
  <si>
    <t>022J9806-2.exp</t>
  </si>
  <si>
    <t>9806-3</t>
  </si>
  <si>
    <t>028J9806-3.exp</t>
  </si>
  <si>
    <t>9806-4</t>
  </si>
  <si>
    <t>034J9806-4.exp</t>
  </si>
  <si>
    <t>9806-5</t>
  </si>
  <si>
    <t>040J9806-5.exp</t>
  </si>
  <si>
    <t>007A10073.exp</t>
  </si>
  <si>
    <t>Nam 19_ASR1-2</t>
  </si>
  <si>
    <t>Carbonate</t>
  </si>
  <si>
    <t>010A10352.exp</t>
  </si>
  <si>
    <t>013A10073.exp</t>
  </si>
  <si>
    <t>Nam 19_ASR6</t>
  </si>
  <si>
    <t>016A10353.exp</t>
  </si>
  <si>
    <t>019A10073.exp</t>
  </si>
  <si>
    <t>Nam 19_ASR8</t>
  </si>
  <si>
    <t>022A10354.exp</t>
  </si>
  <si>
    <t>025A10073.exp</t>
  </si>
  <si>
    <t>Nam 19_ASR12</t>
  </si>
  <si>
    <t>028A10355.exp</t>
  </si>
  <si>
    <t>007q10073.exp</t>
  </si>
  <si>
    <t>SM7B1</t>
  </si>
  <si>
    <t>010q10347.exp</t>
  </si>
  <si>
    <t>013q10073.exp</t>
  </si>
  <si>
    <t>SM7B2</t>
  </si>
  <si>
    <t>016q10348.exp</t>
  </si>
  <si>
    <t>019q10073.exp</t>
  </si>
  <si>
    <t>SM81</t>
  </si>
  <si>
    <t>022q10349.exp</t>
  </si>
  <si>
    <t>025q10073.exp</t>
  </si>
  <si>
    <t>SM82</t>
  </si>
  <si>
    <t>028q10350.exp</t>
  </si>
  <si>
    <t>031q10073.exp</t>
  </si>
  <si>
    <t>SM3B</t>
  </si>
  <si>
    <t>034q10351.exp</t>
  </si>
  <si>
    <t>037q10073.exp</t>
  </si>
  <si>
    <t>007o10368.exp</t>
  </si>
  <si>
    <t>ZLOM_Pch1321-5</t>
  </si>
  <si>
    <t>Cryocalcit</t>
  </si>
  <si>
    <t>010o10360.exp</t>
  </si>
  <si>
    <t>013o10368.exp</t>
  </si>
  <si>
    <t>ZLOM_Pch1321-8</t>
  </si>
  <si>
    <t>016o10363.exp</t>
  </si>
  <si>
    <t>019o10368.exp</t>
  </si>
  <si>
    <t>ZLOM_Pch1321-4</t>
  </si>
  <si>
    <t>022o10359.exp</t>
  </si>
  <si>
    <t>025o10368.exp</t>
  </si>
  <si>
    <t>ZLOM_Pch1321-9</t>
  </si>
  <si>
    <t>028o10364.exp</t>
  </si>
  <si>
    <t>031o10368.exp</t>
  </si>
  <si>
    <t>ZLOM_Pch1321-6</t>
  </si>
  <si>
    <t>010o10361.exp</t>
  </si>
  <si>
    <t>ZLOM_Pch1321-7</t>
  </si>
  <si>
    <t>016o10362.exp</t>
  </si>
  <si>
    <t>ZLOM_Pch1321-3</t>
  </si>
  <si>
    <t>022o10358.exp</t>
  </si>
  <si>
    <t>ZLOM_Pch1321-1</t>
  </si>
  <si>
    <t>028o10356.exp</t>
  </si>
  <si>
    <t>ZLOM_Pch1321-2</t>
  </si>
  <si>
    <t>034o10357.exp</t>
  </si>
  <si>
    <t>007L10368.exp</t>
  </si>
  <si>
    <t>Larga B1- 3mm</t>
  </si>
  <si>
    <t>010L10369.exp</t>
  </si>
  <si>
    <t>013L10368.exp</t>
  </si>
  <si>
    <t>Larga B1- 186mm</t>
  </si>
  <si>
    <t>016L10370.exp</t>
  </si>
  <si>
    <t>019L10368.exp</t>
  </si>
  <si>
    <t>Larga B1- 205mm</t>
  </si>
  <si>
    <t>022L10371.exp</t>
  </si>
  <si>
    <t>025L10368.exp</t>
  </si>
  <si>
    <t>Larga B1- 301mm</t>
  </si>
  <si>
    <t>028L10372.exp</t>
  </si>
  <si>
    <t>031L10368.exp</t>
  </si>
  <si>
    <t>Larga B1- 344mm</t>
  </si>
  <si>
    <t>034L10373.exp</t>
  </si>
  <si>
    <t>037L10368.exp</t>
  </si>
  <si>
    <t>Larga B1- 512mm</t>
  </si>
  <si>
    <t>040L10374.exp</t>
  </si>
  <si>
    <t>043L10368.exp</t>
  </si>
  <si>
    <t>Larga B1- 573mm</t>
  </si>
  <si>
    <t>046L10375.exp</t>
  </si>
  <si>
    <t>007f10368.exp</t>
  </si>
  <si>
    <t>XRD1</t>
  </si>
  <si>
    <t>Calcite</t>
  </si>
  <si>
    <t>010f10409.exp</t>
  </si>
  <si>
    <t>013f10368.exp</t>
  </si>
  <si>
    <t>XRD26</t>
  </si>
  <si>
    <t>016f10410.exp</t>
  </si>
  <si>
    <t>019f10368.exp</t>
  </si>
  <si>
    <t>XRD33</t>
  </si>
  <si>
    <t>022f10411.exp</t>
  </si>
  <si>
    <t>025f10368.exp</t>
  </si>
  <si>
    <t>XRD12</t>
  </si>
  <si>
    <t>028f10412.exp</t>
  </si>
  <si>
    <t>031f10368.exp</t>
  </si>
  <si>
    <t>XRD31</t>
  </si>
  <si>
    <t>Dolomite</t>
  </si>
  <si>
    <t>034f10414.exp</t>
  </si>
  <si>
    <t>037f10368.exp</t>
  </si>
  <si>
    <t>XRD22</t>
  </si>
  <si>
    <t>040f10413.exp</t>
  </si>
  <si>
    <t>013f10073.exp</t>
  </si>
  <si>
    <t>AF18-071</t>
  </si>
  <si>
    <t>Anhydrite</t>
  </si>
  <si>
    <t>007f10415.exp</t>
  </si>
  <si>
    <t>AF18-182</t>
  </si>
  <si>
    <t>010f10416.exp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</si>
</sst>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216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164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76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 wrapText="1"/>
    </xf>
    <xf numFmtId="169" fontId="9" fillId="0" borderId="0" xfId="0" applyNumberFormat="1" applyFont="1" applyFill="1" applyAlignment="1">
      <alignment horizontal="center"/>
    </xf>
    <xf numFmtId="175" fontId="9" fillId="0" borderId="0" xfId="0" applyNumberFormat="1" applyFont="1" applyFill="1" applyAlignment="1">
      <alignment horizontal="center"/>
    </xf>
    <xf numFmtId="177" fontId="0" fillId="0" borderId="0" xfId="0" applyNumberFormat="1"/>
    <xf numFmtId="177" fontId="0" fillId="12" borderId="0" xfId="0" applyNumberFormat="1" applyFill="1"/>
    <xf numFmtId="0" fontId="16" fillId="0" borderId="0" xfId="0" applyFont="1" applyFill="1" applyBorder="1" applyAlignment="1">
      <alignment horizontal="center"/>
    </xf>
    <xf numFmtId="164" fontId="16" fillId="0" borderId="0" xfId="0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  <xf numFmtId="166" fontId="16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Alignment="1">
      <alignment horizontal="center" vertical="center"/>
    </xf>
    <xf numFmtId="164" fontId="9" fillId="0" borderId="0" xfId="0" applyNumberFormat="1" applyFont="1" applyFill="1" applyAlignment="1">
      <alignment horizontal="center" vertical="center"/>
    </xf>
    <xf numFmtId="168" fontId="9" fillId="0" borderId="0" xfId="0" applyNumberFormat="1" applyFont="1" applyFill="1" applyAlignment="1">
      <alignment horizontal="center" vertical="center"/>
    </xf>
    <xf numFmtId="169" fontId="9" fillId="0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175" fontId="9" fillId="0" borderId="0" xfId="0" applyNumberFormat="1" applyFont="1" applyFill="1" applyAlignment="1">
      <alignment horizontal="center" vertical="center"/>
    </xf>
    <xf numFmtId="0" fontId="9" fillId="0" borderId="3" xfId="0" applyFont="1" applyFill="1" applyBorder="1" applyAlignment="1">
      <alignment horizontal="center"/>
    </xf>
    <xf numFmtId="168" fontId="9" fillId="0" borderId="7" xfId="0" applyNumberFormat="1" applyFont="1" applyFill="1" applyBorder="1" applyAlignment="1">
      <alignment horizontal="center"/>
    </xf>
    <xf numFmtId="167" fontId="8" fillId="0" borderId="0" xfId="0" applyNumberFormat="1" applyFont="1" applyBorder="1" applyAlignment="1">
      <alignment horizontal="center" vertical="center"/>
    </xf>
    <xf numFmtId="168" fontId="8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9" fillId="0" borderId="7" xfId="0" applyNumberFormat="1" applyFont="1" applyFill="1" applyBorder="1" applyAlignment="1">
      <alignment horizontal="center"/>
    </xf>
    <xf numFmtId="166" fontId="9" fillId="0" borderId="7" xfId="0" applyNumberFormat="1" applyFont="1" applyFill="1" applyBorder="1" applyAlignment="1">
      <alignment horizontal="center"/>
    </xf>
    <xf numFmtId="166" fontId="8" fillId="0" borderId="0" xfId="0" applyNumberFormat="1" applyFont="1" applyBorder="1" applyAlignment="1">
      <alignment horizontal="center" vertical="center"/>
    </xf>
    <xf numFmtId="166" fontId="9" fillId="0" borderId="3" xfId="0" applyNumberFormat="1" applyFont="1" applyFill="1" applyBorder="1" applyAlignment="1">
      <alignment horizontal="center"/>
    </xf>
    <xf numFmtId="166" fontId="10" fillId="0" borderId="0" xfId="0" applyNumberFormat="1" applyFont="1" applyFill="1" applyBorder="1" applyAlignment="1" applyProtection="1">
      <alignment horizontal="center"/>
    </xf>
    <xf numFmtId="167" fontId="9" fillId="0" borderId="4" xfId="0" applyNumberFormat="1" applyFont="1" applyFill="1" applyBorder="1" applyAlignment="1">
      <alignment horizontal="center"/>
    </xf>
    <xf numFmtId="167" fontId="10" fillId="0" borderId="0" xfId="0" applyNumberFormat="1" applyFont="1" applyBorder="1" applyAlignment="1">
      <alignment horizontal="center"/>
    </xf>
    <xf numFmtId="167" fontId="9" fillId="0" borderId="3" xfId="0" applyNumberFormat="1" applyFont="1" applyFill="1" applyBorder="1" applyAlignment="1">
      <alignment horizontal="center"/>
    </xf>
    <xf numFmtId="2" fontId="9" fillId="0" borderId="3" xfId="0" applyNumberFormat="1" applyFont="1" applyFill="1" applyBorder="1" applyAlignment="1">
      <alignment horizontal="center"/>
    </xf>
    <xf numFmtId="166" fontId="9" fillId="0" borderId="4" xfId="0" applyNumberFormat="1" applyFont="1" applyFill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</cellXfs>
  <cellStyles count="2">
    <cellStyle name="Euro" xfId="1" xr:uid="{00000000-0005-0000-0000-000000000000}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indexed="32"/>
  </sheetPr>
  <dimension ref="A1:AB519"/>
  <sheetViews>
    <sheetView zoomScaleNormal="100" workbookViewId="0">
      <pane ySplit="2" topLeftCell="A484" activePane="bottomLeft" state="frozen"/>
      <selection activeCell="B1" sqref="B1"/>
      <selection pane="bottomLeft" activeCell="I141" sqref="I141"/>
    </sheetView>
  </sheetViews>
  <sheetFormatPr baseColWidth="10" defaultRowHeight="14.25" x14ac:dyDescent="0.2"/>
  <cols>
    <col min="1" max="1" width="18" style="17" customWidth="1"/>
    <col min="2" max="2" width="19.5703125" style="17" customWidth="1"/>
    <col min="3" max="3" width="16.85546875" style="17" customWidth="1"/>
    <col min="4" max="4" width="13.28515625" style="70" customWidth="1"/>
    <col min="5" max="5" width="13" style="71" bestFit="1" customWidth="1"/>
    <col min="6" max="6" width="11.5703125" style="17" bestFit="1" customWidth="1"/>
    <col min="7" max="7" width="11.5703125" style="72" bestFit="1" customWidth="1"/>
    <col min="8" max="8" width="18.42578125" style="72" bestFit="1" customWidth="1"/>
    <col min="9" max="9" width="11.5703125" style="72" customWidth="1"/>
    <col min="10" max="10" width="11.42578125" style="73"/>
    <col min="11" max="11" width="11.7109375" style="72" bestFit="1" customWidth="1"/>
    <col min="12" max="12" width="10.7109375" style="74" bestFit="1" customWidth="1"/>
    <col min="13" max="14" width="10.7109375" style="74" customWidth="1"/>
    <col min="15" max="15" width="12.7109375" style="72" bestFit="1" customWidth="1"/>
    <col min="16" max="16" width="13.140625" style="73" customWidth="1"/>
    <col min="17" max="17" width="13.140625" style="75" customWidth="1"/>
    <col min="18" max="18" width="13.140625" style="76" customWidth="1"/>
    <col min="19" max="19" width="13.140625" style="77" customWidth="1"/>
    <col min="20" max="20" width="11.42578125" style="17"/>
    <col min="21" max="21" width="15" style="72" customWidth="1"/>
    <col min="22" max="22" width="13.85546875" style="73" customWidth="1"/>
    <col min="23" max="23" width="16.85546875" style="72" customWidth="1"/>
    <col min="24" max="24" width="13.7109375" style="73" customWidth="1"/>
    <col min="25" max="25" width="14.28515625" style="75" customWidth="1"/>
    <col min="26" max="26" width="14" style="73" customWidth="1"/>
    <col min="27" max="27" width="15.28515625" style="17" bestFit="1" customWidth="1"/>
    <col min="28" max="16384" width="11.42578125" style="17"/>
  </cols>
  <sheetData>
    <row r="1" spans="1:28" s="43" customFormat="1" ht="15" x14ac:dyDescent="0.25">
      <c r="A1" s="27" t="s">
        <v>53</v>
      </c>
      <c r="B1" s="27" t="s">
        <v>0</v>
      </c>
      <c r="C1" s="27" t="s">
        <v>54</v>
      </c>
      <c r="D1" s="28" t="s">
        <v>55</v>
      </c>
      <c r="E1" s="29" t="s">
        <v>2</v>
      </c>
      <c r="F1" s="27" t="s">
        <v>3</v>
      </c>
      <c r="G1" s="30" t="s">
        <v>81</v>
      </c>
      <c r="H1" s="30"/>
      <c r="I1" s="31" t="s">
        <v>70</v>
      </c>
      <c r="J1" s="32" t="s">
        <v>71</v>
      </c>
      <c r="K1" s="33" t="s">
        <v>82</v>
      </c>
      <c r="L1" s="34" t="s">
        <v>4</v>
      </c>
      <c r="M1" s="35" t="s">
        <v>41</v>
      </c>
      <c r="N1" s="36" t="s">
        <v>4</v>
      </c>
      <c r="O1" s="30" t="s">
        <v>5</v>
      </c>
      <c r="P1" s="37" t="s">
        <v>6</v>
      </c>
      <c r="Q1" s="33" t="s">
        <v>73</v>
      </c>
      <c r="R1" s="36" t="s">
        <v>4</v>
      </c>
      <c r="S1" s="38" t="s">
        <v>7</v>
      </c>
      <c r="T1" s="36" t="s">
        <v>4</v>
      </c>
      <c r="U1" s="39" t="s">
        <v>8</v>
      </c>
      <c r="V1" s="37" t="s">
        <v>6</v>
      </c>
      <c r="W1" s="30" t="s">
        <v>9</v>
      </c>
      <c r="X1" s="37" t="s">
        <v>6</v>
      </c>
      <c r="Y1" s="40" t="s">
        <v>10</v>
      </c>
      <c r="Z1" s="37" t="s">
        <v>6</v>
      </c>
      <c r="AA1" s="41" t="s">
        <v>11</v>
      </c>
      <c r="AB1" s="42"/>
    </row>
    <row r="2" spans="1:28" s="43" customFormat="1" ht="15.75" thickBot="1" x14ac:dyDescent="0.25">
      <c r="A2" s="44"/>
      <c r="B2" s="44"/>
      <c r="C2" s="44" t="s">
        <v>1</v>
      </c>
      <c r="D2" s="45"/>
      <c r="E2" s="46" t="s">
        <v>12</v>
      </c>
      <c r="F2" s="44" t="s">
        <v>43</v>
      </c>
      <c r="G2" s="47" t="s">
        <v>43</v>
      </c>
      <c r="H2" s="47"/>
      <c r="I2" s="48"/>
      <c r="J2" s="49"/>
      <c r="K2" s="50" t="s">
        <v>14</v>
      </c>
      <c r="L2" s="51" t="s">
        <v>13</v>
      </c>
      <c r="M2" s="47" t="s">
        <v>14</v>
      </c>
      <c r="N2" s="52" t="s">
        <v>13</v>
      </c>
      <c r="O2" s="47" t="s">
        <v>15</v>
      </c>
      <c r="P2" s="53" t="s">
        <v>16</v>
      </c>
      <c r="Q2" s="50" t="s">
        <v>14</v>
      </c>
      <c r="R2" s="52" t="s">
        <v>13</v>
      </c>
      <c r="S2" s="54" t="s">
        <v>14</v>
      </c>
      <c r="T2" s="52" t="s">
        <v>13</v>
      </c>
      <c r="U2" s="55"/>
      <c r="V2" s="53" t="s">
        <v>17</v>
      </c>
      <c r="W2" s="47"/>
      <c r="X2" s="53" t="s">
        <v>17</v>
      </c>
      <c r="Y2" s="50"/>
      <c r="Z2" s="53" t="s">
        <v>17</v>
      </c>
      <c r="AA2" s="44"/>
    </row>
    <row r="3" spans="1:28" ht="15" thickTop="1" x14ac:dyDescent="0.2">
      <c r="A3" s="56"/>
      <c r="B3" s="56"/>
      <c r="C3" s="56"/>
      <c r="D3" s="57"/>
      <c r="E3" s="58"/>
      <c r="F3" s="56"/>
      <c r="G3" s="59"/>
      <c r="H3" s="59"/>
      <c r="I3" s="59"/>
      <c r="J3" s="60"/>
      <c r="K3" s="59"/>
      <c r="L3" s="61"/>
      <c r="M3" s="61"/>
      <c r="N3" s="61"/>
      <c r="O3" s="59"/>
      <c r="P3" s="60"/>
      <c r="Q3" s="62"/>
      <c r="R3" s="63"/>
      <c r="S3" s="64"/>
      <c r="T3" s="56"/>
      <c r="U3" s="59"/>
      <c r="V3" s="60"/>
      <c r="W3" s="59"/>
      <c r="X3" s="60"/>
      <c r="Y3" s="62"/>
      <c r="Z3" s="60"/>
      <c r="AA3" s="56"/>
    </row>
    <row r="7" spans="1:28" x14ac:dyDescent="0.2">
      <c r="A7" s="13">
        <v>9186</v>
      </c>
      <c r="B7" s="13" t="s">
        <v>79</v>
      </c>
      <c r="C7" s="13" t="s">
        <v>72</v>
      </c>
      <c r="D7" s="14">
        <v>43474</v>
      </c>
      <c r="E7" s="172"/>
      <c r="F7" s="16">
        <v>1.0952999999999999</v>
      </c>
      <c r="G7" s="16">
        <v>10.346170000000001</v>
      </c>
      <c r="H7" s="17" t="s">
        <v>128</v>
      </c>
      <c r="I7" s="17">
        <v>9.9148554388385057E-3</v>
      </c>
      <c r="J7" s="17">
        <v>0.82817318847511379</v>
      </c>
      <c r="K7" s="17">
        <v>7.1436551657618509E-3</v>
      </c>
      <c r="L7" s="17">
        <v>7.2967745961403114E-3</v>
      </c>
      <c r="M7" s="17">
        <v>2.6994295479380059</v>
      </c>
      <c r="N7" s="17">
        <v>1.1909386447286155E-2</v>
      </c>
      <c r="O7" s="17">
        <v>2.0644632535190137</v>
      </c>
      <c r="P7" s="17">
        <v>0.86673239989820128</v>
      </c>
      <c r="Q7" s="17">
        <v>7.5861382562844599E-3</v>
      </c>
      <c r="R7" s="17">
        <v>0.22412696811516922</v>
      </c>
      <c r="S7" s="17">
        <v>5.5019460667419443E-5</v>
      </c>
      <c r="T7" s="17">
        <v>0.22412696811516902</v>
      </c>
      <c r="U7" s="17">
        <v>1.3092897681246329</v>
      </c>
      <c r="V7" s="17">
        <v>0.25174620483919313</v>
      </c>
      <c r="W7" s="17">
        <v>0.19363672866271808</v>
      </c>
      <c r="X7" s="17">
        <v>0.44226380478579574</v>
      </c>
      <c r="Y7" s="17">
        <v>0.253979457886921</v>
      </c>
      <c r="Z7" s="17">
        <v>0.44833171976996938</v>
      </c>
    </row>
    <row r="8" spans="1:28" x14ac:dyDescent="0.2">
      <c r="A8" s="17">
        <v>9800</v>
      </c>
      <c r="B8" s="17" t="s">
        <v>129</v>
      </c>
      <c r="C8" s="17" t="s">
        <v>130</v>
      </c>
      <c r="D8" s="70">
        <v>43474</v>
      </c>
      <c r="E8" s="73">
        <v>-255.2</v>
      </c>
      <c r="F8" s="17">
        <v>4.2180000000000002E-2</v>
      </c>
      <c r="G8" s="72">
        <v>0.19700000000000095</v>
      </c>
      <c r="H8" s="17" t="s">
        <v>131</v>
      </c>
      <c r="I8" s="17">
        <v>1.0049915977040913E-2</v>
      </c>
      <c r="J8" s="17">
        <v>0.26870257867847747</v>
      </c>
      <c r="K8" s="17">
        <v>7.138243050030928E-3</v>
      </c>
      <c r="L8" s="17">
        <v>7.0608204260717037E-3</v>
      </c>
      <c r="M8" s="17">
        <v>0.55851393242901903</v>
      </c>
      <c r="N8" s="17">
        <v>6.35465161137975E-3</v>
      </c>
      <c r="O8" s="17">
        <v>0.57188435273819638</v>
      </c>
      <c r="P8" s="17">
        <v>0.32982503192496077</v>
      </c>
      <c r="Q8" s="17">
        <v>1.0287671566291285E-2</v>
      </c>
      <c r="R8" s="17">
        <v>0.19565710262915087</v>
      </c>
      <c r="S8" s="17">
        <v>7.4612684606952993E-5</v>
      </c>
      <c r="T8" s="17">
        <v>0.19565710262914984</v>
      </c>
      <c r="U8" s="17">
        <v>0.39590632698412231</v>
      </c>
      <c r="V8" s="17">
        <v>0.20498618485318268</v>
      </c>
      <c r="W8" s="17">
        <v>2.8193384151433748E-3</v>
      </c>
      <c r="X8" s="17">
        <v>0.10827347588927472</v>
      </c>
      <c r="Y8" s="17">
        <v>1.1160383801254749E-3</v>
      </c>
      <c r="Z8" s="17">
        <v>0.15564371006068364</v>
      </c>
    </row>
    <row r="9" spans="1:28" x14ac:dyDescent="0.2">
      <c r="A9" s="13">
        <v>9186</v>
      </c>
      <c r="B9" s="13" t="s">
        <v>79</v>
      </c>
      <c r="C9" s="13" t="s">
        <v>72</v>
      </c>
      <c r="D9" s="14">
        <v>43474</v>
      </c>
      <c r="E9" s="172"/>
      <c r="F9" s="16">
        <v>1.0952999999999999</v>
      </c>
      <c r="G9" s="16">
        <v>10.346170000000001</v>
      </c>
      <c r="H9" s="17" t="s">
        <v>132</v>
      </c>
      <c r="I9" s="17">
        <v>9.9590622768269393E-3</v>
      </c>
      <c r="J9" s="17">
        <v>1.0643078812053668</v>
      </c>
      <c r="K9" s="17">
        <v>7.1360088001119178E-3</v>
      </c>
      <c r="L9" s="17">
        <v>6.9748990501477762E-3</v>
      </c>
      <c r="M9" s="17">
        <v>2.6995280029284849</v>
      </c>
      <c r="N9" s="17">
        <v>1.3331328927770709E-2</v>
      </c>
      <c r="O9" s="17">
        <v>2.0589853877587845</v>
      </c>
      <c r="P9" s="17">
        <v>1.0619814313306357</v>
      </c>
      <c r="Q9" s="17">
        <v>7.5905557818170656E-3</v>
      </c>
      <c r="R9" s="17">
        <v>0.13180303010311889</v>
      </c>
      <c r="S9" s="17">
        <v>5.5051499349562756E-5</v>
      </c>
      <c r="T9" s="17">
        <v>0.13180303010311964</v>
      </c>
      <c r="U9" s="17">
        <v>1.3099906816464693</v>
      </c>
      <c r="V9" s="17">
        <v>0.17464994178754917</v>
      </c>
      <c r="W9" s="17">
        <v>0.1947405941208398</v>
      </c>
      <c r="X9" s="17">
        <v>0.49051220309163257</v>
      </c>
      <c r="Y9" s="17">
        <v>0.25476136563973678</v>
      </c>
      <c r="Z9" s="17">
        <v>0.51382250853836409</v>
      </c>
    </row>
    <row r="10" spans="1:28" x14ac:dyDescent="0.2">
      <c r="A10" s="17">
        <v>9801</v>
      </c>
      <c r="B10" s="17" t="s">
        <v>133</v>
      </c>
      <c r="C10" s="17" t="s">
        <v>130</v>
      </c>
      <c r="D10" s="70">
        <v>43474</v>
      </c>
      <c r="E10" s="73">
        <v>-334.5</v>
      </c>
      <c r="F10" s="17">
        <v>6.5729999999999997E-2</v>
      </c>
      <c r="G10" s="72">
        <v>0.18302999999999869</v>
      </c>
      <c r="H10" s="17" t="s">
        <v>134</v>
      </c>
      <c r="I10" s="17">
        <v>9.9695994254092851E-3</v>
      </c>
      <c r="J10" s="17">
        <v>0.23581643741383829</v>
      </c>
      <c r="K10" s="17">
        <v>7.1290344141061498E-3</v>
      </c>
      <c r="L10" s="17">
        <v>4.7899712861173907E-3</v>
      </c>
      <c r="M10" s="17">
        <v>3.1175845647710201</v>
      </c>
      <c r="N10" s="17">
        <v>4.4198283836335596E-3</v>
      </c>
      <c r="O10" s="17">
        <v>3.479504074020296</v>
      </c>
      <c r="P10" s="17">
        <v>0.23318436377873542</v>
      </c>
      <c r="Q10" s="17">
        <v>1.1129458669656154E-2</v>
      </c>
      <c r="R10" s="17">
        <v>4.0956409013453779E-2</v>
      </c>
      <c r="S10" s="17">
        <v>8.0717855757183032E-5</v>
      </c>
      <c r="T10" s="17">
        <v>4.0956409013455035E-2</v>
      </c>
      <c r="U10" s="17">
        <v>0.49362596244785639</v>
      </c>
      <c r="V10" s="17">
        <v>0.20552321105768542</v>
      </c>
      <c r="W10" s="17">
        <v>6.0695709170237137E-4</v>
      </c>
      <c r="X10" s="17">
        <v>0.15595652567084181</v>
      </c>
      <c r="Y10" s="17">
        <v>2.9967017342623272E-4</v>
      </c>
      <c r="Z10" s="17">
        <v>0.13323281696646147</v>
      </c>
    </row>
    <row r="11" spans="1:28" x14ac:dyDescent="0.2">
      <c r="A11" s="13">
        <v>9186</v>
      </c>
      <c r="B11" s="13" t="s">
        <v>79</v>
      </c>
      <c r="C11" s="13" t="s">
        <v>72</v>
      </c>
      <c r="D11" s="14">
        <v>43474</v>
      </c>
      <c r="E11" s="172"/>
      <c r="F11" s="16">
        <v>1.0952999999999999</v>
      </c>
      <c r="G11" s="16">
        <v>10.346170000000001</v>
      </c>
      <c r="H11" s="17" t="s">
        <v>135</v>
      </c>
      <c r="I11" s="17">
        <v>9.7560336070595857E-3</v>
      </c>
      <c r="J11" s="17">
        <v>0.80978328094562291</v>
      </c>
      <c r="K11" s="17">
        <v>7.1276676729397168E-3</v>
      </c>
      <c r="L11" s="17">
        <v>6.6347349094130412E-3</v>
      </c>
      <c r="M11" s="17">
        <v>2.6996057061199346</v>
      </c>
      <c r="N11" s="17">
        <v>1.348365572157653E-2</v>
      </c>
      <c r="O11" s="17">
        <v>2.0918558901493931</v>
      </c>
      <c r="P11" s="17">
        <v>0.76569532352070535</v>
      </c>
      <c r="Q11" s="17">
        <v>7.5765433434436119E-3</v>
      </c>
      <c r="R11" s="17">
        <v>0.11078524588792925</v>
      </c>
      <c r="S11" s="17">
        <v>5.494987230614523E-5</v>
      </c>
      <c r="T11" s="17">
        <v>0.11078524588792925</v>
      </c>
      <c r="U11" s="17">
        <v>1.3116284956863105</v>
      </c>
      <c r="V11" s="17">
        <v>0.29689529469812825</v>
      </c>
      <c r="W11" s="17">
        <v>0.19591192289975701</v>
      </c>
      <c r="X11" s="17">
        <v>0.35820071632181505</v>
      </c>
      <c r="Y11" s="17">
        <v>0.25707951585216543</v>
      </c>
      <c r="Z11" s="17">
        <v>0.28982475489334164</v>
      </c>
    </row>
    <row r="12" spans="1:28" x14ac:dyDescent="0.2">
      <c r="A12" s="17">
        <v>9813</v>
      </c>
      <c r="B12" s="17" t="s">
        <v>136</v>
      </c>
      <c r="C12" s="17" t="s">
        <v>130</v>
      </c>
      <c r="D12" s="70">
        <v>43474</v>
      </c>
      <c r="E12" s="73">
        <v>-342</v>
      </c>
      <c r="F12" s="17">
        <v>5.28E-2</v>
      </c>
      <c r="G12" s="72">
        <v>0.16518999999999906</v>
      </c>
      <c r="H12" s="17" t="s">
        <v>137</v>
      </c>
      <c r="I12" s="17">
        <v>1.0029193161308519E-2</v>
      </c>
      <c r="J12" s="17">
        <v>0.21072310797440907</v>
      </c>
      <c r="K12" s="17">
        <v>7.1195981104245944E-3</v>
      </c>
      <c r="L12" s="17">
        <v>5.5149601072283939E-3</v>
      </c>
      <c r="M12" s="17">
        <v>0.85901667609195886</v>
      </c>
      <c r="N12" s="17">
        <v>4.7371794083858445E-3</v>
      </c>
      <c r="O12" s="17">
        <v>0.6528405399108822</v>
      </c>
      <c r="P12" s="17">
        <v>0.17493775262025635</v>
      </c>
      <c r="Q12" s="17">
        <v>7.6142361497164926E-3</v>
      </c>
      <c r="R12" s="17">
        <v>0.11337981090984173</v>
      </c>
      <c r="S12" s="17">
        <v>5.5223244317320643E-5</v>
      </c>
      <c r="T12" s="17">
        <v>0.11337981090984205</v>
      </c>
      <c r="U12" s="17">
        <v>0.41898794076434909</v>
      </c>
      <c r="V12" s="17">
        <v>0.16466251912692637</v>
      </c>
      <c r="W12" s="17">
        <v>7.9607003279877752E-3</v>
      </c>
      <c r="X12" s="17">
        <v>0.1267827023130268</v>
      </c>
      <c r="Y12" s="17">
        <v>3.3334576722430522E-3</v>
      </c>
      <c r="Z12" s="17">
        <v>0.11205898696281309</v>
      </c>
    </row>
    <row r="13" spans="1:28" x14ac:dyDescent="0.2">
      <c r="A13" s="13">
        <v>9186</v>
      </c>
      <c r="B13" s="13" t="s">
        <v>79</v>
      </c>
      <c r="C13" s="13" t="s">
        <v>72</v>
      </c>
      <c r="D13" s="14">
        <v>43474</v>
      </c>
      <c r="E13" s="172"/>
      <c r="F13" s="16">
        <v>1.0952999999999999</v>
      </c>
      <c r="G13" s="16">
        <v>10.346170000000001</v>
      </c>
      <c r="H13" s="17" t="s">
        <v>138</v>
      </c>
      <c r="I13" s="17">
        <v>9.8705545251258683E-3</v>
      </c>
      <c r="J13" s="17">
        <v>0.75944869391636305</v>
      </c>
      <c r="K13" s="17">
        <v>7.1150803819101738E-3</v>
      </c>
      <c r="L13" s="17">
        <v>6.351073985295312E-3</v>
      </c>
      <c r="M13" s="17">
        <v>2.6995105486580746</v>
      </c>
      <c r="N13" s="17">
        <v>1.3578586129098388E-2</v>
      </c>
      <c r="O13" s="17">
        <v>2.0704803384704857</v>
      </c>
      <c r="P13" s="17">
        <v>0.82046194247014215</v>
      </c>
      <c r="Q13" s="17">
        <v>7.574718940590433E-3</v>
      </c>
      <c r="R13" s="17">
        <v>0.15042979333266707</v>
      </c>
      <c r="S13" s="17">
        <v>5.4936640585653075E-5</v>
      </c>
      <c r="T13" s="17">
        <v>0.15042979333266773</v>
      </c>
      <c r="U13" s="17">
        <v>1.3095865852570199</v>
      </c>
      <c r="V13" s="17">
        <v>0.32551720650067695</v>
      </c>
      <c r="W13" s="17">
        <v>0.19561180542098486</v>
      </c>
      <c r="X13" s="17">
        <v>0.52762590602665504</v>
      </c>
      <c r="Y13" s="17">
        <v>0.25594489705539758</v>
      </c>
      <c r="Z13" s="17">
        <v>0.43384370994162691</v>
      </c>
    </row>
    <row r="14" spans="1:28" x14ac:dyDescent="0.2">
      <c r="A14" s="17">
        <v>9968</v>
      </c>
      <c r="B14" s="17" t="s">
        <v>139</v>
      </c>
      <c r="C14" s="17" t="s">
        <v>140</v>
      </c>
      <c r="D14" s="70">
        <v>43474</v>
      </c>
      <c r="E14" s="73">
        <v>17.45</v>
      </c>
      <c r="F14" s="17">
        <v>6.2590000000000007E-2</v>
      </c>
      <c r="G14" s="72">
        <v>9.7929999999999851E-2</v>
      </c>
      <c r="H14" s="17" t="s">
        <v>141</v>
      </c>
      <c r="I14" s="17">
        <v>9.9954165872650561E-3</v>
      </c>
      <c r="J14" s="17">
        <v>0.47649727294522887</v>
      </c>
      <c r="K14" s="17">
        <v>7.1099571495785146E-3</v>
      </c>
      <c r="L14" s="17">
        <v>5.6810392549756766E-3</v>
      </c>
      <c r="M14" s="17">
        <v>1.9222442010890441</v>
      </c>
      <c r="N14" s="17">
        <v>7.5265592745900993E-3</v>
      </c>
      <c r="O14" s="17">
        <v>1.5623475544885561</v>
      </c>
      <c r="P14" s="17">
        <v>0.44487686224017781</v>
      </c>
      <c r="Q14" s="17">
        <v>8.1414583766060596E-3</v>
      </c>
      <c r="R14" s="17">
        <v>0.11317948219449628</v>
      </c>
      <c r="S14" s="17">
        <v>5.9046992526933061E-5</v>
      </c>
      <c r="T14" s="17">
        <v>0.11317948219449585</v>
      </c>
      <c r="U14" s="17">
        <v>0.58633353310946956</v>
      </c>
      <c r="V14" s="17">
        <v>0.23019888231414262</v>
      </c>
      <c r="W14" s="17">
        <v>5.6225564777815555E-4</v>
      </c>
      <c r="X14" s="17">
        <v>0.19742401857176778</v>
      </c>
      <c r="Y14" s="17">
        <v>3.2968301573222265E-4</v>
      </c>
      <c r="Z14" s="17">
        <v>0.14031103351757221</v>
      </c>
    </row>
    <row r="15" spans="1:28" x14ac:dyDescent="0.2">
      <c r="A15" s="13">
        <v>9186</v>
      </c>
      <c r="B15" s="13" t="s">
        <v>79</v>
      </c>
      <c r="C15" s="13" t="s">
        <v>72</v>
      </c>
      <c r="D15" s="14">
        <v>43474</v>
      </c>
      <c r="E15" s="172"/>
      <c r="F15" s="16">
        <v>1.0952999999999999</v>
      </c>
      <c r="G15" s="16">
        <v>10.346170000000001</v>
      </c>
      <c r="H15" s="17" t="s">
        <v>142</v>
      </c>
      <c r="I15" s="17">
        <v>9.707476563686512E-3</v>
      </c>
      <c r="J15" s="17">
        <v>0.96001838062539091</v>
      </c>
      <c r="K15" s="17">
        <v>7.1111441475215182E-3</v>
      </c>
      <c r="L15" s="17">
        <v>7.3224303565829034E-3</v>
      </c>
      <c r="M15" s="17">
        <v>2.6990583435010471</v>
      </c>
      <c r="N15" s="17">
        <v>1.3313042347244949E-2</v>
      </c>
      <c r="O15" s="17">
        <v>2.1033496755963865</v>
      </c>
      <c r="P15" s="17">
        <v>0.97188859724874987</v>
      </c>
      <c r="Q15" s="17">
        <v>7.5521374812805193E-3</v>
      </c>
      <c r="R15" s="17">
        <v>0.14565453956519109</v>
      </c>
      <c r="S15" s="17">
        <v>5.4772865596278807E-5</v>
      </c>
      <c r="T15" s="17">
        <v>0.14565453956519223</v>
      </c>
      <c r="U15" s="17">
        <v>1.3144104711589173</v>
      </c>
      <c r="V15" s="17">
        <v>0.29998280485526063</v>
      </c>
      <c r="W15" s="17">
        <v>0.19349392601383816</v>
      </c>
      <c r="X15" s="17">
        <v>0.70035613970305688</v>
      </c>
      <c r="Y15" s="17">
        <v>0.25437064486191807</v>
      </c>
      <c r="Z15" s="17">
        <v>0.62076791801255948</v>
      </c>
    </row>
    <row r="16" spans="1:28" x14ac:dyDescent="0.2">
      <c r="A16" s="17">
        <v>9969</v>
      </c>
      <c r="B16" s="17" t="s">
        <v>143</v>
      </c>
      <c r="C16" s="17" t="s">
        <v>140</v>
      </c>
      <c r="D16" s="70">
        <v>43474</v>
      </c>
      <c r="E16" s="73">
        <v>17.55</v>
      </c>
      <c r="F16" s="17">
        <v>5.0169999999999999E-2</v>
      </c>
      <c r="G16" s="72">
        <v>9.9099999999999966E-2</v>
      </c>
      <c r="H16" s="17" t="s">
        <v>144</v>
      </c>
      <c r="I16" s="17">
        <v>9.9495302574592204E-3</v>
      </c>
      <c r="J16" s="17">
        <v>0.47509014092445229</v>
      </c>
      <c r="K16" s="17">
        <v>7.1074720818549682E-3</v>
      </c>
      <c r="L16" s="17">
        <v>6.2009091968896358E-3</v>
      </c>
      <c r="M16" s="17">
        <v>1.4982173036002737</v>
      </c>
      <c r="N16" s="17">
        <v>7.8443265010283494E-3</v>
      </c>
      <c r="O16" s="17">
        <v>1.2170726791782822</v>
      </c>
      <c r="P16" s="17">
        <v>0.53395687718377871</v>
      </c>
      <c r="Q16" s="17">
        <v>8.079702467645021E-3</v>
      </c>
      <c r="R16" s="17">
        <v>0.13060477714872223</v>
      </c>
      <c r="S16" s="17">
        <v>5.8599099713847604E-5</v>
      </c>
      <c r="T16" s="17">
        <v>0.13060477714872176</v>
      </c>
      <c r="U16" s="17">
        <v>0.52220991820620366</v>
      </c>
      <c r="V16" s="17">
        <v>0.22753899360190233</v>
      </c>
      <c r="W16" s="17">
        <v>7.9288565445349585E-4</v>
      </c>
      <c r="X16" s="17">
        <v>0.18194575731408552</v>
      </c>
      <c r="Y16" s="17">
        <v>4.1409342451040988E-4</v>
      </c>
      <c r="Z16" s="17">
        <v>0.15139769089283467</v>
      </c>
    </row>
    <row r="17" spans="1:26" x14ac:dyDescent="0.2">
      <c r="A17" s="13">
        <v>9186</v>
      </c>
      <c r="B17" s="13" t="s">
        <v>79</v>
      </c>
      <c r="C17" s="13" t="s">
        <v>72</v>
      </c>
      <c r="D17" s="14">
        <v>43474</v>
      </c>
      <c r="E17" s="172"/>
      <c r="F17" s="16">
        <v>1.0952999999999999</v>
      </c>
      <c r="G17" s="16">
        <v>10.346170000000001</v>
      </c>
      <c r="H17" s="17" t="s">
        <v>145</v>
      </c>
      <c r="I17" s="17">
        <v>9.7987433642540561E-3</v>
      </c>
      <c r="J17" s="17">
        <v>1.034135301331913</v>
      </c>
      <c r="K17" s="17">
        <v>7.1092092229904326E-3</v>
      </c>
      <c r="L17" s="17">
        <v>7.9376496926315595E-3</v>
      </c>
      <c r="M17" s="17">
        <v>2.6993503196647608</v>
      </c>
      <c r="N17" s="17">
        <v>1.2260919734477318E-2</v>
      </c>
      <c r="O17" s="17">
        <v>2.0830083370808485</v>
      </c>
      <c r="P17" s="17">
        <v>1.0267674453625455</v>
      </c>
      <c r="Q17" s="17">
        <v>7.5473754272104522E-3</v>
      </c>
      <c r="R17" s="17">
        <v>0.16388332341393128</v>
      </c>
      <c r="S17" s="17">
        <v>5.4738328175821543E-5</v>
      </c>
      <c r="T17" s="17">
        <v>0.16388332341393227</v>
      </c>
      <c r="U17" s="17">
        <v>1.311659858741858</v>
      </c>
      <c r="V17" s="17">
        <v>0.27265160520856091</v>
      </c>
      <c r="W17" s="17">
        <v>0.19297323523431315</v>
      </c>
      <c r="X17" s="17">
        <v>0.49985506297142851</v>
      </c>
      <c r="Y17" s="17">
        <v>0.25325442112444996</v>
      </c>
      <c r="Z17" s="17">
        <v>0.3778248169097686</v>
      </c>
    </row>
    <row r="18" spans="1:26" x14ac:dyDescent="0.2">
      <c r="A18" s="17">
        <v>9970</v>
      </c>
      <c r="B18" s="17" t="s">
        <v>146</v>
      </c>
      <c r="C18" s="17" t="s">
        <v>140</v>
      </c>
      <c r="D18" s="70">
        <v>43474</v>
      </c>
      <c r="E18" s="73">
        <v>17.649999999999999</v>
      </c>
      <c r="F18" s="17">
        <v>5.9799999999999999E-2</v>
      </c>
      <c r="G18" s="72">
        <v>9.874000000000116E-2</v>
      </c>
      <c r="H18" s="17" t="s">
        <v>147</v>
      </c>
      <c r="I18" s="17">
        <v>1.0008799320419213E-2</v>
      </c>
      <c r="J18" s="17">
        <v>0.41677458739819478</v>
      </c>
      <c r="K18" s="17">
        <v>7.1056409822674513E-3</v>
      </c>
      <c r="L18" s="17">
        <v>3.6545621233481096E-3</v>
      </c>
      <c r="M18" s="17">
        <v>3.4466483493560687</v>
      </c>
      <c r="N18" s="17">
        <v>7.6316813839850759E-3</v>
      </c>
      <c r="O18" s="17">
        <v>2.7480471113120486</v>
      </c>
      <c r="P18" s="17">
        <v>0.4162323467603018</v>
      </c>
      <c r="Q18" s="17">
        <v>7.9753858208512322E-3</v>
      </c>
      <c r="R18" s="17">
        <v>7.4285809986990858E-2</v>
      </c>
      <c r="S18" s="17">
        <v>5.7842529578776136E-5</v>
      </c>
      <c r="T18" s="17">
        <v>7.428580998699108E-2</v>
      </c>
      <c r="U18" s="17">
        <v>1.1974738445874102</v>
      </c>
      <c r="V18" s="17">
        <v>0.2346741875887646</v>
      </c>
      <c r="W18" s="17">
        <v>6.4458420537683893E-4</v>
      </c>
      <c r="X18" s="17">
        <v>0.18265591069005249</v>
      </c>
      <c r="Y18" s="17">
        <v>7.7239202082293539E-4</v>
      </c>
      <c r="Z18" s="17">
        <v>9.9968071229775607E-2</v>
      </c>
    </row>
    <row r="19" spans="1:26" x14ac:dyDescent="0.2">
      <c r="A19" s="13">
        <v>9186</v>
      </c>
      <c r="B19" s="13" t="s">
        <v>79</v>
      </c>
      <c r="C19" s="13" t="s">
        <v>72</v>
      </c>
      <c r="D19" s="14">
        <v>43474</v>
      </c>
      <c r="E19" s="172"/>
      <c r="F19" s="16">
        <v>1.0952999999999999</v>
      </c>
      <c r="G19" s="16">
        <v>10.346170000000001</v>
      </c>
      <c r="H19" s="17" t="s">
        <v>148</v>
      </c>
      <c r="I19" s="17">
        <v>9.6574296138305111E-3</v>
      </c>
      <c r="J19" s="17">
        <v>0.80266005301399579</v>
      </c>
      <c r="K19" s="17">
        <v>7.1055591685537075E-3</v>
      </c>
      <c r="L19" s="17">
        <v>5.8595180019122561E-3</v>
      </c>
      <c r="M19" s="17">
        <v>2.6985917670571653</v>
      </c>
      <c r="N19" s="17">
        <v>1.1230673239325193E-2</v>
      </c>
      <c r="O19" s="17">
        <v>2.1129269686741861</v>
      </c>
      <c r="P19" s="17">
        <v>0.81940106584972727</v>
      </c>
      <c r="Q19" s="17">
        <v>7.5561874624446596E-3</v>
      </c>
      <c r="R19" s="17">
        <v>0.18021005579988036</v>
      </c>
      <c r="S19" s="17">
        <v>5.4802238614781296E-5</v>
      </c>
      <c r="T19" s="17">
        <v>0.1802100557998807</v>
      </c>
      <c r="U19" s="17">
        <v>1.3126309018922939</v>
      </c>
      <c r="V19" s="17">
        <v>0.30978421443706144</v>
      </c>
      <c r="W19" s="17">
        <v>0.19397851205278779</v>
      </c>
      <c r="X19" s="17">
        <v>0.48570057011111201</v>
      </c>
      <c r="Y19" s="17">
        <v>0.2540873540324084</v>
      </c>
      <c r="Z19" s="17">
        <v>0.34150495995863578</v>
      </c>
    </row>
    <row r="20" spans="1:26" s="65" customFormat="1" x14ac:dyDescent="0.2">
      <c r="A20" s="65">
        <v>9971</v>
      </c>
      <c r="B20" s="65" t="s">
        <v>149</v>
      </c>
      <c r="C20" s="68" t="s">
        <v>140</v>
      </c>
      <c r="D20" s="66"/>
      <c r="E20" s="65">
        <v>10.6</v>
      </c>
      <c r="F20" s="68">
        <v>0.13175000000000001</v>
      </c>
      <c r="G20" s="68">
        <v>7.7840000000001908E-2</v>
      </c>
      <c r="H20" s="17" t="s">
        <v>150</v>
      </c>
      <c r="I20" s="17">
        <v>1.0046347328215363E-2</v>
      </c>
      <c r="J20" s="17">
        <v>0.28493758936560998</v>
      </c>
      <c r="K20" s="17">
        <v>7.1285992008951332E-3</v>
      </c>
      <c r="L20" s="17">
        <v>5.2471155510469816E-3</v>
      </c>
      <c r="M20" s="17">
        <v>0.98628392496839412</v>
      </c>
      <c r="N20" s="17">
        <v>6.5126765972011186E-3</v>
      </c>
      <c r="O20" s="17">
        <v>0.79813293213930459</v>
      </c>
      <c r="P20" s="17">
        <v>0.30123008938132123</v>
      </c>
      <c r="Q20" s="17">
        <v>8.1329658922742222E-3</v>
      </c>
      <c r="R20" s="17">
        <v>0.14506390793985424</v>
      </c>
      <c r="S20" s="17">
        <v>5.8985399672719377E-5</v>
      </c>
      <c r="T20" s="17">
        <v>0.14506390793985469</v>
      </c>
      <c r="U20" s="17">
        <v>0.34007417387578726</v>
      </c>
      <c r="V20" s="17">
        <v>0.19759858405548411</v>
      </c>
      <c r="W20" s="17">
        <v>2.3525292329855986E-3</v>
      </c>
      <c r="X20" s="17">
        <v>0.12790754080593492</v>
      </c>
      <c r="Y20" s="17">
        <v>8.0066244519761331E-4</v>
      </c>
      <c r="Z20" s="17">
        <v>0.15811519364728541</v>
      </c>
    </row>
    <row r="21" spans="1:26" s="65" customFormat="1" x14ac:dyDescent="0.2">
      <c r="A21" s="13">
        <v>9186</v>
      </c>
      <c r="B21" s="13" t="s">
        <v>79</v>
      </c>
      <c r="C21" s="13" t="s">
        <v>72</v>
      </c>
      <c r="D21" s="14">
        <v>43474</v>
      </c>
      <c r="E21" s="172"/>
      <c r="F21" s="16">
        <v>1.0952999999999999</v>
      </c>
      <c r="G21" s="16">
        <v>10.346170000000001</v>
      </c>
      <c r="H21" s="17" t="s">
        <v>151</v>
      </c>
      <c r="I21" s="17">
        <v>9.9182054837356776E-3</v>
      </c>
      <c r="J21" s="17">
        <v>0.5723322477184164</v>
      </c>
      <c r="K21" s="17">
        <v>7.1276608687741421E-3</v>
      </c>
      <c r="L21" s="17">
        <v>6.3607963040179386E-3</v>
      </c>
      <c r="M21" s="17">
        <v>2.6989653268869462</v>
      </c>
      <c r="N21" s="17">
        <v>8.647841478388648E-3</v>
      </c>
      <c r="O21" s="17">
        <v>2.0599408432166828</v>
      </c>
      <c r="P21" s="17">
        <v>0.53459906590197526</v>
      </c>
      <c r="Q21" s="17">
        <v>7.5818873482395898E-3</v>
      </c>
      <c r="R21" s="17">
        <v>0.13254319745672682</v>
      </c>
      <c r="S21" s="17">
        <v>5.4988630400414767E-5</v>
      </c>
      <c r="T21" s="17">
        <v>0.13254319745672716</v>
      </c>
      <c r="U21" s="17">
        <v>1.310238120505387</v>
      </c>
      <c r="V21" s="17">
        <v>0.20242435653551821</v>
      </c>
      <c r="W21" s="17">
        <v>0.19570528308236002</v>
      </c>
      <c r="X21" s="17">
        <v>0.44653949626470935</v>
      </c>
      <c r="Y21" s="17">
        <v>0.25647487225895138</v>
      </c>
      <c r="Z21" s="17">
        <v>0.41835089118580282</v>
      </c>
    </row>
    <row r="22" spans="1:26" s="65" customFormat="1" x14ac:dyDescent="0.2">
      <c r="A22" s="18">
        <v>9972</v>
      </c>
      <c r="B22" s="18" t="s">
        <v>152</v>
      </c>
      <c r="C22" s="18" t="s">
        <v>140</v>
      </c>
      <c r="D22" s="18"/>
      <c r="E22" s="20">
        <v>10.9</v>
      </c>
      <c r="F22" s="21">
        <v>0.19350000000000001</v>
      </c>
      <c r="G22" s="21">
        <v>9.6319999999998629E-2</v>
      </c>
      <c r="H22" s="17" t="s">
        <v>153</v>
      </c>
      <c r="I22" s="17">
        <v>1.0063904009967636E-2</v>
      </c>
      <c r="J22" s="17">
        <v>0.33135461297145663</v>
      </c>
      <c r="K22" s="17">
        <v>7.1237761574657523E-3</v>
      </c>
      <c r="L22" s="17">
        <v>6.1411053682608593E-3</v>
      </c>
      <c r="M22" s="17">
        <v>1.1802605576455776</v>
      </c>
      <c r="N22" s="17">
        <v>8.4723417490664282E-3</v>
      </c>
      <c r="O22" s="17">
        <v>0.95272023926780847</v>
      </c>
      <c r="P22" s="17">
        <v>0.35184975342449115</v>
      </c>
      <c r="Q22" s="17">
        <v>8.1209200771306909E-3</v>
      </c>
      <c r="R22" s="17">
        <v>0.17680696018124487</v>
      </c>
      <c r="S22" s="17">
        <v>5.8898035821691829E-5</v>
      </c>
      <c r="T22" s="17">
        <v>0.1768069601812447</v>
      </c>
      <c r="U22" s="17">
        <v>0.3550256191569966</v>
      </c>
      <c r="V22" s="17">
        <v>0.26681353852488765</v>
      </c>
      <c r="W22" s="17">
        <v>2.1801004224689942E-3</v>
      </c>
      <c r="X22" s="17">
        <v>0.14438171403639841</v>
      </c>
      <c r="Y22" s="17">
        <v>7.731498160598937E-4</v>
      </c>
      <c r="Z22" s="17">
        <v>0.21871374562811821</v>
      </c>
    </row>
    <row r="23" spans="1:26" s="65" customFormat="1" x14ac:dyDescent="0.2">
      <c r="A23" s="13">
        <v>9186</v>
      </c>
      <c r="B23" s="13" t="s">
        <v>79</v>
      </c>
      <c r="C23" s="13" t="s">
        <v>72</v>
      </c>
      <c r="D23" s="14">
        <v>43474</v>
      </c>
      <c r="E23" s="172"/>
      <c r="F23" s="16">
        <v>1.0952999999999999</v>
      </c>
      <c r="G23" s="16">
        <v>10.346170000000001</v>
      </c>
      <c r="H23" s="17" t="s">
        <v>151</v>
      </c>
      <c r="I23" s="17">
        <v>9.9182054837356776E-3</v>
      </c>
      <c r="J23" s="17">
        <v>0.5723322477184164</v>
      </c>
      <c r="K23" s="17">
        <v>7.1276608687741421E-3</v>
      </c>
      <c r="L23" s="17">
        <v>6.3607963040179386E-3</v>
      </c>
      <c r="M23" s="17">
        <v>2.6989653268869462</v>
      </c>
      <c r="N23" s="17">
        <v>8.647841478388648E-3</v>
      </c>
      <c r="O23" s="17">
        <v>2.0599408432166828</v>
      </c>
      <c r="P23" s="17">
        <v>0.53459906590197526</v>
      </c>
      <c r="Q23" s="17">
        <v>7.5818873482395898E-3</v>
      </c>
      <c r="R23" s="17">
        <v>0.13254319745672682</v>
      </c>
      <c r="S23" s="17">
        <v>5.4988630400414767E-5</v>
      </c>
      <c r="T23" s="17">
        <v>0.13254319745672716</v>
      </c>
      <c r="U23" s="17">
        <v>1.310238120505387</v>
      </c>
      <c r="V23" s="17">
        <v>0.20242435653551821</v>
      </c>
      <c r="W23" s="17">
        <v>0.19570528308236002</v>
      </c>
      <c r="X23" s="17">
        <v>0.44653949626470935</v>
      </c>
      <c r="Y23" s="17">
        <v>0.25647487225895138</v>
      </c>
      <c r="Z23" s="17">
        <v>0.41835089118580282</v>
      </c>
    </row>
    <row r="24" spans="1:26" s="65" customFormat="1" x14ac:dyDescent="0.2">
      <c r="D24" s="66"/>
      <c r="E24" s="67"/>
      <c r="G24" s="68"/>
      <c r="H24" s="68"/>
      <c r="I24" s="68"/>
      <c r="J24" s="171"/>
      <c r="K24" s="68"/>
      <c r="L24" s="169"/>
      <c r="M24" s="169"/>
      <c r="N24" s="169"/>
      <c r="O24" s="68"/>
      <c r="P24" s="171"/>
      <c r="Q24" s="186"/>
      <c r="R24" s="170"/>
      <c r="S24" s="187"/>
      <c r="U24" s="68"/>
      <c r="V24" s="171"/>
      <c r="W24" s="68"/>
      <c r="X24" s="171"/>
      <c r="Y24" s="186"/>
      <c r="Z24" s="171"/>
    </row>
    <row r="25" spans="1:26" s="65" customFormat="1" x14ac:dyDescent="0.2">
      <c r="A25" s="13">
        <v>9186</v>
      </c>
      <c r="B25" s="13" t="s">
        <v>79</v>
      </c>
      <c r="C25" s="13" t="s">
        <v>72</v>
      </c>
      <c r="D25" s="14">
        <v>43479</v>
      </c>
      <c r="E25" s="172"/>
      <c r="F25" s="16">
        <v>1.0952999999999999</v>
      </c>
      <c r="G25" s="16">
        <v>10.346170000000001</v>
      </c>
      <c r="H25" s="17" t="s">
        <v>154</v>
      </c>
      <c r="I25" s="17">
        <v>9.4197435892223024E-3</v>
      </c>
      <c r="J25" s="17">
        <v>4.7670702906542459</v>
      </c>
      <c r="K25" s="17">
        <v>7.1504727779344553E-3</v>
      </c>
      <c r="L25" s="17">
        <v>1.8983596359295526E-2</v>
      </c>
      <c r="M25" s="17">
        <v>2.7014999145774428</v>
      </c>
      <c r="N25" s="17">
        <v>4.3477875978569537E-2</v>
      </c>
      <c r="O25" s="17">
        <v>2.1837158934582361</v>
      </c>
      <c r="P25" s="17">
        <v>5.0578465950978728</v>
      </c>
      <c r="Q25" s="17">
        <v>7.6155980553429502E-3</v>
      </c>
      <c r="R25" s="17">
        <v>0.90519538010183676</v>
      </c>
      <c r="S25" s="17">
        <v>5.5233121716138929E-5</v>
      </c>
      <c r="T25" s="17">
        <v>0.90519538010183642</v>
      </c>
      <c r="U25" s="17">
        <v>1.3115575032431432</v>
      </c>
      <c r="V25" s="17">
        <v>0.62787482087222535</v>
      </c>
      <c r="W25" s="17">
        <v>0.18292953592349595</v>
      </c>
      <c r="X25" s="17">
        <v>2.1429420777094621</v>
      </c>
      <c r="Y25" s="17">
        <v>0.24075398792649466</v>
      </c>
      <c r="Z25" s="17">
        <v>2.0377918492853158</v>
      </c>
    </row>
    <row r="26" spans="1:26" s="65" customFormat="1" x14ac:dyDescent="0.2">
      <c r="A26" s="18">
        <v>10033</v>
      </c>
      <c r="B26" s="18" t="s">
        <v>155</v>
      </c>
      <c r="C26" s="18" t="s">
        <v>156</v>
      </c>
      <c r="D26" s="19">
        <v>43479</v>
      </c>
      <c r="E26" s="20"/>
      <c r="F26" s="21">
        <v>7.3980000000000004E-2</v>
      </c>
      <c r="G26" s="21">
        <v>0.19946999999999981</v>
      </c>
      <c r="H26" s="17" t="s">
        <v>157</v>
      </c>
      <c r="I26" s="17">
        <v>1.0108998171368995E-2</v>
      </c>
      <c r="J26" s="17">
        <v>0.25548708253878794</v>
      </c>
      <c r="K26" s="17">
        <v>7.1492269626844823E-3</v>
      </c>
      <c r="L26" s="17">
        <v>2.4785790734733359E-2</v>
      </c>
      <c r="M26" s="17">
        <v>0.1338890170869973</v>
      </c>
      <c r="N26" s="17">
        <v>1.7691043116098468E-2</v>
      </c>
      <c r="O26" s="17">
        <v>0.15696192402612502</v>
      </c>
      <c r="P26" s="17">
        <v>0.71817309067787427</v>
      </c>
      <c r="Q26" s="17">
        <v>1.1852118290408501E-2</v>
      </c>
      <c r="R26" s="17">
        <v>0.68165368535175319</v>
      </c>
      <c r="S26" s="17">
        <v>8.5959039246948432E-5</v>
      </c>
      <c r="T26" s="17">
        <v>0.6816536853517533</v>
      </c>
      <c r="U26" s="17">
        <v>5.0225285090795012E-2</v>
      </c>
      <c r="V26" s="17">
        <v>0.45212551985993871</v>
      </c>
      <c r="W26" s="17">
        <v>1.9839789876753273E-4</v>
      </c>
      <c r="X26" s="17">
        <v>0.19179228278725008</v>
      </c>
      <c r="Y26" s="17">
        <v>9.9673523701637241E-6</v>
      </c>
      <c r="Z26" s="17">
        <v>0.44264620280767814</v>
      </c>
    </row>
    <row r="27" spans="1:26" s="65" customFormat="1" x14ac:dyDescent="0.2">
      <c r="A27" s="13">
        <v>9186</v>
      </c>
      <c r="B27" s="13" t="s">
        <v>79</v>
      </c>
      <c r="C27" s="13" t="s">
        <v>72</v>
      </c>
      <c r="D27" s="14">
        <v>43479</v>
      </c>
      <c r="E27" s="172"/>
      <c r="F27" s="16">
        <v>1.0952999999999999</v>
      </c>
      <c r="G27" s="16">
        <v>10.346170000000001</v>
      </c>
      <c r="H27" s="17" t="s">
        <v>154</v>
      </c>
      <c r="I27" s="17">
        <v>9.4197435892223024E-3</v>
      </c>
      <c r="J27" s="17">
        <v>4.7670702906542459</v>
      </c>
      <c r="K27" s="17">
        <v>7.1504727779344553E-3</v>
      </c>
      <c r="L27" s="17">
        <v>1.8983596359295526E-2</v>
      </c>
      <c r="M27" s="17">
        <v>2.7014999145774428</v>
      </c>
      <c r="N27" s="17">
        <v>4.3477875978569537E-2</v>
      </c>
      <c r="O27" s="17">
        <v>2.1837158934582361</v>
      </c>
      <c r="P27" s="17">
        <v>5.0578465950978728</v>
      </c>
      <c r="Q27" s="17">
        <v>7.6155980553429502E-3</v>
      </c>
      <c r="R27" s="17">
        <v>0.90519538010183676</v>
      </c>
      <c r="S27" s="17">
        <v>5.5233121716138929E-5</v>
      </c>
      <c r="T27" s="17">
        <v>0.90519538010183642</v>
      </c>
      <c r="U27" s="17">
        <v>1.3115575032431432</v>
      </c>
      <c r="V27" s="17">
        <v>0.62787482087222535</v>
      </c>
      <c r="W27" s="17">
        <v>0.18292953592349595</v>
      </c>
      <c r="X27" s="17">
        <v>2.1429420777094621</v>
      </c>
      <c r="Y27" s="17">
        <v>0.24075398792649466</v>
      </c>
      <c r="Z27" s="17">
        <v>2.0377918492853158</v>
      </c>
    </row>
    <row r="28" spans="1:26" s="65" customFormat="1" x14ac:dyDescent="0.2">
      <c r="A28" s="18"/>
      <c r="B28" s="18"/>
      <c r="C28" s="18"/>
      <c r="D28" s="18"/>
      <c r="E28" s="20"/>
      <c r="F28" s="21"/>
      <c r="G28" s="21"/>
    </row>
    <row r="29" spans="1:26" s="65" customFormat="1" x14ac:dyDescent="0.2">
      <c r="A29" s="13">
        <v>9186</v>
      </c>
      <c r="B29" s="13" t="s">
        <v>79</v>
      </c>
      <c r="C29" s="13" t="s">
        <v>72</v>
      </c>
      <c r="D29" s="14">
        <v>43481</v>
      </c>
      <c r="E29" s="172"/>
      <c r="F29" s="16">
        <v>1.0952999999999999</v>
      </c>
      <c r="G29" s="16">
        <v>10.346170000000001</v>
      </c>
      <c r="H29" s="17" t="s">
        <v>128</v>
      </c>
      <c r="I29" s="17">
        <v>9.7617434072850839E-3</v>
      </c>
      <c r="J29" s="17">
        <v>0.43721423286761085</v>
      </c>
      <c r="K29" s="17">
        <v>7.1228792806217163E-3</v>
      </c>
      <c r="L29" s="17">
        <v>5.306771581867719E-3</v>
      </c>
      <c r="M29" s="17">
        <v>2.6994236954193198</v>
      </c>
      <c r="N29" s="17">
        <v>9.958932500224775E-3</v>
      </c>
      <c r="O29" s="17">
        <v>2.0879561456469475</v>
      </c>
      <c r="P29" s="17">
        <v>0.39322507225243536</v>
      </c>
      <c r="Q29" s="17">
        <v>7.5581215186863362E-3</v>
      </c>
      <c r="R29" s="17">
        <v>0.10096068693317595</v>
      </c>
      <c r="S29" s="17">
        <v>5.4816265610826287E-5</v>
      </c>
      <c r="T29" s="17">
        <v>0.10096068693317539</v>
      </c>
      <c r="U29" s="17">
        <v>1.3107951115759471</v>
      </c>
      <c r="V29" s="17">
        <v>0.21989665513912848</v>
      </c>
      <c r="W29" s="17">
        <v>0.19010348499972937</v>
      </c>
      <c r="X29" s="17">
        <v>0.29081779086142451</v>
      </c>
      <c r="Y29" s="17">
        <v>0.24926114259215265</v>
      </c>
      <c r="Z29" s="17">
        <v>0.24905356287196787</v>
      </c>
    </row>
    <row r="30" spans="1:26" s="65" customFormat="1" x14ac:dyDescent="0.2">
      <c r="A30" s="18">
        <v>9802</v>
      </c>
      <c r="B30" s="18" t="s">
        <v>158</v>
      </c>
      <c r="C30" s="18" t="s">
        <v>130</v>
      </c>
      <c r="D30" s="19">
        <v>43481</v>
      </c>
      <c r="E30" s="20">
        <v>-193.8</v>
      </c>
      <c r="F30" s="21">
        <v>8.6679999999999993E-2</v>
      </c>
      <c r="G30" s="21">
        <v>0.19505999999999979</v>
      </c>
      <c r="H30" s="17" t="s">
        <v>159</v>
      </c>
      <c r="I30" s="17">
        <v>9.996585877728845E-3</v>
      </c>
      <c r="J30" s="17">
        <v>0.23835293813366773</v>
      </c>
      <c r="K30" s="17">
        <v>7.1209725957697579E-3</v>
      </c>
      <c r="L30" s="17">
        <v>1.9078933229994442E-3</v>
      </c>
      <c r="M30" s="17">
        <v>5.2619167312914534</v>
      </c>
      <c r="N30" s="17">
        <v>4.2290220994874519E-3</v>
      </c>
      <c r="O30" s="17">
        <v>5.9277340367713913</v>
      </c>
      <c r="P30" s="17">
        <v>0.23721991367448284</v>
      </c>
      <c r="Q30" s="17">
        <v>1.1262176624486692E-2</v>
      </c>
      <c r="R30" s="17">
        <v>2.7099688244789429E-2</v>
      </c>
      <c r="S30" s="17">
        <v>8.1680410096290941E-5</v>
      </c>
      <c r="T30" s="17">
        <v>2.7099688244789564E-2</v>
      </c>
      <c r="U30" s="17">
        <v>0.84101215273409946</v>
      </c>
      <c r="V30" s="17">
        <v>0.12844216563470129</v>
      </c>
      <c r="W30" s="17">
        <v>8.3813293621910496E-4</v>
      </c>
      <c r="X30" s="17">
        <v>0.10222100755827607</v>
      </c>
      <c r="Y30" s="17">
        <v>7.0477253759277856E-4</v>
      </c>
      <c r="Z30" s="17">
        <v>8.337393851610643E-2</v>
      </c>
    </row>
    <row r="31" spans="1:26" s="65" customFormat="1" x14ac:dyDescent="0.2">
      <c r="A31" s="13">
        <v>9186</v>
      </c>
      <c r="B31" s="13" t="s">
        <v>79</v>
      </c>
      <c r="C31" s="13" t="s">
        <v>72</v>
      </c>
      <c r="D31" s="14">
        <v>43481</v>
      </c>
      <c r="E31" s="172"/>
      <c r="F31" s="16">
        <v>1.0952999999999999</v>
      </c>
      <c r="G31" s="16">
        <v>10.346170000000001</v>
      </c>
      <c r="H31" s="17" t="s">
        <v>132</v>
      </c>
      <c r="I31" s="17">
        <v>9.9562498575819086E-3</v>
      </c>
      <c r="J31" s="17">
        <v>0.46548589354205772</v>
      </c>
      <c r="K31" s="17">
        <v>7.1231730329585994E-3</v>
      </c>
      <c r="L31" s="17">
        <v>3.5781408649187027E-3</v>
      </c>
      <c r="M31" s="17">
        <v>2.6992381844408211</v>
      </c>
      <c r="N31" s="17">
        <v>6.105157760200576E-3</v>
      </c>
      <c r="O31" s="17">
        <v>2.0524859741713586</v>
      </c>
      <c r="P31" s="17">
        <v>0.42910921825202303</v>
      </c>
      <c r="Q31" s="17">
        <v>7.5597430576487398E-3</v>
      </c>
      <c r="R31" s="17">
        <v>9.9911057364661951E-2</v>
      </c>
      <c r="S31" s="17">
        <v>5.4828026034397346E-5</v>
      </c>
      <c r="T31" s="17">
        <v>9.9911057364662034E-2</v>
      </c>
      <c r="U31" s="17">
        <v>1.3128263977311365</v>
      </c>
      <c r="V31" s="17">
        <v>0.22339568663487455</v>
      </c>
      <c r="W31" s="17">
        <v>0.18919983444762647</v>
      </c>
      <c r="X31" s="17">
        <v>0.28997909368296365</v>
      </c>
      <c r="Y31" s="17">
        <v>0.24828217514998732</v>
      </c>
      <c r="Z31" s="17">
        <v>0.2538231608207156</v>
      </c>
    </row>
    <row r="32" spans="1:26" s="65" customFormat="1" x14ac:dyDescent="0.2">
      <c r="A32" s="18">
        <v>9803</v>
      </c>
      <c r="B32" s="18" t="s">
        <v>160</v>
      </c>
      <c r="C32" s="18" t="s">
        <v>130</v>
      </c>
      <c r="D32" s="19">
        <v>43481</v>
      </c>
      <c r="E32" s="20">
        <v>-307</v>
      </c>
      <c r="F32" s="21">
        <v>7.6350000000000001E-2</v>
      </c>
      <c r="G32" s="21">
        <v>0.19998000000000005</v>
      </c>
      <c r="H32" s="17" t="s">
        <v>161</v>
      </c>
      <c r="I32" s="17">
        <v>1.0042558393002683E-2</v>
      </c>
      <c r="J32" s="17">
        <v>0.18216093673095152</v>
      </c>
      <c r="K32" s="17">
        <v>7.1203825568041746E-3</v>
      </c>
      <c r="L32" s="17">
        <v>3.679639227494595E-3</v>
      </c>
      <c r="M32" s="17">
        <v>3.0532197334856161</v>
      </c>
      <c r="N32" s="17">
        <v>3.0945230322737168E-3</v>
      </c>
      <c r="O32" s="17">
        <v>3.4084428182217712</v>
      </c>
      <c r="P32" s="17">
        <v>0.17592024257197481</v>
      </c>
      <c r="Q32" s="17">
        <v>1.1207729858892859E-2</v>
      </c>
      <c r="R32" s="17">
        <v>3.280706448860763E-2</v>
      </c>
      <c r="S32" s="17">
        <v>8.1285527802183529E-5</v>
      </c>
      <c r="T32" s="17">
        <v>3.280706448860695E-2</v>
      </c>
      <c r="U32" s="17">
        <v>0.4716683524808083</v>
      </c>
      <c r="V32" s="17">
        <v>0.15108711269277664</v>
      </c>
      <c r="W32" s="17">
        <v>1.1415161502846482E-3</v>
      </c>
      <c r="X32" s="17">
        <v>0.11803910782637651</v>
      </c>
      <c r="Y32" s="17">
        <v>5.3829509349025508E-4</v>
      </c>
      <c r="Z32" s="17">
        <v>0.11330152412482733</v>
      </c>
    </row>
    <row r="33" spans="1:26" s="65" customFormat="1" x14ac:dyDescent="0.2">
      <c r="A33" s="13">
        <v>9186</v>
      </c>
      <c r="B33" s="13" t="s">
        <v>79</v>
      </c>
      <c r="C33" s="13" t="s">
        <v>72</v>
      </c>
      <c r="D33" s="14">
        <v>43481</v>
      </c>
      <c r="E33" s="172"/>
      <c r="F33" s="16">
        <v>1.0952999999999999</v>
      </c>
      <c r="G33" s="16">
        <v>10.346170000000001</v>
      </c>
      <c r="H33" s="17" t="s">
        <v>135</v>
      </c>
      <c r="I33" s="17">
        <v>9.9803900696985998E-3</v>
      </c>
      <c r="J33" s="17">
        <v>0.65462538807170667</v>
      </c>
      <c r="K33" s="17">
        <v>7.1204632349879766E-3</v>
      </c>
      <c r="L33" s="17">
        <v>4.9947125131257746E-3</v>
      </c>
      <c r="M33" s="17">
        <v>2.6994478693659327</v>
      </c>
      <c r="N33" s="17">
        <v>7.4152159354469189E-3</v>
      </c>
      <c r="O33" s="17">
        <v>2.0482291620874191</v>
      </c>
      <c r="P33" s="17">
        <v>0.63458551965168919</v>
      </c>
      <c r="Q33" s="17">
        <v>7.5699501124250248E-3</v>
      </c>
      <c r="R33" s="17">
        <v>0.13341294886041008</v>
      </c>
      <c r="S33" s="17">
        <v>5.4902054035182698E-5</v>
      </c>
      <c r="T33" s="17">
        <v>0.13341294886040975</v>
      </c>
      <c r="U33" s="17">
        <v>1.3126257219162354</v>
      </c>
      <c r="V33" s="17">
        <v>0.19643434342092522</v>
      </c>
      <c r="W33" s="17">
        <v>0.19029563629897739</v>
      </c>
      <c r="X33" s="17">
        <v>0.34213896960003154</v>
      </c>
      <c r="Y33" s="17">
        <v>0.24983797897756591</v>
      </c>
      <c r="Z33" s="17">
        <v>0.3753654858112131</v>
      </c>
    </row>
    <row r="34" spans="1:26" s="65" customFormat="1" x14ac:dyDescent="0.2">
      <c r="A34" s="18">
        <v>9804</v>
      </c>
      <c r="B34" s="18" t="s">
        <v>162</v>
      </c>
      <c r="C34" s="18" t="s">
        <v>130</v>
      </c>
      <c r="D34" s="19">
        <v>43481</v>
      </c>
      <c r="E34" s="20">
        <v>-335</v>
      </c>
      <c r="F34" s="21">
        <v>4.7469999999999998E-2</v>
      </c>
      <c r="G34" s="21">
        <v>0.17380999999999958</v>
      </c>
      <c r="H34" s="17" t="s">
        <v>163</v>
      </c>
      <c r="I34" s="17">
        <v>1.0082000152547404E-2</v>
      </c>
      <c r="J34" s="17">
        <v>0.2123304282024735</v>
      </c>
      <c r="K34" s="17">
        <v>7.1177770917601199E-3</v>
      </c>
      <c r="L34" s="17">
        <v>3.6684238924098297E-3</v>
      </c>
      <c r="M34" s="17">
        <v>1.6093451318418897</v>
      </c>
      <c r="N34" s="17">
        <v>4.6052470279483579E-3</v>
      </c>
      <c r="O34" s="17">
        <v>1.6335059556851919</v>
      </c>
      <c r="P34" s="17">
        <v>0.2075290098667725</v>
      </c>
      <c r="Q34" s="17">
        <v>1.0231637188301852E-2</v>
      </c>
      <c r="R34" s="17">
        <v>4.7987776089127382E-2</v>
      </c>
      <c r="S34" s="17">
        <v>7.4206287946140849E-5</v>
      </c>
      <c r="T34" s="17">
        <v>4.7987776089126882E-2</v>
      </c>
      <c r="U34" s="17">
        <v>0.83633249189168724</v>
      </c>
      <c r="V34" s="17">
        <v>0.13761778719121831</v>
      </c>
      <c r="W34" s="17">
        <v>7.1981397778343127E-3</v>
      </c>
      <c r="X34" s="17">
        <v>0.11105800792366045</v>
      </c>
      <c r="Y34" s="17">
        <v>6.016828823063025E-3</v>
      </c>
      <c r="Z34" s="17">
        <v>8.9243550179805703E-2</v>
      </c>
    </row>
    <row r="35" spans="1:26" s="65" customFormat="1" x14ac:dyDescent="0.2">
      <c r="A35" s="13">
        <v>9186</v>
      </c>
      <c r="B35" s="13" t="s">
        <v>79</v>
      </c>
      <c r="C35" s="13" t="s">
        <v>72</v>
      </c>
      <c r="D35" s="14">
        <v>43481</v>
      </c>
      <c r="E35" s="172"/>
      <c r="F35" s="16">
        <v>1.0952999999999999</v>
      </c>
      <c r="G35" s="16">
        <v>10.346170000000001</v>
      </c>
      <c r="H35" s="17" t="s">
        <v>138</v>
      </c>
      <c r="I35" s="17">
        <v>9.9192203220675353E-3</v>
      </c>
      <c r="J35" s="17">
        <v>0.51414448069243823</v>
      </c>
      <c r="K35" s="17">
        <v>7.1170640229987758E-3</v>
      </c>
      <c r="L35" s="17">
        <v>4.0345438847632954E-3</v>
      </c>
      <c r="M35" s="17">
        <v>2.6992982650760928</v>
      </c>
      <c r="N35" s="17">
        <v>8.3297044667866912E-3</v>
      </c>
      <c r="O35" s="17">
        <v>2.0633462162897791</v>
      </c>
      <c r="P35" s="17">
        <v>0.47875988479472453</v>
      </c>
      <c r="Q35" s="17">
        <v>7.5694211956340634E-3</v>
      </c>
      <c r="R35" s="17">
        <v>0.10527735535078807</v>
      </c>
      <c r="S35" s="17">
        <v>5.4898217996925323E-5</v>
      </c>
      <c r="T35" s="17">
        <v>0.10527735535078703</v>
      </c>
      <c r="U35" s="17">
        <v>1.317956466980456</v>
      </c>
      <c r="V35" s="17">
        <v>0.2597945835401867</v>
      </c>
      <c r="W35" s="17">
        <v>0.19035874364760258</v>
      </c>
      <c r="X35" s="17">
        <v>0.38944717566898368</v>
      </c>
      <c r="Y35" s="17">
        <v>0.25100098595576253</v>
      </c>
      <c r="Z35" s="17">
        <v>0.32973306133856312</v>
      </c>
    </row>
    <row r="36" spans="1:26" s="65" customFormat="1" x14ac:dyDescent="0.2">
      <c r="A36" s="18">
        <v>9805</v>
      </c>
      <c r="B36" s="18" t="s">
        <v>164</v>
      </c>
      <c r="C36" s="18" t="s">
        <v>130</v>
      </c>
      <c r="D36" s="19">
        <v>43481</v>
      </c>
      <c r="E36" s="20">
        <v>-317</v>
      </c>
      <c r="F36" s="21">
        <v>8.1409999999999996E-2</v>
      </c>
      <c r="G36" s="21">
        <v>0.18369000000000035</v>
      </c>
      <c r="H36" s="17" t="s">
        <v>165</v>
      </c>
      <c r="I36" s="17">
        <v>1.0058479535862924E-2</v>
      </c>
      <c r="J36" s="17">
        <v>0.24400233895104559</v>
      </c>
      <c r="K36" s="17">
        <v>7.1161265834245018E-3</v>
      </c>
      <c r="L36" s="17">
        <v>2.5123166889651953E-3</v>
      </c>
      <c r="M36" s="17">
        <v>3.2025701357913174</v>
      </c>
      <c r="N36" s="17">
        <v>4.6176905342992201E-3</v>
      </c>
      <c r="O36" s="17">
        <v>3.5587638996973552</v>
      </c>
      <c r="P36" s="17">
        <v>0.24542247823260199</v>
      </c>
      <c r="Q36" s="17">
        <v>1.1176165445546123E-2</v>
      </c>
      <c r="R36" s="17">
        <v>3.2793419298364317E-2</v>
      </c>
      <c r="S36" s="17">
        <v>8.1056602762861614E-5</v>
      </c>
      <c r="T36" s="17">
        <v>3.2793419298363401E-2</v>
      </c>
      <c r="U36" s="17">
        <v>0.49216061053381766</v>
      </c>
      <c r="V36" s="17">
        <v>0.16644728231633685</v>
      </c>
      <c r="W36" s="17">
        <v>5.5967793478196772E-4</v>
      </c>
      <c r="X36" s="17">
        <v>0.13410643250016588</v>
      </c>
      <c r="Y36" s="17">
        <v>2.7542451088565916E-4</v>
      </c>
      <c r="Z36" s="17">
        <v>0.10922616587689474</v>
      </c>
    </row>
    <row r="37" spans="1:26" s="65" customFormat="1" x14ac:dyDescent="0.2">
      <c r="A37" s="13">
        <v>9186</v>
      </c>
      <c r="B37" s="13" t="s">
        <v>79</v>
      </c>
      <c r="C37" s="13" t="s">
        <v>72</v>
      </c>
      <c r="D37" s="14">
        <v>43481</v>
      </c>
      <c r="E37" s="172"/>
      <c r="F37" s="16">
        <v>1.0952999999999999</v>
      </c>
      <c r="G37" s="16">
        <v>10.346170000000001</v>
      </c>
      <c r="H37" s="17" t="s">
        <v>142</v>
      </c>
      <c r="I37" s="17">
        <v>9.8932608554396263E-3</v>
      </c>
      <c r="J37" s="17">
        <v>0.61573803550151873</v>
      </c>
      <c r="K37" s="17">
        <v>7.1155370806630118E-3</v>
      </c>
      <c r="L37" s="17">
        <v>5.8314125797700352E-3</v>
      </c>
      <c r="M37" s="17">
        <v>2.6991363459080029</v>
      </c>
      <c r="N37" s="17">
        <v>8.7644655834707517E-3</v>
      </c>
      <c r="O37" s="17">
        <v>2.0655156424970098</v>
      </c>
      <c r="P37" s="17">
        <v>0.60228634241787393</v>
      </c>
      <c r="Q37" s="17">
        <v>7.5678555074259329E-3</v>
      </c>
      <c r="R37" s="17">
        <v>7.933690030332323E-2</v>
      </c>
      <c r="S37" s="17">
        <v>5.4886862638260035E-5</v>
      </c>
      <c r="T37" s="17">
        <v>7.9336900303323313E-2</v>
      </c>
      <c r="U37" s="17">
        <v>1.3139599243719426</v>
      </c>
      <c r="V37" s="17">
        <v>0.19661625648694958</v>
      </c>
      <c r="W37" s="17">
        <v>0.19158463779772761</v>
      </c>
      <c r="X37" s="17">
        <v>0.37802066786009464</v>
      </c>
      <c r="Y37" s="17">
        <v>0.25214249942386152</v>
      </c>
      <c r="Z37" s="17">
        <v>0.38098492641950255</v>
      </c>
    </row>
    <row r="38" spans="1:26" s="65" customFormat="1" x14ac:dyDescent="0.2">
      <c r="A38" s="18">
        <v>9806</v>
      </c>
      <c r="B38" s="18" t="s">
        <v>166</v>
      </c>
      <c r="C38" s="18" t="s">
        <v>130</v>
      </c>
      <c r="D38" s="19">
        <v>43481</v>
      </c>
      <c r="E38" s="20">
        <v>-273</v>
      </c>
      <c r="F38" s="21">
        <v>7.6130000000000003E-2</v>
      </c>
      <c r="G38" s="21">
        <v>0.19736000000000153</v>
      </c>
      <c r="H38" s="17" t="s">
        <v>167</v>
      </c>
      <c r="I38" s="17">
        <v>1.0051412070686426E-2</v>
      </c>
      <c r="J38" s="17">
        <v>0.27541400290355866</v>
      </c>
      <c r="K38" s="17">
        <v>7.1124976176641427E-3</v>
      </c>
      <c r="L38" s="17">
        <v>3.5650172973867604E-3</v>
      </c>
      <c r="M38" s="17">
        <v>3.0790419209637121</v>
      </c>
      <c r="N38" s="17">
        <v>4.3130689334516326E-3</v>
      </c>
      <c r="O38" s="17">
        <v>3.2243062982037993</v>
      </c>
      <c r="P38" s="17">
        <v>0.27238626138631705</v>
      </c>
      <c r="Q38" s="17">
        <v>1.0530562480709368E-2</v>
      </c>
      <c r="R38" s="17">
        <v>3.5651131402792531E-2</v>
      </c>
      <c r="S38" s="17">
        <v>7.6374282756212769E-5</v>
      </c>
      <c r="T38" s="17">
        <v>3.5651131402791629E-2</v>
      </c>
      <c r="U38" s="17">
        <v>0.83749165127234748</v>
      </c>
      <c r="V38" s="17">
        <v>0.15360280310773761</v>
      </c>
      <c r="W38" s="17">
        <v>1.0894963335150922E-3</v>
      </c>
      <c r="X38" s="17">
        <v>0.10729572291862084</v>
      </c>
      <c r="Y38" s="17">
        <v>9.1199765782602716E-4</v>
      </c>
      <c r="Z38" s="17">
        <v>9.0756420560822545E-2</v>
      </c>
    </row>
    <row r="39" spans="1:26" s="65" customFormat="1" x14ac:dyDescent="0.2">
      <c r="A39" s="13">
        <v>9186</v>
      </c>
      <c r="B39" s="13" t="s">
        <v>79</v>
      </c>
      <c r="C39" s="13" t="s">
        <v>72</v>
      </c>
      <c r="D39" s="14">
        <v>43481</v>
      </c>
      <c r="E39" s="172"/>
      <c r="F39" s="16">
        <v>1.0952999999999999</v>
      </c>
      <c r="G39" s="16">
        <v>10.346170000000001</v>
      </c>
      <c r="H39" s="17" t="s">
        <v>145</v>
      </c>
      <c r="I39" s="17">
        <v>9.9314491559781681E-3</v>
      </c>
      <c r="J39" s="17">
        <v>0.72312684416646167</v>
      </c>
      <c r="K39" s="17">
        <v>7.1170316240873844E-3</v>
      </c>
      <c r="L39" s="17">
        <v>5.2298411572476652E-3</v>
      </c>
      <c r="M39" s="17">
        <v>2.6992169457194537</v>
      </c>
      <c r="N39" s="17">
        <v>9.4220630176455305E-3</v>
      </c>
      <c r="O39" s="17">
        <v>2.0599511811818285</v>
      </c>
      <c r="P39" s="17">
        <v>0.71858260141627095</v>
      </c>
      <c r="Q39" s="17">
        <v>7.5773798261608303E-3</v>
      </c>
      <c r="R39" s="17">
        <v>0.11532433930860927</v>
      </c>
      <c r="S39" s="17">
        <v>5.4955939006540626E-5</v>
      </c>
      <c r="T39" s="17">
        <v>0.11532433930861005</v>
      </c>
      <c r="U39" s="17">
        <v>1.314628213456817</v>
      </c>
      <c r="V39" s="17">
        <v>0.23811929190600589</v>
      </c>
      <c r="W39" s="17">
        <v>0.19031217460624594</v>
      </c>
      <c r="X39" s="17">
        <v>0.33184545020624961</v>
      </c>
      <c r="Y39" s="17">
        <v>0.25037803563779565</v>
      </c>
      <c r="Z39" s="17">
        <v>0.2973760486742002</v>
      </c>
    </row>
    <row r="40" spans="1:26" s="65" customFormat="1" x14ac:dyDescent="0.2">
      <c r="A40" s="18">
        <v>9807</v>
      </c>
      <c r="B40" s="18" t="s">
        <v>168</v>
      </c>
      <c r="C40" s="18" t="s">
        <v>130</v>
      </c>
      <c r="D40" s="19">
        <v>43481</v>
      </c>
      <c r="E40" s="20">
        <v>-210</v>
      </c>
      <c r="F40" s="21">
        <v>8.8349999999999998E-2</v>
      </c>
      <c r="G40" s="21">
        <v>0.1964699999999997</v>
      </c>
      <c r="H40" s="17" t="s">
        <v>169</v>
      </c>
      <c r="I40" s="17">
        <v>1.003303460886419E-2</v>
      </c>
      <c r="J40" s="17">
        <v>0.20203244110317542</v>
      </c>
      <c r="K40" s="17">
        <v>7.1164208456352468E-3</v>
      </c>
      <c r="L40" s="17">
        <v>3.1421078735001614E-3</v>
      </c>
      <c r="M40" s="17">
        <v>2.6887917320240997</v>
      </c>
      <c r="N40" s="17">
        <v>4.6907832382772057E-3</v>
      </c>
      <c r="O40" s="17">
        <v>2.9924564941492613</v>
      </c>
      <c r="P40" s="17">
        <v>0.21675769686795046</v>
      </c>
      <c r="Q40" s="17">
        <v>1.1160572161736271E-2</v>
      </c>
      <c r="R40" s="17">
        <v>4.4983586020212456E-2</v>
      </c>
      <c r="S40" s="17">
        <v>8.0943510430996787E-5</v>
      </c>
      <c r="T40" s="17">
        <v>4.4983586020212192E-2</v>
      </c>
      <c r="U40" s="17">
        <v>0.48442348152512632</v>
      </c>
      <c r="V40" s="17">
        <v>0.19537660350500255</v>
      </c>
      <c r="W40" s="17">
        <v>3.8872544369110591E-4</v>
      </c>
      <c r="X40" s="17">
        <v>0.12931396822102303</v>
      </c>
      <c r="Y40" s="17">
        <v>1.8824854622863149E-4</v>
      </c>
      <c r="Z40" s="17">
        <v>0.12249294513096086</v>
      </c>
    </row>
    <row r="41" spans="1:26" s="65" customFormat="1" x14ac:dyDescent="0.2">
      <c r="A41" s="13">
        <v>9186</v>
      </c>
      <c r="B41" s="13" t="s">
        <v>79</v>
      </c>
      <c r="C41" s="13" t="s">
        <v>72</v>
      </c>
      <c r="D41" s="14">
        <v>43481</v>
      </c>
      <c r="E41" s="172"/>
      <c r="F41" s="16">
        <v>1.0952999999999999</v>
      </c>
      <c r="G41" s="16">
        <v>10.346170000000001</v>
      </c>
      <c r="H41" s="17" t="s">
        <v>145</v>
      </c>
      <c r="I41" s="17">
        <v>9.9314491559781681E-3</v>
      </c>
      <c r="J41" s="17">
        <v>0.72312684416646167</v>
      </c>
      <c r="K41" s="17">
        <v>7.1170316240873844E-3</v>
      </c>
      <c r="L41" s="17">
        <v>5.2298411572476652E-3</v>
      </c>
      <c r="M41" s="17">
        <v>2.6992169457194537</v>
      </c>
      <c r="N41" s="17">
        <v>9.4220630176455305E-3</v>
      </c>
      <c r="O41" s="17">
        <v>2.0599511811818285</v>
      </c>
      <c r="P41" s="17">
        <v>0.71858260141627095</v>
      </c>
      <c r="Q41" s="17">
        <v>7.5773798261608303E-3</v>
      </c>
      <c r="R41" s="17">
        <v>0.11532433930860927</v>
      </c>
      <c r="S41" s="17">
        <v>5.4955939006540626E-5</v>
      </c>
      <c r="T41" s="17">
        <v>0.11532433930861005</v>
      </c>
      <c r="U41" s="17">
        <v>1.314628213456817</v>
      </c>
      <c r="V41" s="17">
        <v>0.23811929190600589</v>
      </c>
      <c r="W41" s="17">
        <v>0.19031217460624594</v>
      </c>
      <c r="X41" s="17">
        <v>0.33184545020624961</v>
      </c>
      <c r="Y41" s="17">
        <v>0.25037803563779565</v>
      </c>
      <c r="Z41" s="17">
        <v>0.2973760486742002</v>
      </c>
    </row>
    <row r="42" spans="1:26" s="65" customFormat="1" x14ac:dyDescent="0.2">
      <c r="A42" s="18"/>
      <c r="B42" s="18"/>
      <c r="C42" s="18"/>
      <c r="D42" s="18"/>
      <c r="E42" s="20"/>
      <c r="F42" s="21"/>
      <c r="G42" s="21"/>
    </row>
    <row r="43" spans="1:26" s="65" customFormat="1" x14ac:dyDescent="0.2">
      <c r="A43" s="13">
        <v>10073</v>
      </c>
      <c r="B43" s="13" t="s">
        <v>79</v>
      </c>
      <c r="C43" s="13" t="s">
        <v>72</v>
      </c>
      <c r="D43" s="14">
        <v>43482</v>
      </c>
      <c r="E43" s="172"/>
      <c r="F43" s="16">
        <v>1.1066</v>
      </c>
      <c r="G43" s="16">
        <v>10.36739</v>
      </c>
      <c r="H43" s="17" t="s">
        <v>170</v>
      </c>
      <c r="I43" s="17">
        <v>9.9128614300152875E-3</v>
      </c>
      <c r="J43" s="17">
        <v>0.67170487718673566</v>
      </c>
      <c r="K43" s="17">
        <v>7.1347110306102385E-3</v>
      </c>
      <c r="L43" s="17">
        <v>7.2917563192673018E-3</v>
      </c>
      <c r="M43" s="17">
        <v>2.7198050870128574</v>
      </c>
      <c r="N43" s="17">
        <v>1.0407374987930816E-2</v>
      </c>
      <c r="O43" s="17">
        <v>2.0724287874186791</v>
      </c>
      <c r="P43" s="17">
        <v>0.65544969637536721</v>
      </c>
      <c r="Q43" s="17">
        <v>7.5579602397214431E-3</v>
      </c>
      <c r="R43" s="17">
        <v>0.11488558166381643</v>
      </c>
      <c r="S43" s="17">
        <v>5.4815095914023268E-5</v>
      </c>
      <c r="T43" s="17">
        <v>0.11488558166381629</v>
      </c>
      <c r="U43" s="17">
        <v>1.3168705193224925</v>
      </c>
      <c r="V43" s="17">
        <v>0.27845958517891062</v>
      </c>
      <c r="W43" s="17">
        <v>0.19298852534928801</v>
      </c>
      <c r="X43" s="17">
        <v>0.40536723526773782</v>
      </c>
      <c r="Y43" s="17">
        <v>0.25399164694588827</v>
      </c>
      <c r="Z43" s="17">
        <v>0.29409409529932373</v>
      </c>
    </row>
    <row r="44" spans="1:26" s="65" customFormat="1" x14ac:dyDescent="0.2">
      <c r="A44" s="18">
        <v>9808</v>
      </c>
      <c r="B44" s="18" t="s">
        <v>171</v>
      </c>
      <c r="C44" s="18" t="s">
        <v>130</v>
      </c>
      <c r="D44" s="19">
        <v>43482</v>
      </c>
      <c r="E44" s="20">
        <v>-247</v>
      </c>
      <c r="F44" s="21">
        <v>9.6240000000000006E-2</v>
      </c>
      <c r="G44" s="21">
        <v>0.18952999999999953</v>
      </c>
      <c r="H44" s="17" t="s">
        <v>172</v>
      </c>
      <c r="I44" s="17">
        <v>1.0106705213178559E-2</v>
      </c>
      <c r="J44" s="17">
        <v>0.23587219205562074</v>
      </c>
      <c r="K44" s="17">
        <v>7.1222432280544784E-3</v>
      </c>
      <c r="L44" s="17">
        <v>1.7091254916769116E-2</v>
      </c>
      <c r="M44" s="17">
        <v>1.7614430718085932</v>
      </c>
      <c r="N44" s="17">
        <v>5.7691062392525383E-3</v>
      </c>
      <c r="O44" s="17">
        <v>1.8506602722838057</v>
      </c>
      <c r="P44" s="17">
        <v>0.25801706682398995</v>
      </c>
      <c r="Q44" s="17">
        <v>1.0609070521496211E-2</v>
      </c>
      <c r="R44" s="17">
        <v>6.5813164549976058E-2</v>
      </c>
      <c r="S44" s="17">
        <v>7.6943672598082466E-5</v>
      </c>
      <c r="T44" s="17">
        <v>6.5813164549976114E-2</v>
      </c>
      <c r="U44" s="17">
        <v>1.4676002726547086</v>
      </c>
      <c r="V44" s="17">
        <v>0.17346312338087783</v>
      </c>
      <c r="W44" s="17">
        <v>1.0924661913362927E-4</v>
      </c>
      <c r="X44" s="17">
        <v>0.1979114482732712</v>
      </c>
      <c r="Y44" s="17">
        <v>1.6017523233454698E-4</v>
      </c>
      <c r="Z44" s="17">
        <v>0.14461451154207558</v>
      </c>
    </row>
    <row r="45" spans="1:26" s="65" customFormat="1" x14ac:dyDescent="0.2">
      <c r="A45" s="13">
        <v>10073</v>
      </c>
      <c r="B45" s="13" t="s">
        <v>79</v>
      </c>
      <c r="C45" s="13" t="s">
        <v>72</v>
      </c>
      <c r="D45" s="14">
        <v>43482</v>
      </c>
      <c r="E45" s="172"/>
      <c r="F45" s="16">
        <v>1.1066</v>
      </c>
      <c r="G45" s="16">
        <v>10.36739</v>
      </c>
      <c r="H45" s="17" t="s">
        <v>173</v>
      </c>
      <c r="I45" s="17">
        <v>9.7430137843682336E-3</v>
      </c>
      <c r="J45" s="17">
        <v>0.7275032437931952</v>
      </c>
      <c r="K45" s="17">
        <v>7.1217514492354621E-3</v>
      </c>
      <c r="L45" s="17">
        <v>8.7090285669224974E-3</v>
      </c>
      <c r="M45" s="17">
        <v>2.7197019691539466</v>
      </c>
      <c r="N45" s="17">
        <v>1.0815886805253182E-2</v>
      </c>
      <c r="O45" s="17">
        <v>2.1057606881070474</v>
      </c>
      <c r="P45" s="17">
        <v>0.68777664357746515</v>
      </c>
      <c r="Q45" s="17">
        <v>7.5534317237169182E-3</v>
      </c>
      <c r="R45" s="17">
        <v>0.1032344021482817</v>
      </c>
      <c r="S45" s="17">
        <v>5.4782252258954575E-5</v>
      </c>
      <c r="T45" s="17">
        <v>0.10323440214828276</v>
      </c>
      <c r="U45" s="17">
        <v>1.3240302606932466</v>
      </c>
      <c r="V45" s="17">
        <v>0.21008232025801896</v>
      </c>
      <c r="W45" s="17">
        <v>0.19623086905940387</v>
      </c>
      <c r="X45" s="17">
        <v>0.42389653375933822</v>
      </c>
      <c r="Y45" s="17">
        <v>0.26001736470359033</v>
      </c>
      <c r="Z45" s="17">
        <v>0.39830849512171967</v>
      </c>
    </row>
    <row r="46" spans="1:26" s="65" customFormat="1" x14ac:dyDescent="0.2">
      <c r="A46" s="65">
        <v>9809</v>
      </c>
      <c r="B46" s="65" t="s">
        <v>174</v>
      </c>
      <c r="C46" s="68" t="s">
        <v>130</v>
      </c>
      <c r="D46" s="19">
        <v>43482</v>
      </c>
      <c r="E46" s="65">
        <v>-183</v>
      </c>
      <c r="F46" s="68">
        <v>6.5720000000000001E-2</v>
      </c>
      <c r="G46" s="68">
        <v>0.19441999999999915</v>
      </c>
      <c r="H46" s="17" t="s">
        <v>175</v>
      </c>
      <c r="I46" s="17">
        <v>1.0059236596941357E-2</v>
      </c>
      <c r="J46" s="17">
        <v>0.16389603626367785</v>
      </c>
      <c r="K46" s="17">
        <v>7.1307214464297322E-3</v>
      </c>
      <c r="L46" s="17">
        <v>3.4970944492604935E-3</v>
      </c>
      <c r="M46" s="17">
        <v>1.5391820775814071</v>
      </c>
      <c r="N46" s="17">
        <v>4.8550012507229488E-3</v>
      </c>
      <c r="O46" s="17">
        <v>1.5538409528319563</v>
      </c>
      <c r="P46" s="17">
        <v>0.16249599893583946</v>
      </c>
      <c r="Q46" s="17">
        <v>1.0155131570455474E-2</v>
      </c>
      <c r="R46" s="17">
        <v>7.1016298645762255E-2</v>
      </c>
      <c r="S46" s="17">
        <v>7.3651420938747743E-5</v>
      </c>
      <c r="T46" s="17">
        <v>7.1016298645763323E-2</v>
      </c>
      <c r="U46" s="17">
        <v>1.0993784382079599</v>
      </c>
      <c r="V46" s="17">
        <v>0.16850287490837612</v>
      </c>
      <c r="W46" s="17">
        <v>2.3422049161329001E-3</v>
      </c>
      <c r="X46" s="17">
        <v>0.15520920981762562</v>
      </c>
      <c r="Y46" s="17">
        <v>2.5741107274054637E-3</v>
      </c>
      <c r="Z46" s="17">
        <v>8.2696739305743602E-2</v>
      </c>
    </row>
    <row r="47" spans="1:26" s="65" customFormat="1" x14ac:dyDescent="0.2">
      <c r="A47" s="13">
        <v>10073</v>
      </c>
      <c r="B47" s="13" t="s">
        <v>79</v>
      </c>
      <c r="C47" s="13" t="s">
        <v>72</v>
      </c>
      <c r="D47" s="14">
        <v>43482</v>
      </c>
      <c r="E47" s="172"/>
      <c r="F47" s="16">
        <v>1.1066</v>
      </c>
      <c r="G47" s="16">
        <v>10.36739</v>
      </c>
      <c r="H47" s="17" t="s">
        <v>176</v>
      </c>
      <c r="I47" s="17">
        <v>9.9624285411206125E-3</v>
      </c>
      <c r="J47" s="17">
        <v>0.58090076534180368</v>
      </c>
      <c r="K47" s="17">
        <v>7.1366860750517345E-3</v>
      </c>
      <c r="L47" s="17">
        <v>1.4665743311535057E-2</v>
      </c>
      <c r="M47" s="17">
        <v>2.7204602334690038</v>
      </c>
      <c r="N47" s="17">
        <v>1.0311263331096552E-2</v>
      </c>
      <c r="O47" s="17">
        <v>2.065933009035414</v>
      </c>
      <c r="P47" s="17">
        <v>0.53707215372687467</v>
      </c>
      <c r="Q47" s="17">
        <v>7.569277860756043E-3</v>
      </c>
      <c r="R47" s="17">
        <v>0.14899246668236818</v>
      </c>
      <c r="S47" s="17">
        <v>5.4897178441961124E-5</v>
      </c>
      <c r="T47" s="17">
        <v>0.14899246668236929</v>
      </c>
      <c r="U47" s="17">
        <v>1.3157178202131301</v>
      </c>
      <c r="V47" s="17">
        <v>0.25132584628712762</v>
      </c>
      <c r="W47" s="17">
        <v>0.19325665495542158</v>
      </c>
      <c r="X47" s="17">
        <v>0.4151651480078381</v>
      </c>
      <c r="Y47" s="17">
        <v>0.25448984882971937</v>
      </c>
      <c r="Z47" s="17">
        <v>0.38762693073325494</v>
      </c>
    </row>
    <row r="48" spans="1:26" s="65" customFormat="1" x14ac:dyDescent="0.2">
      <c r="A48" s="18">
        <v>9810</v>
      </c>
      <c r="B48" s="18" t="s">
        <v>177</v>
      </c>
      <c r="C48" s="18" t="s">
        <v>130</v>
      </c>
      <c r="D48" s="19">
        <v>43482</v>
      </c>
      <c r="E48" s="20">
        <v>-253</v>
      </c>
      <c r="F48" s="21">
        <v>5.4719999999999998E-2</v>
      </c>
      <c r="G48" s="21">
        <v>0.19636999999999993</v>
      </c>
      <c r="H48" s="17" t="s">
        <v>178</v>
      </c>
      <c r="I48" s="17">
        <v>1.0033675634281439E-2</v>
      </c>
      <c r="J48" s="17">
        <v>0.17338139725542431</v>
      </c>
      <c r="K48" s="17">
        <v>7.1337979465018386E-3</v>
      </c>
      <c r="L48" s="17">
        <v>4.1389305054789372E-3</v>
      </c>
      <c r="M48" s="17">
        <v>2.9889032978500008</v>
      </c>
      <c r="N48" s="17">
        <v>4.6427570265744657E-3</v>
      </c>
      <c r="O48" s="17">
        <v>3.0447091177438796</v>
      </c>
      <c r="P48" s="17">
        <v>0.18149388604875913</v>
      </c>
      <c r="Q48" s="17">
        <v>1.022130250250124E-2</v>
      </c>
      <c r="R48" s="17">
        <v>3.7502564055412878E-2</v>
      </c>
      <c r="S48" s="17">
        <v>7.413133428464574E-5</v>
      </c>
      <c r="T48" s="17">
        <v>3.7502564055413377E-2</v>
      </c>
      <c r="U48" s="17">
        <v>1.4809587428689628</v>
      </c>
      <c r="V48" s="17">
        <v>0.19187906338580316</v>
      </c>
      <c r="W48" s="17">
        <v>1.9195039181741848E-3</v>
      </c>
      <c r="X48" s="17">
        <v>0.16707955173061695</v>
      </c>
      <c r="Y48" s="17">
        <v>2.8419784131219349E-3</v>
      </c>
      <c r="Z48" s="17">
        <v>7.3035573480748281E-2</v>
      </c>
    </row>
    <row r="49" spans="1:26" s="65" customFormat="1" x14ac:dyDescent="0.2">
      <c r="A49" s="13">
        <v>10073</v>
      </c>
      <c r="B49" s="13" t="s">
        <v>79</v>
      </c>
      <c r="C49" s="13" t="s">
        <v>72</v>
      </c>
      <c r="D49" s="14">
        <v>43482</v>
      </c>
      <c r="E49" s="172"/>
      <c r="F49" s="16">
        <v>1.1066</v>
      </c>
      <c r="G49" s="16">
        <v>10.36739</v>
      </c>
      <c r="H49" s="17" t="s">
        <v>179</v>
      </c>
      <c r="I49" s="17">
        <v>9.8427887629817523E-3</v>
      </c>
      <c r="J49" s="17">
        <v>0.75028856093101171</v>
      </c>
      <c r="K49" s="17">
        <v>7.1351255807116654E-3</v>
      </c>
      <c r="L49" s="17">
        <v>6.3081087238265688E-3</v>
      </c>
      <c r="M49" s="17">
        <v>2.7195942643644067</v>
      </c>
      <c r="N49" s="17">
        <v>1.1801033025591413E-2</v>
      </c>
      <c r="O49" s="17">
        <v>2.0885949169197247</v>
      </c>
      <c r="P49" s="17">
        <v>0.73164655085334296</v>
      </c>
      <c r="Q49" s="17">
        <v>7.5655264829889365E-3</v>
      </c>
      <c r="R49" s="17">
        <v>0.13537520965536151</v>
      </c>
      <c r="S49" s="17">
        <v>5.4869971083680393E-5</v>
      </c>
      <c r="T49" s="17">
        <v>0.13537520965536096</v>
      </c>
      <c r="U49" s="17">
        <v>1.317117681500281</v>
      </c>
      <c r="V49" s="17">
        <v>0.22641011873955402</v>
      </c>
      <c r="W49" s="17">
        <v>0.19477441161849651</v>
      </c>
      <c r="X49" s="17">
        <v>0.45479770039634215</v>
      </c>
      <c r="Y49" s="17">
        <v>0.25639080586720486</v>
      </c>
      <c r="Z49" s="17">
        <v>0.40595477282115677</v>
      </c>
    </row>
    <row r="50" spans="1:26" s="65" customFormat="1" x14ac:dyDescent="0.2">
      <c r="A50" s="18">
        <v>9811</v>
      </c>
      <c r="B50" s="18" t="s">
        <v>180</v>
      </c>
      <c r="C50" s="18" t="s">
        <v>130</v>
      </c>
      <c r="D50" s="19">
        <v>43482</v>
      </c>
      <c r="E50" s="20">
        <v>-328</v>
      </c>
      <c r="F50" s="21">
        <v>8.3320000000000005E-2</v>
      </c>
      <c r="G50" s="21">
        <v>0.18571000000000026</v>
      </c>
      <c r="H50" s="17" t="s">
        <v>181</v>
      </c>
      <c r="I50" s="17">
        <v>1.0043098157332163E-2</v>
      </c>
      <c r="J50" s="17">
        <v>0.21165789417719838</v>
      </c>
      <c r="K50" s="17">
        <v>7.1335183326059846E-3</v>
      </c>
      <c r="L50" s="17">
        <v>4.1136158633672398E-3</v>
      </c>
      <c r="M50" s="17">
        <v>3.1754360560695378</v>
      </c>
      <c r="N50" s="17">
        <v>5.1655072436975888E-3</v>
      </c>
      <c r="O50" s="17">
        <v>3.5240291267116128</v>
      </c>
      <c r="P50" s="17">
        <v>0.20377204163940357</v>
      </c>
      <c r="Q50" s="17">
        <v>1.1146629983608186E-2</v>
      </c>
      <c r="R50" s="17">
        <v>4.2512333482532874E-2</v>
      </c>
      <c r="S50" s="17">
        <v>8.0842392959205251E-5</v>
      </c>
      <c r="T50" s="17">
        <v>4.2512333482532527E-2</v>
      </c>
      <c r="U50" s="17">
        <v>0.38081412502700279</v>
      </c>
      <c r="V50" s="17">
        <v>0.22145692673795564</v>
      </c>
      <c r="W50" s="17">
        <v>6.0348876629845504E-4</v>
      </c>
      <c r="X50" s="17">
        <v>0.14866340869971392</v>
      </c>
      <c r="Y50" s="17">
        <v>2.2977880977669861E-4</v>
      </c>
      <c r="Z50" s="17">
        <v>0.11799176563021838</v>
      </c>
    </row>
    <row r="51" spans="1:26" s="65" customFormat="1" x14ac:dyDescent="0.2">
      <c r="A51" s="13">
        <v>10073</v>
      </c>
      <c r="B51" s="13" t="s">
        <v>79</v>
      </c>
      <c r="C51" s="13" t="s">
        <v>72</v>
      </c>
      <c r="D51" s="14">
        <v>43482</v>
      </c>
      <c r="E51" s="172"/>
      <c r="F51" s="16">
        <v>1.1066</v>
      </c>
      <c r="G51" s="16">
        <v>10.36739</v>
      </c>
      <c r="H51" s="17" t="s">
        <v>182</v>
      </c>
      <c r="I51" s="17">
        <v>9.9502864215916947E-3</v>
      </c>
      <c r="J51" s="17">
        <v>0.62015345991715842</v>
      </c>
      <c r="K51" s="17">
        <v>7.1368732849620246E-3</v>
      </c>
      <c r="L51" s="17">
        <v>3.9612897056022188E-3</v>
      </c>
      <c r="M51" s="17">
        <v>2.7196044083831965</v>
      </c>
      <c r="N51" s="17">
        <v>1.0682522027053458E-2</v>
      </c>
      <c r="O51" s="17">
        <v>2.0712657942258006</v>
      </c>
      <c r="P51" s="17">
        <v>0.61344758970521274</v>
      </c>
      <c r="Q51" s="17">
        <v>7.5733714828626246E-3</v>
      </c>
      <c r="R51" s="17">
        <v>0.15040944040424961</v>
      </c>
      <c r="S51" s="17">
        <v>5.4926867972110929E-5</v>
      </c>
      <c r="T51" s="17">
        <v>0.15040944040424831</v>
      </c>
      <c r="U51" s="17">
        <v>1.3159579777495034</v>
      </c>
      <c r="V51" s="17">
        <v>0.23315705891741803</v>
      </c>
      <c r="W51" s="17">
        <v>0.19363696753411458</v>
      </c>
      <c r="X51" s="17">
        <v>0.40115470565820793</v>
      </c>
      <c r="Y51" s="17">
        <v>0.25484666416838836</v>
      </c>
      <c r="Z51" s="17">
        <v>0.37136043393448831</v>
      </c>
    </row>
    <row r="52" spans="1:26" s="65" customFormat="1" x14ac:dyDescent="0.2">
      <c r="A52" s="18">
        <v>9812</v>
      </c>
      <c r="B52" s="18" t="s">
        <v>183</v>
      </c>
      <c r="C52" s="18" t="s">
        <v>130</v>
      </c>
      <c r="D52" s="19">
        <v>43482</v>
      </c>
      <c r="E52" s="20">
        <v>-262</v>
      </c>
      <c r="F52" s="21">
        <v>9.357E-2</v>
      </c>
      <c r="G52" s="21">
        <v>0.17819999999999858</v>
      </c>
      <c r="H52" s="17" t="s">
        <v>184</v>
      </c>
      <c r="I52" s="17">
        <v>1.01022247216042E-2</v>
      </c>
      <c r="J52" s="17">
        <v>0.36911010080537215</v>
      </c>
      <c r="K52" s="17">
        <v>7.1336764992474353E-3</v>
      </c>
      <c r="L52" s="17">
        <v>6.1916982202906631E-3</v>
      </c>
      <c r="M52" s="17">
        <v>2.0777335851649252</v>
      </c>
      <c r="N52" s="17">
        <v>5.0233656871354233E-3</v>
      </c>
      <c r="O52" s="17">
        <v>2.2428259788305009</v>
      </c>
      <c r="P52" s="17">
        <v>0.38100364984103469</v>
      </c>
      <c r="Q52" s="17">
        <v>1.0894253878836888E-2</v>
      </c>
      <c r="R52" s="17">
        <v>6.4454890437407861E-2</v>
      </c>
      <c r="S52" s="17">
        <v>7.9012002225374665E-5</v>
      </c>
      <c r="T52" s="17">
        <v>6.445489043740861E-2</v>
      </c>
      <c r="U52" s="17">
        <v>0.77284535437833002</v>
      </c>
      <c r="V52" s="17">
        <v>0.18738014830280023</v>
      </c>
      <c r="W52" s="17">
        <v>2.1502049651457938E-4</v>
      </c>
      <c r="X52" s="17">
        <v>0.15879578112796794</v>
      </c>
      <c r="Y52" s="17">
        <v>1.6619844502860801E-4</v>
      </c>
      <c r="Z52" s="17">
        <v>0.12402322330257599</v>
      </c>
    </row>
    <row r="53" spans="1:26" s="65" customFormat="1" x14ac:dyDescent="0.2">
      <c r="A53" s="13">
        <v>10073</v>
      </c>
      <c r="B53" s="13" t="s">
        <v>79</v>
      </c>
      <c r="C53" s="13" t="s">
        <v>72</v>
      </c>
      <c r="D53" s="14">
        <v>43482</v>
      </c>
      <c r="E53" s="172"/>
      <c r="F53" s="16">
        <v>1.1066</v>
      </c>
      <c r="G53" s="16">
        <v>10.36739</v>
      </c>
      <c r="H53" s="17" t="s">
        <v>185</v>
      </c>
      <c r="I53" s="17">
        <v>9.9565458280009862E-3</v>
      </c>
      <c r="J53" s="17">
        <v>0.54679785854499974</v>
      </c>
      <c r="K53" s="17">
        <v>7.1316651116454452E-3</v>
      </c>
      <c r="L53" s="17">
        <v>7.608071054463165E-3</v>
      </c>
      <c r="M53" s="17">
        <v>2.719593130664804</v>
      </c>
      <c r="N53" s="17">
        <v>7.5170930102375928E-3</v>
      </c>
      <c r="O53" s="17">
        <v>2.0716213399593455</v>
      </c>
      <c r="P53" s="17">
        <v>0.53093158717385713</v>
      </c>
      <c r="Q53" s="17">
        <v>7.5790225601239545E-3</v>
      </c>
      <c r="R53" s="17">
        <v>0.14285430010157799</v>
      </c>
      <c r="S53" s="17">
        <v>5.49678531496287E-5</v>
      </c>
      <c r="T53" s="17">
        <v>0.14285430010157751</v>
      </c>
      <c r="U53" s="17">
        <v>1.3200658977287516</v>
      </c>
      <c r="V53" s="17">
        <v>0.25340710213266826</v>
      </c>
      <c r="W53" s="17">
        <v>0.19357973995314046</v>
      </c>
      <c r="X53" s="17">
        <v>0.38188888265258164</v>
      </c>
      <c r="Y53" s="17">
        <v>0.2556688023311543</v>
      </c>
      <c r="Z53" s="17">
        <v>0.32898911428860228</v>
      </c>
    </row>
    <row r="54" spans="1:26" s="65" customFormat="1" x14ac:dyDescent="0.2">
      <c r="A54" s="18">
        <v>10063</v>
      </c>
      <c r="B54" s="18" t="s">
        <v>186</v>
      </c>
      <c r="C54" s="18" t="s">
        <v>140</v>
      </c>
      <c r="D54" s="19">
        <v>43482</v>
      </c>
      <c r="E54" s="18">
        <v>20.399999999999999</v>
      </c>
      <c r="F54" s="21">
        <v>0.18925</v>
      </c>
      <c r="G54" s="21">
        <v>9.7849999999999326E-2</v>
      </c>
      <c r="H54" s="17" t="s">
        <v>187</v>
      </c>
      <c r="I54" s="17">
        <v>1.0061952345112514E-2</v>
      </c>
      <c r="J54" s="17">
        <v>0.24171960800793926</v>
      </c>
      <c r="K54" s="17">
        <v>7.1286200226488884E-3</v>
      </c>
      <c r="L54" s="17">
        <v>2.2906053664961415E-2</v>
      </c>
      <c r="M54" s="17">
        <v>1.561476068507246</v>
      </c>
      <c r="N54" s="17">
        <v>3.1280072455222636E-2</v>
      </c>
      <c r="O54" s="17">
        <v>1.7099081913299381</v>
      </c>
      <c r="P54" s="17">
        <v>0.25008970922870405</v>
      </c>
      <c r="Q54" s="17">
        <v>1.101342958666379E-2</v>
      </c>
      <c r="R54" s="17">
        <v>8.1222662900682641E-2</v>
      </c>
      <c r="S54" s="17">
        <v>7.9876339645518869E-5</v>
      </c>
      <c r="T54" s="17">
        <v>8.1222662900681961E-2</v>
      </c>
      <c r="U54" s="17">
        <v>1.2272079176354602</v>
      </c>
      <c r="V54" s="17">
        <v>0.19336098503577584</v>
      </c>
      <c r="W54" s="17">
        <v>3.4731404592082502E-2</v>
      </c>
      <c r="X54" s="17">
        <v>0.2374847656534865</v>
      </c>
      <c r="Y54" s="17">
        <v>4.2699637733791061E-2</v>
      </c>
      <c r="Z54" s="17">
        <v>0.17180572597078447</v>
      </c>
    </row>
    <row r="55" spans="1:26" s="65" customFormat="1" x14ac:dyDescent="0.2">
      <c r="A55" s="13">
        <v>10073</v>
      </c>
      <c r="B55" s="13" t="s">
        <v>79</v>
      </c>
      <c r="C55" s="13" t="s">
        <v>72</v>
      </c>
      <c r="D55" s="14">
        <v>43482</v>
      </c>
      <c r="E55" s="172"/>
      <c r="F55" s="16">
        <v>1.1066</v>
      </c>
      <c r="G55" s="16">
        <v>10.36739</v>
      </c>
      <c r="H55" s="17" t="s">
        <v>188</v>
      </c>
      <c r="I55" s="17">
        <v>9.9705026869434023E-3</v>
      </c>
      <c r="J55" s="17">
        <v>0.752155610229986</v>
      </c>
      <c r="K55" s="17">
        <v>7.1226496695163634E-3</v>
      </c>
      <c r="L55" s="17">
        <v>6.536714436048174E-3</v>
      </c>
      <c r="M55" s="17">
        <v>2.7202701538073963</v>
      </c>
      <c r="N55" s="17">
        <v>1.2173220023281549E-2</v>
      </c>
      <c r="O55" s="17">
        <v>2.0627429722240289</v>
      </c>
      <c r="P55" s="17">
        <v>0.6421587298843775</v>
      </c>
      <c r="Q55" s="17">
        <v>7.5609694320396435E-3</v>
      </c>
      <c r="R55" s="17">
        <v>0.16940649237252223</v>
      </c>
      <c r="S55" s="17">
        <v>5.4836920475189778E-5</v>
      </c>
      <c r="T55" s="17">
        <v>0.16940649237252342</v>
      </c>
      <c r="U55" s="17">
        <v>1.320437289534008</v>
      </c>
      <c r="V55" s="17">
        <v>0.21841746239056586</v>
      </c>
      <c r="W55" s="17">
        <v>0.19870320406965084</v>
      </c>
      <c r="X55" s="17">
        <v>0.36285002100524744</v>
      </c>
      <c r="Y55" s="17">
        <v>0.26219731969178695</v>
      </c>
      <c r="Z55" s="17">
        <v>0.42005633242199936</v>
      </c>
    </row>
    <row r="56" spans="1:26" s="65" customFormat="1" x14ac:dyDescent="0.2">
      <c r="A56" s="65">
        <v>10064</v>
      </c>
      <c r="B56" s="65" t="s">
        <v>189</v>
      </c>
      <c r="C56" s="65" t="s">
        <v>140</v>
      </c>
      <c r="D56" s="19">
        <v>43482</v>
      </c>
      <c r="E56" s="170">
        <v>23.5</v>
      </c>
      <c r="F56" s="185">
        <v>0.14828</v>
      </c>
      <c r="G56" s="185">
        <v>8.9539999999999509E-2</v>
      </c>
      <c r="H56" s="17" t="s">
        <v>190</v>
      </c>
      <c r="I56" s="17">
        <v>1.0065296600910077E-2</v>
      </c>
      <c r="J56" s="17">
        <v>0.41697364790497948</v>
      </c>
      <c r="K56" s="17">
        <v>7.1228022159190883E-3</v>
      </c>
      <c r="L56" s="17">
        <v>7.2685292644461179E-3</v>
      </c>
      <c r="M56" s="17">
        <v>1.3787154926941618</v>
      </c>
      <c r="N56" s="17">
        <v>6.6610758180292284E-3</v>
      </c>
      <c r="O56" s="17">
        <v>1.5263675547870357</v>
      </c>
      <c r="P56" s="17">
        <v>0.43418961044513033</v>
      </c>
      <c r="Q56" s="17">
        <v>1.1126964339058016E-2</v>
      </c>
      <c r="R56" s="17">
        <v>8.1241231043313128E-2</v>
      </c>
      <c r="S56" s="17">
        <v>8.0699765298032473E-5</v>
      </c>
      <c r="T56" s="17">
        <v>8.124123104331446E-2</v>
      </c>
      <c r="U56" s="17">
        <v>1.1053316435783698</v>
      </c>
      <c r="V56" s="17">
        <v>0.18255573403817915</v>
      </c>
      <c r="W56" s="17">
        <v>4.3659073242306091E-2</v>
      </c>
      <c r="X56" s="17">
        <v>0.13549282028751095</v>
      </c>
      <c r="Y56" s="17">
        <v>4.8275490481694869E-2</v>
      </c>
      <c r="Z56" s="17">
        <v>0.13184438148363808</v>
      </c>
    </row>
    <row r="57" spans="1:26" s="65" customFormat="1" x14ac:dyDescent="0.2">
      <c r="A57" s="13">
        <v>10073</v>
      </c>
      <c r="B57" s="13" t="s">
        <v>79</v>
      </c>
      <c r="C57" s="13" t="s">
        <v>72</v>
      </c>
      <c r="D57" s="14">
        <v>43482</v>
      </c>
      <c r="E57" s="172"/>
      <c r="F57" s="16">
        <v>1.1066</v>
      </c>
      <c r="G57" s="16">
        <v>10.36739</v>
      </c>
      <c r="H57" s="17" t="s">
        <v>191</v>
      </c>
      <c r="I57" s="17">
        <v>9.9405254197464221E-3</v>
      </c>
      <c r="J57" s="17">
        <v>0.72968161883180305</v>
      </c>
      <c r="K57" s="17">
        <v>7.125271091965593E-3</v>
      </c>
      <c r="L57" s="17">
        <v>5.4439497866712186E-3</v>
      </c>
      <c r="M57" s="17">
        <v>2.719947181074478</v>
      </c>
      <c r="N57" s="17">
        <v>8.8963606386246261E-3</v>
      </c>
      <c r="O57" s="17">
        <v>2.0733602724847153</v>
      </c>
      <c r="P57" s="17">
        <v>0.7145886942005597</v>
      </c>
      <c r="Q57" s="17">
        <v>7.5732710932741578E-3</v>
      </c>
      <c r="R57" s="17">
        <v>0.12720903677970982</v>
      </c>
      <c r="S57" s="17">
        <v>5.4926139883480385E-5</v>
      </c>
      <c r="T57" s="17">
        <v>0.12720903677970968</v>
      </c>
      <c r="U57" s="17">
        <v>1.3209277136363504</v>
      </c>
      <c r="V57" s="17">
        <v>0.24372923786220735</v>
      </c>
      <c r="W57" s="17">
        <v>0.19515313849286095</v>
      </c>
      <c r="X57" s="17">
        <v>0.48153538826781028</v>
      </c>
      <c r="Y57" s="17">
        <v>0.25815938368579638</v>
      </c>
      <c r="Z57" s="17">
        <v>0.35950577534959716</v>
      </c>
    </row>
    <row r="58" spans="1:26" s="65" customFormat="1" x14ac:dyDescent="0.2">
      <c r="A58" s="65">
        <v>10065</v>
      </c>
      <c r="B58" s="65" t="s">
        <v>192</v>
      </c>
      <c r="C58" s="65" t="s">
        <v>140</v>
      </c>
      <c r="D58" s="19">
        <v>43482</v>
      </c>
      <c r="E58" s="67">
        <v>29.9</v>
      </c>
      <c r="F58" s="65">
        <v>0.16688</v>
      </c>
      <c r="G58" s="65">
        <v>6.9589999999999819E-2</v>
      </c>
      <c r="H58" s="17" t="s">
        <v>193</v>
      </c>
      <c r="I58" s="17">
        <v>1.0011262191652515E-2</v>
      </c>
      <c r="J58" s="17">
        <v>0.31720412450918845</v>
      </c>
      <c r="K58" s="17">
        <v>7.1256614927585719E-3</v>
      </c>
      <c r="L58" s="17">
        <v>4.2031024436929411E-3</v>
      </c>
      <c r="M58" s="17">
        <v>2.2471698222628236</v>
      </c>
      <c r="N58" s="17">
        <v>5.8997413944046392E-3</v>
      </c>
      <c r="O58" s="17">
        <v>2.5185214317032369</v>
      </c>
      <c r="P58" s="17">
        <v>0.32345701763063628</v>
      </c>
      <c r="Q58" s="17">
        <v>1.1219783760994591E-2</v>
      </c>
      <c r="R58" s="17">
        <v>4.8115264181368265E-2</v>
      </c>
      <c r="S58" s="17">
        <v>8.1372950304933872E-5</v>
      </c>
      <c r="T58" s="17">
        <v>4.8115264181368037E-2</v>
      </c>
      <c r="U58" s="17">
        <v>1.8198319273286114</v>
      </c>
      <c r="V58" s="17">
        <v>0.16230925291932619</v>
      </c>
      <c r="W58" s="17">
        <v>3.1186392697368431E-2</v>
      </c>
      <c r="X58" s="17">
        <v>0.17110298375367849</v>
      </c>
      <c r="Y58" s="17">
        <v>5.6757286358132555E-2</v>
      </c>
      <c r="Z58" s="17">
        <v>0.1005074466007219</v>
      </c>
    </row>
    <row r="59" spans="1:26" s="65" customFormat="1" x14ac:dyDescent="0.2">
      <c r="A59" s="13">
        <v>10073</v>
      </c>
      <c r="B59" s="13" t="s">
        <v>79</v>
      </c>
      <c r="C59" s="13" t="s">
        <v>72</v>
      </c>
      <c r="D59" s="14">
        <v>43482</v>
      </c>
      <c r="E59" s="172"/>
      <c r="F59" s="16">
        <v>1.1066</v>
      </c>
      <c r="G59" s="16">
        <v>10.36739</v>
      </c>
      <c r="H59" s="17" t="s">
        <v>194</v>
      </c>
      <c r="I59" s="17">
        <v>9.8711672906068894E-3</v>
      </c>
      <c r="J59" s="17">
        <v>0.66470988202687575</v>
      </c>
      <c r="K59" s="17">
        <v>7.1254594168345372E-3</v>
      </c>
      <c r="L59" s="17">
        <v>5.2467412592541642E-3</v>
      </c>
      <c r="M59" s="17">
        <v>2.7196632445932547</v>
      </c>
      <c r="N59" s="17">
        <v>1.0509227104549717E-2</v>
      </c>
      <c r="O59" s="17">
        <v>2.0818037638467679</v>
      </c>
      <c r="P59" s="17">
        <v>0.72342668579696334</v>
      </c>
      <c r="Q59" s="17">
        <v>7.5604428576224302E-3</v>
      </c>
      <c r="R59" s="17">
        <v>0.12236804018330211</v>
      </c>
      <c r="S59" s="17">
        <v>5.4833101425304646E-5</v>
      </c>
      <c r="T59" s="17">
        <v>0.12236804018330176</v>
      </c>
      <c r="U59" s="17">
        <v>1.3209946548859695</v>
      </c>
      <c r="V59" s="17">
        <v>0.17988144873698014</v>
      </c>
      <c r="W59" s="17">
        <v>0.19393844374277383</v>
      </c>
      <c r="X59" s="17">
        <v>0.37745223363791969</v>
      </c>
      <c r="Y59" s="17">
        <v>0.25653107129375086</v>
      </c>
      <c r="Z59" s="17">
        <v>0.31210820009169721</v>
      </c>
    </row>
    <row r="60" spans="1:26" s="65" customFormat="1" x14ac:dyDescent="0.2">
      <c r="A60" s="18"/>
      <c r="B60" s="18"/>
      <c r="C60" s="18"/>
      <c r="D60" s="19"/>
      <c r="E60" s="20"/>
      <c r="F60" s="21"/>
      <c r="G60" s="21"/>
    </row>
    <row r="61" spans="1:26" s="65" customFormat="1" x14ac:dyDescent="0.2">
      <c r="A61" s="13">
        <v>10073</v>
      </c>
      <c r="B61" s="13" t="s">
        <v>79</v>
      </c>
      <c r="C61" s="13" t="s">
        <v>72</v>
      </c>
      <c r="D61" s="14">
        <v>43483</v>
      </c>
      <c r="E61" s="172"/>
      <c r="F61" s="16">
        <v>1.1066</v>
      </c>
      <c r="G61" s="16">
        <v>10.36739</v>
      </c>
      <c r="H61" s="17" t="s">
        <v>195</v>
      </c>
      <c r="I61" s="17">
        <v>9.7279583680625753E-3</v>
      </c>
      <c r="J61" s="17">
        <v>0.91044152981291648</v>
      </c>
      <c r="K61" s="17">
        <v>7.1511767065926901E-3</v>
      </c>
      <c r="L61" s="17">
        <v>7.9007265076527951E-3</v>
      </c>
      <c r="M61" s="17">
        <v>2.7198437785493503</v>
      </c>
      <c r="N61" s="17">
        <v>1.3471212917946885E-2</v>
      </c>
      <c r="O61" s="17">
        <v>2.1127176227641504</v>
      </c>
      <c r="P61" s="17">
        <v>0.9344500281306175</v>
      </c>
      <c r="Q61" s="17">
        <v>7.5444486276517011E-3</v>
      </c>
      <c r="R61" s="17">
        <v>0.10229518979753291</v>
      </c>
      <c r="S61" s="17">
        <v>5.4717101178927498E-5</v>
      </c>
      <c r="T61" s="17">
        <v>0.10229518979753291</v>
      </c>
      <c r="U61" s="17">
        <v>1.317624318544764</v>
      </c>
      <c r="V61" s="17">
        <v>0.26091982627445442</v>
      </c>
      <c r="W61" s="17">
        <v>0.20178618897512265</v>
      </c>
      <c r="X61" s="17">
        <v>0.47353150396714194</v>
      </c>
      <c r="Y61" s="17">
        <v>0.26590216802532546</v>
      </c>
      <c r="Z61" s="17">
        <v>0.41806684728355253</v>
      </c>
    </row>
    <row r="62" spans="1:26" s="65" customFormat="1" x14ac:dyDescent="0.2">
      <c r="A62" s="65">
        <v>10060</v>
      </c>
      <c r="B62" s="65" t="s">
        <v>196</v>
      </c>
      <c r="C62" s="65" t="s">
        <v>140</v>
      </c>
      <c r="D62" s="66">
        <v>43483</v>
      </c>
      <c r="E62" s="170">
        <v>0.9</v>
      </c>
      <c r="F62" s="185">
        <v>9.7720000000000001E-2</v>
      </c>
      <c r="G62" s="185">
        <v>9.9929999999998742E-2</v>
      </c>
      <c r="H62" s="17" t="s">
        <v>197</v>
      </c>
      <c r="I62" s="17">
        <v>1.0081020967960081E-2</v>
      </c>
      <c r="J62" s="17">
        <v>0.22233437013317439</v>
      </c>
      <c r="K62" s="17">
        <v>7.1655784819267482E-3</v>
      </c>
      <c r="L62" s="17">
        <v>6.6801988712003628E-3</v>
      </c>
      <c r="M62" s="17">
        <v>0.79772753420550235</v>
      </c>
      <c r="N62" s="17">
        <v>6.1951545838680178E-3</v>
      </c>
      <c r="O62" s="17">
        <v>0.93759250030419483</v>
      </c>
      <c r="P62" s="17">
        <v>0.24553886292231347</v>
      </c>
      <c r="Q62" s="17">
        <v>1.1850696204093226E-2</v>
      </c>
      <c r="R62" s="17">
        <v>7.4430055842072393E-2</v>
      </c>
      <c r="S62" s="17">
        <v>8.594872537980742E-5</v>
      </c>
      <c r="T62" s="17">
        <v>7.4430055842071408E-2</v>
      </c>
      <c r="U62" s="17">
        <v>0.68393668144154074</v>
      </c>
      <c r="V62" s="17">
        <v>0.21841130819203031</v>
      </c>
      <c r="W62" s="17">
        <v>1.5157210655180412E-2</v>
      </c>
      <c r="X62" s="17">
        <v>0.16295086237215423</v>
      </c>
      <c r="Y62" s="17">
        <v>1.0367934021051838E-2</v>
      </c>
      <c r="Z62" s="17">
        <v>0.13887048053875353</v>
      </c>
    </row>
    <row r="63" spans="1:26" s="65" customFormat="1" x14ac:dyDescent="0.2">
      <c r="A63" s="13">
        <v>10073</v>
      </c>
      <c r="B63" s="13" t="s">
        <v>79</v>
      </c>
      <c r="C63" s="13" t="s">
        <v>72</v>
      </c>
      <c r="D63" s="14">
        <v>43483</v>
      </c>
      <c r="E63" s="172"/>
      <c r="F63" s="16">
        <v>1.1066</v>
      </c>
      <c r="G63" s="16">
        <v>10.36739</v>
      </c>
      <c r="H63" s="17" t="s">
        <v>198</v>
      </c>
      <c r="I63" s="17">
        <v>1.0001591598695611E-2</v>
      </c>
      <c r="J63" s="17">
        <v>0.64134317026162702</v>
      </c>
      <c r="K63" s="17">
        <v>7.166940164819606E-3</v>
      </c>
      <c r="L63" s="17">
        <v>7.7063727268325425E-3</v>
      </c>
      <c r="M63" s="17">
        <v>2.71867548651813</v>
      </c>
      <c r="N63" s="17">
        <v>1.0556197803497737E-2</v>
      </c>
      <c r="O63" s="17">
        <v>2.0563218924313431</v>
      </c>
      <c r="P63" s="17">
        <v>0.68964583554958359</v>
      </c>
      <c r="Q63" s="17">
        <v>7.5602715457163327E-3</v>
      </c>
      <c r="R63" s="17">
        <v>0.18069641518372007</v>
      </c>
      <c r="S63" s="17">
        <v>5.4831858963282349E-5</v>
      </c>
      <c r="T63" s="17">
        <v>0.18069641518371996</v>
      </c>
      <c r="U63" s="17">
        <v>1.3236496595647365</v>
      </c>
      <c r="V63" s="17">
        <v>0.23816209262045551</v>
      </c>
      <c r="W63" s="17">
        <v>0.19582022191238269</v>
      </c>
      <c r="X63" s="17">
        <v>0.49287826205420798</v>
      </c>
      <c r="Y63" s="17">
        <v>0.25899877341230498</v>
      </c>
      <c r="Z63" s="17">
        <v>0.45826026038001016</v>
      </c>
    </row>
    <row r="64" spans="1:26" s="65" customFormat="1" x14ac:dyDescent="0.2">
      <c r="A64" s="18">
        <v>10061</v>
      </c>
      <c r="B64" s="18" t="s">
        <v>199</v>
      </c>
      <c r="C64" s="18" t="s">
        <v>140</v>
      </c>
      <c r="D64" s="66">
        <v>43483</v>
      </c>
      <c r="E64" s="20">
        <v>9.6999999999999993</v>
      </c>
      <c r="F64" s="21">
        <v>0.12547</v>
      </c>
      <c r="G64" s="21">
        <v>8.5259999999999891E-2</v>
      </c>
      <c r="H64" s="17" t="s">
        <v>200</v>
      </c>
      <c r="I64" s="17">
        <v>1.0070819512027701E-2</v>
      </c>
      <c r="J64" s="17">
        <v>0.27165690964528022</v>
      </c>
      <c r="K64" s="17">
        <v>7.1603714300366873E-3</v>
      </c>
      <c r="L64" s="17">
        <v>6.0395828122235097E-3</v>
      </c>
      <c r="M64" s="17">
        <v>1.3817275132077864</v>
      </c>
      <c r="N64" s="17">
        <v>5.4771892298342761E-3</v>
      </c>
      <c r="O64" s="17">
        <v>1.6237137064238363</v>
      </c>
      <c r="P64" s="17">
        <v>0.28091823756894607</v>
      </c>
      <c r="Q64" s="17">
        <v>1.1832825685110978E-2</v>
      </c>
      <c r="R64" s="17">
        <v>7.5827362079612826E-2</v>
      </c>
      <c r="S64" s="17">
        <v>8.5819117101783253E-5</v>
      </c>
      <c r="T64" s="17">
        <v>7.5827362079611937E-2</v>
      </c>
      <c r="U64" s="17">
        <v>1.1917927531915673</v>
      </c>
      <c r="V64" s="17">
        <v>0.18780731339519138</v>
      </c>
      <c r="W64" s="17">
        <v>3.0969425592340758E-2</v>
      </c>
      <c r="X64" s="17">
        <v>0.17269779634183571</v>
      </c>
      <c r="Y64" s="17">
        <v>3.6935056292397878E-2</v>
      </c>
      <c r="Z64" s="17">
        <v>7.9847712230824097E-2</v>
      </c>
    </row>
    <row r="65" spans="1:28" s="65" customFormat="1" x14ac:dyDescent="0.2">
      <c r="A65" s="13">
        <v>10073</v>
      </c>
      <c r="B65" s="13" t="s">
        <v>79</v>
      </c>
      <c r="C65" s="13" t="s">
        <v>72</v>
      </c>
      <c r="D65" s="14">
        <v>43483</v>
      </c>
      <c r="E65" s="172"/>
      <c r="F65" s="16">
        <v>1.1066</v>
      </c>
      <c r="G65" s="16">
        <v>10.36739</v>
      </c>
      <c r="H65" s="17" t="s">
        <v>201</v>
      </c>
      <c r="I65" s="17">
        <v>9.9029316382429622E-3</v>
      </c>
      <c r="J65" s="17">
        <v>0.97368910781140405</v>
      </c>
      <c r="K65" s="17">
        <v>7.1625729893324006E-3</v>
      </c>
      <c r="L65" s="17">
        <v>1.3214633703772521E-2</v>
      </c>
      <c r="M65" s="17">
        <v>2.7174277116135874</v>
      </c>
      <c r="N65" s="17">
        <v>1.5164285766896378E-2</v>
      </c>
      <c r="O65" s="17">
        <v>2.0783874335902945</v>
      </c>
      <c r="P65" s="17">
        <v>1.0073375386067147</v>
      </c>
      <c r="Q65" s="17">
        <v>7.5678476784930664E-3</v>
      </c>
      <c r="R65" s="17">
        <v>0.19859529751436131</v>
      </c>
      <c r="S65" s="17">
        <v>5.48868058578997E-5</v>
      </c>
      <c r="T65" s="17">
        <v>0.19859529751436233</v>
      </c>
      <c r="U65" s="17">
        <v>1.327713018415279</v>
      </c>
      <c r="V65" s="17">
        <v>0.26140851915814117</v>
      </c>
      <c r="W65" s="17">
        <v>0.19384407727965255</v>
      </c>
      <c r="X65" s="17">
        <v>0.45520911382979723</v>
      </c>
      <c r="Y65" s="17">
        <v>0.25703828220971492</v>
      </c>
      <c r="Z65" s="17">
        <v>0.40191774918039763</v>
      </c>
    </row>
    <row r="66" spans="1:28" s="65" customFormat="1" x14ac:dyDescent="0.2">
      <c r="A66" s="65">
        <v>10062</v>
      </c>
      <c r="B66" s="65" t="s">
        <v>202</v>
      </c>
      <c r="C66" s="65" t="s">
        <v>140</v>
      </c>
      <c r="D66" s="66">
        <v>43483</v>
      </c>
      <c r="E66" s="170">
        <v>15.4</v>
      </c>
      <c r="F66" s="185">
        <v>0.15618000000000001</v>
      </c>
      <c r="G66" s="185">
        <v>3.7959999999999994E-2</v>
      </c>
      <c r="H66" s="17" t="s">
        <v>203</v>
      </c>
      <c r="I66" s="17">
        <v>1.0084678574834565E-2</v>
      </c>
      <c r="J66" s="17">
        <v>0.67968178952145619</v>
      </c>
      <c r="K66" s="17">
        <v>7.1470796660911117E-3</v>
      </c>
      <c r="L66" s="17">
        <v>1.453769076223219E-2</v>
      </c>
      <c r="M66" s="17">
        <v>3.0592706752368595</v>
      </c>
      <c r="N66" s="17">
        <v>1.0967666514568413E-2</v>
      </c>
      <c r="O66" s="17">
        <v>3.3865704616495069</v>
      </c>
      <c r="P66" s="17">
        <v>0.73890289734101222</v>
      </c>
      <c r="Q66" s="17">
        <v>1.115921314882555E-2</v>
      </c>
      <c r="R66" s="17">
        <v>9.3569351858568586E-2</v>
      </c>
      <c r="S66" s="17">
        <v>8.0933654011978057E-5</v>
      </c>
      <c r="T66" s="17">
        <v>9.3569351858568475E-2</v>
      </c>
      <c r="U66" s="17">
        <v>2.451599102983419</v>
      </c>
      <c r="V66" s="17">
        <v>0.19568416163609192</v>
      </c>
      <c r="W66" s="17">
        <v>8.2837789543171482E-4</v>
      </c>
      <c r="X66" s="17">
        <v>0.18257527579834359</v>
      </c>
      <c r="Y66" s="17">
        <v>2.0319732011753484E-3</v>
      </c>
      <c r="Z66" s="17">
        <v>9.3362217194761954E-2</v>
      </c>
    </row>
    <row r="67" spans="1:28" s="65" customFormat="1" x14ac:dyDescent="0.2">
      <c r="A67" s="13">
        <v>10073</v>
      </c>
      <c r="B67" s="13" t="s">
        <v>79</v>
      </c>
      <c r="C67" s="13" t="s">
        <v>72</v>
      </c>
      <c r="D67" s="14">
        <v>43483</v>
      </c>
      <c r="E67" s="172"/>
      <c r="F67" s="16">
        <v>1.1066</v>
      </c>
      <c r="G67" s="16">
        <v>10.36739</v>
      </c>
      <c r="H67" s="17" t="s">
        <v>204</v>
      </c>
      <c r="I67" s="17">
        <v>1.0125479036508822E-2</v>
      </c>
      <c r="J67" s="17">
        <v>0.81457519832658831</v>
      </c>
      <c r="K67" s="17">
        <v>7.1539107464122145E-3</v>
      </c>
      <c r="L67" s="17">
        <v>7.8219883199925396E-3</v>
      </c>
      <c r="M67" s="17">
        <v>2.7166672401241523</v>
      </c>
      <c r="N67" s="17">
        <v>1.6716220337318847E-2</v>
      </c>
      <c r="O67" s="17">
        <v>2.03562798720789</v>
      </c>
      <c r="P67" s="17">
        <v>0.83801188124023929</v>
      </c>
      <c r="Q67" s="17">
        <v>7.5817561219980092E-3</v>
      </c>
      <c r="R67" s="17">
        <v>0.17550857438285053</v>
      </c>
      <c r="S67" s="17">
        <v>5.4987678664921272E-5</v>
      </c>
      <c r="T67" s="17">
        <v>0.17550857438285067</v>
      </c>
      <c r="U67" s="17">
        <v>1.3218035627979461</v>
      </c>
      <c r="V67" s="17">
        <v>0.2158983742182049</v>
      </c>
      <c r="W67" s="17">
        <v>0.19747530555240519</v>
      </c>
      <c r="X67" s="17">
        <v>0.4498690287664609</v>
      </c>
      <c r="Y67" s="17">
        <v>0.26112587183854424</v>
      </c>
      <c r="Z67" s="17">
        <v>0.37496853635197847</v>
      </c>
    </row>
    <row r="68" spans="1:28" s="65" customFormat="1" x14ac:dyDescent="0.2">
      <c r="A68" s="65">
        <v>10066</v>
      </c>
      <c r="B68" s="65" t="s">
        <v>205</v>
      </c>
      <c r="C68" s="65" t="s">
        <v>140</v>
      </c>
      <c r="D68" s="66">
        <v>43483</v>
      </c>
      <c r="E68" s="170">
        <v>34.5</v>
      </c>
      <c r="F68" s="185">
        <v>0.20079</v>
      </c>
      <c r="G68" s="185">
        <v>9.5279999999998921E-2</v>
      </c>
      <c r="H68" s="17" t="s">
        <v>206</v>
      </c>
      <c r="I68" s="17">
        <v>1.0117953581921576E-2</v>
      </c>
      <c r="J68" s="17">
        <v>0.32019354319579457</v>
      </c>
      <c r="K68" s="17">
        <v>7.1506419116448231E-3</v>
      </c>
      <c r="L68" s="17">
        <v>4.981475721228268E-3</v>
      </c>
      <c r="M68" s="17">
        <v>1.9841626102351748</v>
      </c>
      <c r="N68" s="17">
        <v>5.2114767906666021E-3</v>
      </c>
      <c r="O68" s="17">
        <v>2.2379422870472054</v>
      </c>
      <c r="P68" s="17">
        <v>0.31286894175430313</v>
      </c>
      <c r="Q68" s="17">
        <v>1.1411152397359754E-2</v>
      </c>
      <c r="R68" s="17">
        <v>7.8589645935585845E-2</v>
      </c>
      <c r="S68" s="17">
        <v>8.2760876388768265E-5</v>
      </c>
      <c r="T68" s="17">
        <v>7.8589645935587926E-2</v>
      </c>
      <c r="U68" s="17">
        <v>1.6400163297032044</v>
      </c>
      <c r="V68" s="17">
        <v>0.17844715901297142</v>
      </c>
      <c r="W68" s="17">
        <v>1.397717775212971E-2</v>
      </c>
      <c r="X68" s="17">
        <v>0.16810395444475359</v>
      </c>
      <c r="Y68" s="17">
        <v>2.2942616165990779E-2</v>
      </c>
      <c r="Z68" s="17">
        <v>0.12269370250506174</v>
      </c>
    </row>
    <row r="69" spans="1:28" s="65" customFormat="1" x14ac:dyDescent="0.2">
      <c r="A69" s="13">
        <v>10073</v>
      </c>
      <c r="B69" s="13" t="s">
        <v>79</v>
      </c>
      <c r="C69" s="13" t="s">
        <v>72</v>
      </c>
      <c r="D69" s="14">
        <v>43483</v>
      </c>
      <c r="E69" s="172"/>
      <c r="F69" s="16">
        <v>1.1066</v>
      </c>
      <c r="G69" s="16">
        <v>10.36739</v>
      </c>
      <c r="H69" s="17" t="s">
        <v>207</v>
      </c>
      <c r="I69" s="17">
        <v>9.9878609838019196E-3</v>
      </c>
      <c r="J69" s="17">
        <v>0.83611675029297738</v>
      </c>
      <c r="K69" s="17">
        <v>7.166814967751154E-3</v>
      </c>
      <c r="L69" s="17">
        <v>7.9617467665983339E-3</v>
      </c>
      <c r="M69" s="17">
        <v>2.7184823623406107</v>
      </c>
      <c r="N69" s="17">
        <v>1.6306131538847735E-2</v>
      </c>
      <c r="O69" s="17">
        <v>2.06429361081728</v>
      </c>
      <c r="P69" s="17">
        <v>0.89596559972444334</v>
      </c>
      <c r="Q69" s="17">
        <v>7.5797610790578592E-3</v>
      </c>
      <c r="R69" s="17">
        <v>0.13991865558004349</v>
      </c>
      <c r="S69" s="17">
        <v>5.4973209354862965E-5</v>
      </c>
      <c r="T69" s="17">
        <v>0.13991865558004155</v>
      </c>
      <c r="U69" s="17">
        <v>1.3258024881785677</v>
      </c>
      <c r="V69" s="17">
        <v>0.28184909820842208</v>
      </c>
      <c r="W69" s="17">
        <v>0.19332992045788602</v>
      </c>
      <c r="X69" s="17">
        <v>0.59473136104189372</v>
      </c>
      <c r="Y69" s="17">
        <v>0.25597806398999662</v>
      </c>
      <c r="Z69" s="17">
        <v>0.411671943857016</v>
      </c>
    </row>
    <row r="70" spans="1:28" s="65" customFormat="1" x14ac:dyDescent="0.2">
      <c r="A70" s="190">
        <v>10067</v>
      </c>
      <c r="B70" s="190" t="s">
        <v>208</v>
      </c>
      <c r="C70" s="190" t="s">
        <v>140</v>
      </c>
      <c r="D70" s="66">
        <v>43483</v>
      </c>
      <c r="E70" s="190">
        <v>38.4</v>
      </c>
      <c r="F70" s="191">
        <v>0.15831999999999999</v>
      </c>
      <c r="G70" s="191">
        <v>9.389999999999965E-2</v>
      </c>
      <c r="H70" s="17" t="s">
        <v>209</v>
      </c>
      <c r="I70" s="17">
        <v>1.0089122110908542E-2</v>
      </c>
      <c r="J70" s="17">
        <v>0.20958397146187713</v>
      </c>
      <c r="K70" s="17">
        <v>7.1716365901649806E-3</v>
      </c>
      <c r="L70" s="17">
        <v>4.4013774377340293E-3</v>
      </c>
      <c r="M70" s="17">
        <v>1.629096630033015</v>
      </c>
      <c r="N70" s="17">
        <v>6.2792824539772904E-3</v>
      </c>
      <c r="O70" s="17">
        <v>1.8290833663306312</v>
      </c>
      <c r="P70" s="17">
        <v>0.20908399816250037</v>
      </c>
      <c r="Q70" s="17">
        <v>1.1331217767181663E-2</v>
      </c>
      <c r="R70" s="17">
        <v>7.7671817202110235E-2</v>
      </c>
      <c r="S70" s="17">
        <v>8.2181140020609505E-5</v>
      </c>
      <c r="T70" s="17">
        <v>7.7671817202108098E-2</v>
      </c>
      <c r="U70" s="17">
        <v>1.3350837587450013</v>
      </c>
      <c r="V70" s="17">
        <v>0.17942515206288365</v>
      </c>
      <c r="W70" s="17">
        <v>1.8796277124140545E-2</v>
      </c>
      <c r="X70" s="17">
        <v>0.15169662428281358</v>
      </c>
      <c r="Y70" s="17">
        <v>2.5073490582331694E-2</v>
      </c>
      <c r="Z70" s="17">
        <v>0.10231657269249496</v>
      </c>
    </row>
    <row r="71" spans="1:28" s="65" customFormat="1" x14ac:dyDescent="0.2">
      <c r="A71" s="13">
        <v>10073</v>
      </c>
      <c r="B71" s="13" t="s">
        <v>79</v>
      </c>
      <c r="C71" s="13" t="s">
        <v>72</v>
      </c>
      <c r="D71" s="14">
        <v>43483</v>
      </c>
      <c r="E71" s="172"/>
      <c r="F71" s="16">
        <v>1.1066</v>
      </c>
      <c r="G71" s="16">
        <v>10.36739</v>
      </c>
      <c r="H71" s="17" t="s">
        <v>210</v>
      </c>
      <c r="I71" s="17">
        <v>9.9048877688133578E-3</v>
      </c>
      <c r="J71" s="17">
        <v>0.84753097523411325</v>
      </c>
      <c r="K71" s="17">
        <v>7.1703166117156655E-3</v>
      </c>
      <c r="L71" s="17">
        <v>7.6609929673839335E-3</v>
      </c>
      <c r="M71" s="17">
        <v>2.7193491013777531</v>
      </c>
      <c r="N71" s="17">
        <v>1.1616469250439311E-2</v>
      </c>
      <c r="O71" s="17">
        <v>2.0801028734252074</v>
      </c>
      <c r="P71" s="17">
        <v>0.86914151986075605</v>
      </c>
      <c r="Q71" s="17">
        <v>7.5694451697990604E-3</v>
      </c>
      <c r="R71" s="17">
        <v>0.1521322718473801</v>
      </c>
      <c r="S71" s="17">
        <v>5.4898391872695028E-5</v>
      </c>
      <c r="T71" s="17">
        <v>0.15213227184738151</v>
      </c>
      <c r="U71" s="17">
        <v>1.3169163295126431</v>
      </c>
      <c r="V71" s="17">
        <v>0.33015560600102567</v>
      </c>
      <c r="W71" s="17">
        <v>0.19343702818025515</v>
      </c>
      <c r="X71" s="17">
        <v>0.384153340523953</v>
      </c>
      <c r="Y71" s="17">
        <v>0.25512441738266023</v>
      </c>
      <c r="Z71" s="17">
        <v>0.34354070511656259</v>
      </c>
    </row>
    <row r="72" spans="1:28" s="65" customFormat="1" x14ac:dyDescent="0.2">
      <c r="A72" s="65">
        <v>10068</v>
      </c>
      <c r="B72" s="65" t="s">
        <v>211</v>
      </c>
      <c r="C72" s="65" t="s">
        <v>140</v>
      </c>
      <c r="D72" s="66">
        <v>43483</v>
      </c>
      <c r="E72" s="170">
        <v>50.5</v>
      </c>
      <c r="F72" s="185">
        <v>0.13245000000000001</v>
      </c>
      <c r="G72" s="185">
        <v>9.6629999999999328E-2</v>
      </c>
      <c r="H72" s="17" t="s">
        <v>212</v>
      </c>
      <c r="I72" s="17">
        <v>1.0076882968884732E-2</v>
      </c>
      <c r="J72" s="17">
        <v>0.24700264408440659</v>
      </c>
      <c r="K72" s="17">
        <v>7.1709373310357375E-3</v>
      </c>
      <c r="L72" s="17">
        <v>4.7033193113328459E-3</v>
      </c>
      <c r="M72" s="17">
        <v>1.3697312849625203</v>
      </c>
      <c r="N72" s="17">
        <v>6.1581067342267237E-3</v>
      </c>
      <c r="O72" s="17">
        <v>1.4464675003236214</v>
      </c>
      <c r="P72" s="17">
        <v>0.23607430998940374</v>
      </c>
      <c r="Q72" s="17">
        <v>1.0630916941401398E-2</v>
      </c>
      <c r="R72" s="17">
        <v>6.5865861555654437E-2</v>
      </c>
      <c r="S72" s="17">
        <v>7.71021166179633E-5</v>
      </c>
      <c r="T72" s="17">
        <v>6.586586155565366E-2</v>
      </c>
      <c r="U72" s="17">
        <v>1.0333332435599696</v>
      </c>
      <c r="V72" s="17">
        <v>0.20023961521116132</v>
      </c>
      <c r="W72" s="17">
        <v>6.7374514329988202E-3</v>
      </c>
      <c r="X72" s="17">
        <v>0.14824482560470492</v>
      </c>
      <c r="Y72" s="17">
        <v>6.9633340125466597E-3</v>
      </c>
      <c r="Z72" s="17">
        <v>0.1051542563717333</v>
      </c>
    </row>
    <row r="73" spans="1:28" s="65" customFormat="1" ht="13.5" customHeight="1" x14ac:dyDescent="0.2">
      <c r="A73" s="13">
        <v>10073</v>
      </c>
      <c r="B73" s="13" t="s">
        <v>79</v>
      </c>
      <c r="C73" s="13" t="s">
        <v>72</v>
      </c>
      <c r="D73" s="14">
        <v>43483</v>
      </c>
      <c r="E73" s="172"/>
      <c r="F73" s="16">
        <v>1.1066</v>
      </c>
      <c r="G73" s="16">
        <v>10.36739</v>
      </c>
      <c r="H73" s="17" t="s">
        <v>213</v>
      </c>
      <c r="I73" s="17">
        <v>9.9749292943345641E-3</v>
      </c>
      <c r="J73" s="17">
        <v>0.80785234025070962</v>
      </c>
      <c r="K73" s="17">
        <v>7.1725801489601806E-3</v>
      </c>
      <c r="L73" s="17">
        <v>6.3105556215103595E-3</v>
      </c>
      <c r="M73" s="17">
        <v>2.7195328524664757</v>
      </c>
      <c r="N73" s="17">
        <v>1.3684386451487857E-2</v>
      </c>
      <c r="O73" s="17">
        <v>2.0636641603680834</v>
      </c>
      <c r="P73" s="17">
        <v>0.83638587101334294</v>
      </c>
      <c r="Q73" s="17">
        <v>7.5791306523678116E-3</v>
      </c>
      <c r="R73" s="17">
        <v>0.18645794089892012</v>
      </c>
      <c r="S73" s="17">
        <v>5.4968637102775666E-5</v>
      </c>
      <c r="T73" s="17">
        <v>0.18645794089892082</v>
      </c>
      <c r="U73" s="17">
        <v>1.3182086720413524</v>
      </c>
      <c r="V73" s="17">
        <v>0.28508247290297833</v>
      </c>
      <c r="W73" s="17">
        <v>0.19368631559071967</v>
      </c>
      <c r="X73" s="17">
        <v>0.43550662107411531</v>
      </c>
      <c r="Y73" s="17">
        <v>0.25614979476481609</v>
      </c>
      <c r="Z73" s="17">
        <v>0.3952257014881489</v>
      </c>
      <c r="AB73" s="192"/>
    </row>
    <row r="74" spans="1:28" s="65" customFormat="1" x14ac:dyDescent="0.2">
      <c r="A74" s="190"/>
      <c r="B74" s="190"/>
      <c r="C74" s="190"/>
      <c r="D74" s="19"/>
      <c r="E74" s="190"/>
      <c r="F74" s="191"/>
      <c r="G74" s="191"/>
      <c r="R74" s="170"/>
      <c r="S74" s="187"/>
    </row>
    <row r="75" spans="1:28" s="65" customFormat="1" ht="13.5" customHeight="1" x14ac:dyDescent="0.2">
      <c r="A75" s="13">
        <v>10073</v>
      </c>
      <c r="B75" s="13" t="s">
        <v>79</v>
      </c>
      <c r="C75" s="13" t="s">
        <v>72</v>
      </c>
      <c r="D75" s="14">
        <v>43507</v>
      </c>
      <c r="E75" s="172"/>
      <c r="F75" s="16">
        <v>1.1066</v>
      </c>
      <c r="G75" s="16">
        <v>10.36739</v>
      </c>
      <c r="H75" s="17" t="s">
        <v>214</v>
      </c>
      <c r="I75" s="17">
        <v>9.8925445696518097E-3</v>
      </c>
      <c r="J75" s="17">
        <v>1.0788955555925741</v>
      </c>
      <c r="K75" s="17">
        <v>7.1971325371497892E-3</v>
      </c>
      <c r="L75" s="17">
        <v>1.1416392677143282E-2</v>
      </c>
      <c r="M75" s="17">
        <v>2.7199987647994028</v>
      </c>
      <c r="N75" s="17">
        <v>1.2588090912100025E-2</v>
      </c>
      <c r="O75" s="17">
        <v>2.0937346354568849</v>
      </c>
      <c r="P75" s="17">
        <v>1.2183737223731159</v>
      </c>
      <c r="Q75" s="17">
        <v>7.5902187074208096E-3</v>
      </c>
      <c r="R75" s="17">
        <v>0.21205348464770993</v>
      </c>
      <c r="S75" s="17">
        <v>5.5049054673383633E-5</v>
      </c>
      <c r="T75" s="17">
        <v>0.21205348464771109</v>
      </c>
      <c r="U75" s="17">
        <v>1.3294934250255737</v>
      </c>
      <c r="V75" s="17">
        <v>0.49401148344814266</v>
      </c>
      <c r="W75" s="17">
        <v>0.18460137789361017</v>
      </c>
      <c r="X75" s="17">
        <v>0.86599184618763014</v>
      </c>
      <c r="Y75" s="17">
        <v>0.24571430622037349</v>
      </c>
      <c r="Z75" s="17">
        <v>0.63184828454339415</v>
      </c>
      <c r="AB75" s="192"/>
    </row>
    <row r="76" spans="1:28" s="65" customFormat="1" x14ac:dyDescent="0.2">
      <c r="A76" s="190">
        <v>10105</v>
      </c>
      <c r="B76" s="190" t="s">
        <v>215</v>
      </c>
      <c r="C76" s="190" t="s">
        <v>216</v>
      </c>
      <c r="D76" s="19">
        <v>43507</v>
      </c>
      <c r="E76" s="190">
        <v>0.95</v>
      </c>
      <c r="F76" s="191">
        <v>0.12814</v>
      </c>
      <c r="G76" s="191">
        <v>9.7920000000000229E-2</v>
      </c>
      <c r="H76" s="17" t="s">
        <v>217</v>
      </c>
      <c r="I76" s="17">
        <v>9.9502645818490137E-3</v>
      </c>
      <c r="J76" s="17">
        <v>0.49790179264244439</v>
      </c>
      <c r="K76" s="17">
        <v>7.1927975516760225E-3</v>
      </c>
      <c r="L76" s="17">
        <v>8.515564326286083E-3</v>
      </c>
      <c r="M76" s="17">
        <v>1.7150868622756159</v>
      </c>
      <c r="N76" s="17">
        <v>1.0279240886919448E-2</v>
      </c>
      <c r="O76" s="17">
        <v>1.558680403900683</v>
      </c>
      <c r="P76" s="17">
        <v>0.51693093993322381</v>
      </c>
      <c r="Q76" s="17">
        <v>9.0459745672010483E-3</v>
      </c>
      <c r="R76" s="17">
        <v>0.14994329768628381</v>
      </c>
      <c r="S76" s="17">
        <v>6.5607114593026214E-5</v>
      </c>
      <c r="T76" s="17">
        <v>0.14994329768628348</v>
      </c>
      <c r="U76" s="17">
        <v>0.86086121296124896</v>
      </c>
      <c r="V76" s="17">
        <v>0.36151737150910634</v>
      </c>
      <c r="W76" s="17">
        <v>2.3087582520835044E-2</v>
      </c>
      <c r="X76" s="17">
        <v>0.34574262320335114</v>
      </c>
      <c r="Y76" s="17">
        <v>1.9912533252826856E-2</v>
      </c>
      <c r="Z76" s="17">
        <v>0.18215384782206059</v>
      </c>
    </row>
    <row r="77" spans="1:28" s="65" customFormat="1" x14ac:dyDescent="0.2">
      <c r="A77" s="13">
        <v>10073</v>
      </c>
      <c r="B77" s="13" t="s">
        <v>79</v>
      </c>
      <c r="C77" s="13" t="s">
        <v>72</v>
      </c>
      <c r="D77" s="14">
        <v>43507</v>
      </c>
      <c r="E77" s="172"/>
      <c r="F77" s="16">
        <v>1.1066</v>
      </c>
      <c r="G77" s="16">
        <v>10.36739</v>
      </c>
      <c r="H77" s="17" t="s">
        <v>218</v>
      </c>
      <c r="I77" s="17">
        <v>9.8863466150872718E-3</v>
      </c>
      <c r="J77" s="17">
        <v>0.99677692702172038</v>
      </c>
      <c r="K77" s="17">
        <v>7.1925269098707416E-3</v>
      </c>
      <c r="L77" s="17">
        <v>8.3526553655441961E-3</v>
      </c>
      <c r="M77" s="17">
        <v>2.7185645484187071</v>
      </c>
      <c r="N77" s="17">
        <v>1.2817678594190175E-2</v>
      </c>
      <c r="O77" s="17">
        <v>2.082014012764283</v>
      </c>
      <c r="P77" s="17">
        <v>0.95967424419357195</v>
      </c>
      <c r="Q77" s="17">
        <v>7.5612423900646075E-3</v>
      </c>
      <c r="R77" s="17">
        <v>0.14315411791034488</v>
      </c>
      <c r="S77" s="17">
        <v>5.4838900138993812E-5</v>
      </c>
      <c r="T77" s="17">
        <v>0.14315411791034546</v>
      </c>
      <c r="U77" s="17">
        <v>1.3270799059055207</v>
      </c>
      <c r="V77" s="17">
        <v>0.39382392749154788</v>
      </c>
      <c r="W77" s="17">
        <v>0.18490271154454602</v>
      </c>
      <c r="X77" s="17">
        <v>0.8292357367620008</v>
      </c>
      <c r="Y77" s="17">
        <v>0.24547134066762277</v>
      </c>
      <c r="Z77" s="17">
        <v>0.69446558900954192</v>
      </c>
    </row>
    <row r="78" spans="1:28" s="65" customFormat="1" x14ac:dyDescent="0.2">
      <c r="A78" s="65">
        <v>10106</v>
      </c>
      <c r="B78" s="65" t="s">
        <v>219</v>
      </c>
      <c r="C78" s="65" t="s">
        <v>216</v>
      </c>
      <c r="D78" s="19">
        <v>43507</v>
      </c>
      <c r="E78" s="170">
        <v>1.55</v>
      </c>
      <c r="F78" s="185">
        <v>0.12645000000000001</v>
      </c>
      <c r="G78" s="185">
        <v>9.3489999999999185E-2</v>
      </c>
      <c r="H78" s="17" t="s">
        <v>220</v>
      </c>
      <c r="I78" s="17">
        <v>1.0059351989203515E-2</v>
      </c>
      <c r="J78" s="17">
        <v>0.54464355954891319</v>
      </c>
      <c r="K78" s="17">
        <v>7.1786913566408445E-3</v>
      </c>
      <c r="L78" s="17">
        <v>9.9149628823883302E-3</v>
      </c>
      <c r="M78" s="17">
        <v>3.4395764592313189</v>
      </c>
      <c r="N78" s="17">
        <v>9.2646958651371389E-3</v>
      </c>
      <c r="O78" s="17">
        <v>3.2596349094772834</v>
      </c>
      <c r="P78" s="17">
        <v>0.55336811704243649</v>
      </c>
      <c r="Q78" s="17">
        <v>9.5257429427023695E-3</v>
      </c>
      <c r="R78" s="17">
        <v>6.3890691659013052E-2</v>
      </c>
      <c r="S78" s="17">
        <v>6.9086697534122662E-5</v>
      </c>
      <c r="T78" s="17">
        <v>6.3890691659012136E-2</v>
      </c>
      <c r="U78" s="17">
        <v>1.8504840263103348</v>
      </c>
      <c r="V78" s="17">
        <v>0.25938060715284783</v>
      </c>
      <c r="W78" s="17">
        <v>4.6239396161623307E-2</v>
      </c>
      <c r="X78" s="17">
        <v>0.3009829563740048</v>
      </c>
      <c r="Y78" s="17">
        <v>8.5602412312818663E-2</v>
      </c>
      <c r="Z78" s="17">
        <v>0.18799659005500313</v>
      </c>
    </row>
    <row r="79" spans="1:28" s="65" customFormat="1" ht="13.5" customHeight="1" x14ac:dyDescent="0.2">
      <c r="A79" s="13">
        <v>10073</v>
      </c>
      <c r="B79" s="13" t="s">
        <v>79</v>
      </c>
      <c r="C79" s="13" t="s">
        <v>72</v>
      </c>
      <c r="D79" s="14">
        <v>43507</v>
      </c>
      <c r="E79" s="172"/>
      <c r="F79" s="16">
        <v>1.1066</v>
      </c>
      <c r="G79" s="16">
        <v>10.36739</v>
      </c>
      <c r="H79" s="17" t="s">
        <v>221</v>
      </c>
      <c r="I79" s="17">
        <v>9.8964314444564393E-3</v>
      </c>
      <c r="J79" s="17">
        <v>0.89999222483488073</v>
      </c>
      <c r="K79" s="17">
        <v>7.1826801972313921E-3</v>
      </c>
      <c r="L79" s="17">
        <v>1.0337439614095801E-2</v>
      </c>
      <c r="M79" s="17">
        <v>2.7190956310169256</v>
      </c>
      <c r="N79" s="17">
        <v>1.3621148179189432E-2</v>
      </c>
      <c r="O79" s="17">
        <v>2.0792688776273218</v>
      </c>
      <c r="P79" s="17">
        <v>0.9877042909197733</v>
      </c>
      <c r="Q79" s="17">
        <v>7.5650986851173753E-3</v>
      </c>
      <c r="R79" s="17">
        <v>0.18759046473915025</v>
      </c>
      <c r="S79" s="17">
        <v>5.4866868423621635E-5</v>
      </c>
      <c r="T79" s="17">
        <v>0.18759046473914931</v>
      </c>
      <c r="U79" s="17">
        <v>1.3281351483179029</v>
      </c>
      <c r="V79" s="17">
        <v>0.37647705842385409</v>
      </c>
      <c r="W79" s="17">
        <v>0.1887714915795739</v>
      </c>
      <c r="X79" s="17">
        <v>0.69811588423030657</v>
      </c>
      <c r="Y79" s="17">
        <v>0.25035560244080302</v>
      </c>
      <c r="Z79" s="17">
        <v>0.62222560419889916</v>
      </c>
      <c r="AB79" s="192"/>
    </row>
    <row r="80" spans="1:28" s="65" customFormat="1" x14ac:dyDescent="0.2">
      <c r="A80" s="65">
        <v>10107</v>
      </c>
      <c r="B80" s="65" t="s">
        <v>222</v>
      </c>
      <c r="C80" s="65" t="s">
        <v>216</v>
      </c>
      <c r="D80" s="19">
        <v>43507</v>
      </c>
      <c r="E80" s="170">
        <v>2.2000000000000002</v>
      </c>
      <c r="F80" s="185">
        <v>0.11884</v>
      </c>
      <c r="G80" s="185">
        <v>9.8250000000000171E-2</v>
      </c>
      <c r="H80" s="17" t="s">
        <v>223</v>
      </c>
      <c r="I80" s="17">
        <v>1.008066718477053E-2</v>
      </c>
      <c r="J80" s="17">
        <v>0.43653952501051657</v>
      </c>
      <c r="K80" s="17">
        <v>7.1730445945717286E-3</v>
      </c>
      <c r="L80" s="17">
        <v>6.6560644567048039E-3</v>
      </c>
      <c r="M80" s="17">
        <v>1.6873676095924657</v>
      </c>
      <c r="N80" s="17">
        <v>9.9081600293167236E-3</v>
      </c>
      <c r="O80" s="17">
        <v>1.8943938671062877</v>
      </c>
      <c r="P80" s="17">
        <v>0.43520111706871489</v>
      </c>
      <c r="Q80" s="17">
        <v>1.1313625407292421E-2</v>
      </c>
      <c r="R80" s="17">
        <v>0.11886799251672811</v>
      </c>
      <c r="S80" s="17">
        <v>8.2053549127816185E-5</v>
      </c>
      <c r="T80" s="17">
        <v>0.11886799251672794</v>
      </c>
      <c r="U80" s="17">
        <v>1.1000786971759828</v>
      </c>
      <c r="V80" s="17">
        <v>0.24697502220572126</v>
      </c>
      <c r="W80" s="17">
        <v>6.3489880392931061E-2</v>
      </c>
      <c r="X80" s="17">
        <v>0.27255665675395402</v>
      </c>
      <c r="Y80" s="17">
        <v>6.988142552890847E-2</v>
      </c>
      <c r="Z80" s="17">
        <v>0.24472493044256313</v>
      </c>
    </row>
    <row r="81" spans="1:28" s="65" customFormat="1" ht="13.5" customHeight="1" x14ac:dyDescent="0.2">
      <c r="A81" s="13">
        <v>10073</v>
      </c>
      <c r="B81" s="13" t="s">
        <v>79</v>
      </c>
      <c r="C81" s="13" t="s">
        <v>72</v>
      </c>
      <c r="D81" s="14">
        <v>43507</v>
      </c>
      <c r="E81" s="172"/>
      <c r="F81" s="16">
        <v>1.1066</v>
      </c>
      <c r="G81" s="16">
        <v>10.36739</v>
      </c>
      <c r="H81" s="17" t="s">
        <v>224</v>
      </c>
      <c r="I81" s="17">
        <v>9.8009773110698563E-3</v>
      </c>
      <c r="J81" s="17">
        <v>0.88684914014074934</v>
      </c>
      <c r="K81" s="17">
        <v>7.1780505347076255E-3</v>
      </c>
      <c r="L81" s="17">
        <v>8.0549103445559812E-3</v>
      </c>
      <c r="M81" s="17">
        <v>2.7192518808130663</v>
      </c>
      <c r="N81" s="17">
        <v>1.2321738005429135E-2</v>
      </c>
      <c r="O81" s="17">
        <v>2.1017657241623939</v>
      </c>
      <c r="P81" s="17">
        <v>0.87103313134550053</v>
      </c>
      <c r="Q81" s="17">
        <v>7.5660124947868664E-3</v>
      </c>
      <c r="R81" s="17">
        <v>0.14094484425576229</v>
      </c>
      <c r="S81" s="17">
        <v>5.4873495947859875E-5</v>
      </c>
      <c r="T81" s="17">
        <v>0.14094484425576226</v>
      </c>
      <c r="U81" s="17">
        <v>1.3213605314696626</v>
      </c>
      <c r="V81" s="17">
        <v>0.34967440852469533</v>
      </c>
      <c r="W81" s="17">
        <v>0.19128935161481506</v>
      </c>
      <c r="X81" s="17">
        <v>0.72198951059440131</v>
      </c>
      <c r="Y81" s="17">
        <v>0.25252547982341111</v>
      </c>
      <c r="Z81" s="17">
        <v>0.54984387418347125</v>
      </c>
      <c r="AB81" s="192"/>
    </row>
    <row r="82" spans="1:28" s="65" customFormat="1" x14ac:dyDescent="0.2">
      <c r="A82" s="65">
        <v>10108</v>
      </c>
      <c r="B82" s="65" t="s">
        <v>225</v>
      </c>
      <c r="C82" s="65" t="s">
        <v>216</v>
      </c>
      <c r="D82" s="19">
        <v>43507</v>
      </c>
      <c r="E82" s="170">
        <v>3.7</v>
      </c>
      <c r="F82" s="185">
        <v>0.12542</v>
      </c>
      <c r="G82" s="185">
        <v>9.7250000000000725E-2</v>
      </c>
      <c r="H82" s="17" t="s">
        <v>226</v>
      </c>
      <c r="I82" s="17">
        <v>9.9451088668254198E-3</v>
      </c>
      <c r="J82" s="17">
        <v>0.380064665129273</v>
      </c>
      <c r="K82" s="17">
        <v>7.1801633757492189E-3</v>
      </c>
      <c r="L82" s="17">
        <v>5.1216616237815902E-3</v>
      </c>
      <c r="M82" s="17">
        <v>2.7957129091438762</v>
      </c>
      <c r="N82" s="17">
        <v>7.5317405124345335E-3</v>
      </c>
      <c r="O82" s="17">
        <v>3.2043085431024751</v>
      </c>
      <c r="P82" s="17">
        <v>0.38099216155485821</v>
      </c>
      <c r="Q82" s="17">
        <v>1.1394488405401864E-2</v>
      </c>
      <c r="R82" s="17">
        <v>5.8620223036746875E-2</v>
      </c>
      <c r="S82" s="17">
        <v>8.2640018605912799E-5</v>
      </c>
      <c r="T82" s="17">
        <v>5.8620223036747084E-2</v>
      </c>
      <c r="U82" s="17">
        <v>1.8144094227118037</v>
      </c>
      <c r="V82" s="17">
        <v>0.15583301610462963</v>
      </c>
      <c r="W82" s="17">
        <v>0.13604164331680174</v>
      </c>
      <c r="X82" s="17">
        <v>0.34859295741210689</v>
      </c>
      <c r="Y82" s="17">
        <v>0.24670238903193212</v>
      </c>
      <c r="Z82" s="17">
        <v>0.30919775092564294</v>
      </c>
    </row>
    <row r="83" spans="1:28" s="65" customFormat="1" x14ac:dyDescent="0.2">
      <c r="A83" s="13">
        <v>10073</v>
      </c>
      <c r="B83" s="13" t="s">
        <v>79</v>
      </c>
      <c r="C83" s="13" t="s">
        <v>72</v>
      </c>
      <c r="D83" s="14">
        <v>43507</v>
      </c>
      <c r="E83" s="172"/>
      <c r="F83" s="16">
        <v>1.1066</v>
      </c>
      <c r="G83" s="16">
        <v>10.36739</v>
      </c>
      <c r="H83" s="17" t="s">
        <v>227</v>
      </c>
      <c r="I83" s="17">
        <v>9.9071198783052036E-3</v>
      </c>
      <c r="J83" s="17">
        <v>0.83786464713463382</v>
      </c>
      <c r="K83" s="17">
        <v>7.1733653937828979E-3</v>
      </c>
      <c r="L83" s="17">
        <v>8.1619200306612752E-3</v>
      </c>
      <c r="M83" s="17">
        <v>2.7179801108060286</v>
      </c>
      <c r="N83" s="17">
        <v>9.1243886034287416E-3</v>
      </c>
      <c r="O83" s="17">
        <v>2.0823756821561505</v>
      </c>
      <c r="P83" s="17">
        <v>0.87140499675342054</v>
      </c>
      <c r="Q83" s="17">
        <v>7.5817840922366543E-3</v>
      </c>
      <c r="R83" s="17">
        <v>0.15447580765265317</v>
      </c>
      <c r="S83" s="17">
        <v>5.4987881522738127E-5</v>
      </c>
      <c r="T83" s="17">
        <v>0.15447580765265345</v>
      </c>
      <c r="U83" s="17">
        <v>1.3182286077224525</v>
      </c>
      <c r="V83" s="17">
        <v>0.33241620180963644</v>
      </c>
      <c r="W83" s="17">
        <v>0.19070710441461405</v>
      </c>
      <c r="X83" s="17">
        <v>0.66731463965879279</v>
      </c>
      <c r="Y83" s="17">
        <v>0.25192886442326839</v>
      </c>
      <c r="Z83" s="17">
        <v>0.61704969162341061</v>
      </c>
    </row>
    <row r="84" spans="1:28" s="65" customFormat="1" x14ac:dyDescent="0.2">
      <c r="A84" s="65">
        <v>10099</v>
      </c>
      <c r="B84" s="65" t="s">
        <v>228</v>
      </c>
      <c r="C84" s="65" t="s">
        <v>216</v>
      </c>
      <c r="D84" s="19">
        <v>43507</v>
      </c>
      <c r="E84" s="67">
        <v>958</v>
      </c>
      <c r="F84" s="185">
        <v>0.11848</v>
      </c>
      <c r="G84" s="185">
        <v>9.5540000000001513E-2</v>
      </c>
      <c r="H84" s="17" t="s">
        <v>229</v>
      </c>
      <c r="I84" s="17">
        <v>1.0066538225292427E-2</v>
      </c>
      <c r="J84" s="17">
        <v>0.37546903729321518</v>
      </c>
      <c r="K84" s="17">
        <v>7.1687373542643268E-3</v>
      </c>
      <c r="L84" s="17">
        <v>1.3308567942511826E-2</v>
      </c>
      <c r="M84" s="17">
        <v>0.52579420550163969</v>
      </c>
      <c r="N84" s="17">
        <v>2.1087376664401206E-2</v>
      </c>
      <c r="O84" s="17">
        <v>0.79002477024527118</v>
      </c>
      <c r="P84" s="17">
        <v>0.43109844323719548</v>
      </c>
      <c r="Q84" s="17">
        <v>1.5097089293368997E-2</v>
      </c>
      <c r="R84" s="17">
        <v>0.19751586990789105</v>
      </c>
      <c r="S84" s="17">
        <v>1.0949361618619674E-4</v>
      </c>
      <c r="T84" s="17">
        <v>0.197515869907891</v>
      </c>
      <c r="U84" s="17">
        <v>4.6326787626347662E-2</v>
      </c>
      <c r="V84" s="17">
        <v>0.5919759816425807</v>
      </c>
      <c r="W84" s="17">
        <v>2.0605421664727584E-2</v>
      </c>
      <c r="X84" s="17">
        <v>0.24022899257070907</v>
      </c>
      <c r="Y84" s="17">
        <v>9.5492616561834254E-4</v>
      </c>
      <c r="Z84" s="17">
        <v>0.57913978306940217</v>
      </c>
    </row>
    <row r="85" spans="1:28" s="65" customFormat="1" ht="13.5" customHeight="1" x14ac:dyDescent="0.2">
      <c r="A85" s="13">
        <v>10073</v>
      </c>
      <c r="B85" s="13" t="s">
        <v>79</v>
      </c>
      <c r="C85" s="13" t="s">
        <v>72</v>
      </c>
      <c r="D85" s="14">
        <v>43507</v>
      </c>
      <c r="E85" s="172"/>
      <c r="F85" s="16">
        <v>1.1066</v>
      </c>
      <c r="G85" s="16">
        <v>10.36739</v>
      </c>
      <c r="H85" s="17" t="s">
        <v>230</v>
      </c>
      <c r="I85" s="17">
        <v>9.9458229210794575E-3</v>
      </c>
      <c r="J85" s="17">
        <v>1.0321384307966939</v>
      </c>
      <c r="K85" s="17">
        <v>7.17029715638174E-3</v>
      </c>
      <c r="L85" s="17">
        <v>8.7154000372298337E-3</v>
      </c>
      <c r="M85" s="17">
        <v>2.718291565927319</v>
      </c>
      <c r="N85" s="17">
        <v>1.445056431070655E-2</v>
      </c>
      <c r="O85" s="17">
        <v>2.0675834608847419</v>
      </c>
      <c r="P85" s="17">
        <v>0.98598258716496667</v>
      </c>
      <c r="Q85" s="17">
        <v>7.565774658929234E-3</v>
      </c>
      <c r="R85" s="17">
        <v>0.19394412846144526</v>
      </c>
      <c r="S85" s="17">
        <v>5.4871771012171592E-5</v>
      </c>
      <c r="T85" s="17">
        <v>0.19394412846144662</v>
      </c>
      <c r="U85" s="17">
        <v>1.3217155744729341</v>
      </c>
      <c r="V85" s="17">
        <v>0.34054831551129811</v>
      </c>
      <c r="W85" s="17">
        <v>0.18991641505420126</v>
      </c>
      <c r="X85" s="17">
        <v>0.75645627960001138</v>
      </c>
      <c r="Y85" s="17">
        <v>0.25059651917203662</v>
      </c>
      <c r="Z85" s="17">
        <v>0.60528572055731422</v>
      </c>
      <c r="AB85" s="192"/>
    </row>
    <row r="86" spans="1:28" s="65" customFormat="1" x14ac:dyDescent="0.2">
      <c r="A86" s="190">
        <v>10100</v>
      </c>
      <c r="B86" s="190" t="s">
        <v>231</v>
      </c>
      <c r="C86" s="190" t="s">
        <v>216</v>
      </c>
      <c r="D86" s="19">
        <v>43507</v>
      </c>
      <c r="E86" s="193">
        <v>989</v>
      </c>
      <c r="F86" s="191">
        <v>0.10181999999999999</v>
      </c>
      <c r="G86" s="191">
        <v>9.7099999999999298E-2</v>
      </c>
      <c r="H86" s="17" t="s">
        <v>232</v>
      </c>
      <c r="I86" s="17">
        <v>1.0046971937869322E-2</v>
      </c>
      <c r="J86" s="17">
        <v>0.36379547192785816</v>
      </c>
      <c r="K86" s="17">
        <v>7.1643282653129706E-3</v>
      </c>
      <c r="L86" s="17">
        <v>1.433953082829662E-2</v>
      </c>
      <c r="M86" s="17">
        <v>0.40823010875328847</v>
      </c>
      <c r="N86" s="17">
        <v>2.758106599369866E-2</v>
      </c>
      <c r="O86" s="17">
        <v>0.60336020744236385</v>
      </c>
      <c r="P86" s="17">
        <v>0.39539603767540726</v>
      </c>
      <c r="Q86" s="17">
        <v>1.4838310663961907E-2</v>
      </c>
      <c r="R86" s="17">
        <v>0.19172549690924412</v>
      </c>
      <c r="S86" s="17">
        <v>1.0761679030440672E-4</v>
      </c>
      <c r="T86" s="17">
        <v>0.19172549690924445</v>
      </c>
      <c r="U86" s="17">
        <v>3.6235627436681295E-2</v>
      </c>
      <c r="V86" s="17">
        <v>0.46384284533767145</v>
      </c>
      <c r="W86" s="17">
        <v>3.7624380770233418E-2</v>
      </c>
      <c r="X86" s="17">
        <v>0.21998518263643013</v>
      </c>
      <c r="Y86" s="17">
        <v>1.3607903832934286E-3</v>
      </c>
      <c r="Z86" s="17">
        <v>0.50270794683899944</v>
      </c>
    </row>
    <row r="87" spans="1:28" s="65" customFormat="1" ht="13.5" customHeight="1" x14ac:dyDescent="0.2">
      <c r="A87" s="13">
        <v>10073</v>
      </c>
      <c r="B87" s="13" t="s">
        <v>79</v>
      </c>
      <c r="C87" s="13" t="s">
        <v>72</v>
      </c>
      <c r="D87" s="14">
        <v>43507</v>
      </c>
      <c r="E87" s="172"/>
      <c r="F87" s="16">
        <v>1.1066</v>
      </c>
      <c r="G87" s="16">
        <v>10.36739</v>
      </c>
      <c r="H87" s="17" t="s">
        <v>230</v>
      </c>
      <c r="I87" s="17">
        <v>9.9458229210794575E-3</v>
      </c>
      <c r="J87" s="17">
        <v>1.0321384307966939</v>
      </c>
      <c r="K87" s="17">
        <v>7.17029715638174E-3</v>
      </c>
      <c r="L87" s="17">
        <v>8.7154000372298337E-3</v>
      </c>
      <c r="M87" s="17">
        <v>2.718291565927319</v>
      </c>
      <c r="N87" s="17">
        <v>1.445056431070655E-2</v>
      </c>
      <c r="O87" s="17">
        <v>2.0675834608847419</v>
      </c>
      <c r="P87" s="17">
        <v>0.98598258716496667</v>
      </c>
      <c r="Q87" s="17">
        <v>7.565774658929234E-3</v>
      </c>
      <c r="R87" s="17">
        <v>0.19394412846144526</v>
      </c>
      <c r="S87" s="17">
        <v>5.4871771012171592E-5</v>
      </c>
      <c r="T87" s="17">
        <v>0.19394412846144662</v>
      </c>
      <c r="U87" s="17">
        <v>1.3217155744729341</v>
      </c>
      <c r="V87" s="17">
        <v>0.34054831551129811</v>
      </c>
      <c r="W87" s="17">
        <v>0.18991641505420126</v>
      </c>
      <c r="X87" s="17">
        <v>0.75645627960001138</v>
      </c>
      <c r="Y87" s="17">
        <v>0.25059651917203662</v>
      </c>
      <c r="Z87" s="17">
        <v>0.60528572055731422</v>
      </c>
      <c r="AB87" s="192"/>
    </row>
    <row r="88" spans="1:28" s="65" customFormat="1" x14ac:dyDescent="0.2">
      <c r="A88" s="190"/>
      <c r="B88" s="190"/>
      <c r="C88" s="190"/>
      <c r="D88" s="19"/>
      <c r="E88" s="190"/>
      <c r="F88" s="191"/>
      <c r="G88" s="191"/>
      <c r="R88" s="170"/>
      <c r="S88" s="187"/>
    </row>
    <row r="89" spans="1:28" s="65" customFormat="1" x14ac:dyDescent="0.2">
      <c r="A89" s="13">
        <v>10073</v>
      </c>
      <c r="B89" s="13" t="s">
        <v>79</v>
      </c>
      <c r="C89" s="13" t="s">
        <v>72</v>
      </c>
      <c r="D89" s="14">
        <v>43508</v>
      </c>
      <c r="E89" s="172"/>
      <c r="F89" s="16">
        <v>1.1066</v>
      </c>
      <c r="G89" s="16">
        <v>10.36739</v>
      </c>
      <c r="H89" s="17" t="s">
        <v>170</v>
      </c>
      <c r="I89" s="17">
        <v>9.6558266941037425E-3</v>
      </c>
      <c r="J89" s="17">
        <v>0.91105688396904572</v>
      </c>
      <c r="K89" s="17">
        <v>7.1773556573153652E-3</v>
      </c>
      <c r="L89" s="17">
        <v>9.461957847112944E-3</v>
      </c>
      <c r="M89" s="17">
        <v>2.719325370883857</v>
      </c>
      <c r="N89" s="17">
        <v>1.268107774911126E-2</v>
      </c>
      <c r="O89" s="17">
        <v>2.1348018254966159</v>
      </c>
      <c r="P89" s="17">
        <v>0.93366927555767054</v>
      </c>
      <c r="Q89" s="17">
        <v>7.5720878072149641E-3</v>
      </c>
      <c r="R89" s="17">
        <v>0.25111961211145595</v>
      </c>
      <c r="S89" s="17">
        <v>5.4917557946453568E-5</v>
      </c>
      <c r="T89" s="17">
        <v>0.25111961211145745</v>
      </c>
      <c r="U89" s="17">
        <v>1.3246568556942659</v>
      </c>
      <c r="V89" s="17">
        <v>0.38210952741423093</v>
      </c>
      <c r="W89" s="17">
        <v>0.19343642941614189</v>
      </c>
      <c r="X89" s="17">
        <v>1.755840861231863</v>
      </c>
      <c r="Y89" s="17">
        <v>0.25617780272956064</v>
      </c>
      <c r="Z89" s="17">
        <v>1.7325103245194415</v>
      </c>
    </row>
    <row r="90" spans="1:28" s="65" customFormat="1" ht="13.5" customHeight="1" x14ac:dyDescent="0.2">
      <c r="A90" s="65">
        <v>10101</v>
      </c>
      <c r="B90" s="65" t="s">
        <v>233</v>
      </c>
      <c r="C90" s="65" t="s">
        <v>216</v>
      </c>
      <c r="D90" s="19">
        <v>43508</v>
      </c>
      <c r="E90" s="67">
        <v>1017</v>
      </c>
      <c r="F90" s="65">
        <v>0.11519</v>
      </c>
      <c r="G90" s="65">
        <v>9.7470000000001278E-2</v>
      </c>
      <c r="H90" s="17" t="s">
        <v>234</v>
      </c>
      <c r="I90" s="17">
        <v>1.0098805627513453E-2</v>
      </c>
      <c r="J90" s="17">
        <v>0.36208753091024648</v>
      </c>
      <c r="K90" s="17">
        <v>7.1719127003368344E-3</v>
      </c>
      <c r="L90" s="17">
        <v>8.7948699207260998E-3</v>
      </c>
      <c r="M90" s="17">
        <v>0.59635495589868381</v>
      </c>
      <c r="N90" s="17">
        <v>2.0998718011594388E-2</v>
      </c>
      <c r="O90" s="17">
        <v>0.90839708111471529</v>
      </c>
      <c r="P90" s="17">
        <v>0.39426703846755201</v>
      </c>
      <c r="Q90" s="17">
        <v>1.5386357723288592E-2</v>
      </c>
      <c r="R90" s="17">
        <v>0.17460323787477763</v>
      </c>
      <c r="S90" s="17">
        <v>1.1159157333707032E-4</v>
      </c>
      <c r="T90" s="17">
        <v>0.17460323787477763</v>
      </c>
      <c r="U90" s="17">
        <v>5.6728558706482725E-2</v>
      </c>
      <c r="V90" s="17">
        <v>0.66209758608051805</v>
      </c>
      <c r="W90" s="17">
        <v>4.137607659424581E-2</v>
      </c>
      <c r="X90" s="17">
        <v>0.34089062668217557</v>
      </c>
      <c r="Y90" s="17">
        <v>2.3408647142376584E-3</v>
      </c>
      <c r="Z90" s="17">
        <v>0.51968040541985028</v>
      </c>
      <c r="AA90" s="171"/>
      <c r="AB90" s="192"/>
    </row>
    <row r="91" spans="1:28" s="65" customFormat="1" x14ac:dyDescent="0.2">
      <c r="A91" s="13">
        <v>10073</v>
      </c>
      <c r="B91" s="13" t="s">
        <v>79</v>
      </c>
      <c r="C91" s="13" t="s">
        <v>72</v>
      </c>
      <c r="D91" s="14">
        <v>43508</v>
      </c>
      <c r="E91" s="172"/>
      <c r="F91" s="16">
        <v>1.1066</v>
      </c>
      <c r="G91" s="16">
        <v>10.36739</v>
      </c>
      <c r="H91" s="17" t="s">
        <v>235</v>
      </c>
      <c r="I91" s="17">
        <v>9.7885548844236069E-3</v>
      </c>
      <c r="J91" s="17">
        <v>1.1003767585360589</v>
      </c>
      <c r="K91" s="17">
        <v>7.1759969270112521E-3</v>
      </c>
      <c r="L91" s="17">
        <v>8.2234687764303257E-3</v>
      </c>
      <c r="M91" s="17">
        <v>2.7199495917908991</v>
      </c>
      <c r="N91" s="17">
        <v>1.3134967561680042E-2</v>
      </c>
      <c r="O91" s="17">
        <v>2.1040929369390433</v>
      </c>
      <c r="P91" s="17">
        <v>1.0766441904416815</v>
      </c>
      <c r="Q91" s="17">
        <v>7.564049789337249E-3</v>
      </c>
      <c r="R91" s="17">
        <v>0.17175513596733014</v>
      </c>
      <c r="S91" s="17">
        <v>5.4859261169684333E-5</v>
      </c>
      <c r="T91" s="17">
        <v>0.17175513596732903</v>
      </c>
      <c r="U91" s="17">
        <v>1.323755390815381</v>
      </c>
      <c r="V91" s="17">
        <v>0.47001491664851242</v>
      </c>
      <c r="W91" s="17">
        <v>0.19416496119286719</v>
      </c>
      <c r="X91" s="17">
        <v>1.2231413447259938</v>
      </c>
      <c r="Y91" s="17">
        <v>0.25861153442626511</v>
      </c>
      <c r="Z91" s="17">
        <v>0.75128874049918437</v>
      </c>
      <c r="AA91" s="192"/>
    </row>
    <row r="92" spans="1:28" s="65" customFormat="1" x14ac:dyDescent="0.2">
      <c r="A92" s="65">
        <v>10102</v>
      </c>
      <c r="B92" s="65" t="s">
        <v>236</v>
      </c>
      <c r="C92" s="190" t="s">
        <v>216</v>
      </c>
      <c r="D92" s="19">
        <v>43508</v>
      </c>
      <c r="E92" s="67">
        <v>1070</v>
      </c>
      <c r="F92" s="65">
        <v>0.21298</v>
      </c>
      <c r="G92" s="65">
        <v>0.10015999999999892</v>
      </c>
      <c r="H92" s="17" t="s">
        <v>237</v>
      </c>
      <c r="I92" s="17">
        <v>1.0078652191991524E-2</v>
      </c>
      <c r="J92" s="17">
        <v>0.40420322828420735</v>
      </c>
      <c r="K92" s="17">
        <v>7.172834122186068E-3</v>
      </c>
      <c r="L92" s="17">
        <v>7.0095247455388776E-3</v>
      </c>
      <c r="M92" s="17">
        <v>1.4771339459057655</v>
      </c>
      <c r="N92" s="17">
        <v>1.1253669498296153E-2</v>
      </c>
      <c r="O92" s="17">
        <v>2.1771926537931421</v>
      </c>
      <c r="P92" s="17">
        <v>0.39794569158120435</v>
      </c>
      <c r="Q92" s="17">
        <v>1.4861196009563094E-2</v>
      </c>
      <c r="R92" s="17">
        <v>7.6418378269510048E-2</v>
      </c>
      <c r="S92" s="17">
        <v>1.0778276926888474E-4</v>
      </c>
      <c r="T92" s="17">
        <v>7.6418378269510298E-2</v>
      </c>
      <c r="U92" s="17">
        <v>0.15657158387395614</v>
      </c>
      <c r="V92" s="17">
        <v>0.33939184712649467</v>
      </c>
      <c r="W92" s="17">
        <v>5.07131880465495E-2</v>
      </c>
      <c r="X92" s="17">
        <v>0.24671587066310696</v>
      </c>
      <c r="Y92" s="17">
        <v>7.9466214987291423E-3</v>
      </c>
      <c r="Z92" s="17">
        <v>0.37806915453086359</v>
      </c>
      <c r="AA92" s="194"/>
      <c r="AB92" s="192"/>
    </row>
    <row r="93" spans="1:28" s="65" customFormat="1" x14ac:dyDescent="0.2">
      <c r="A93" s="13">
        <v>10073</v>
      </c>
      <c r="B93" s="13" t="s">
        <v>79</v>
      </c>
      <c r="C93" s="13" t="s">
        <v>72</v>
      </c>
      <c r="D93" s="14">
        <v>43508</v>
      </c>
      <c r="E93" s="172"/>
      <c r="F93" s="16">
        <v>1.1066</v>
      </c>
      <c r="G93" s="16">
        <v>10.36739</v>
      </c>
      <c r="H93" s="17" t="s">
        <v>176</v>
      </c>
      <c r="I93" s="17">
        <v>9.8658555918871398E-3</v>
      </c>
      <c r="J93" s="17">
        <v>1.199592686944557</v>
      </c>
      <c r="K93" s="17">
        <v>7.1726169497636433E-3</v>
      </c>
      <c r="L93" s="17">
        <v>1.1020079229216209E-2</v>
      </c>
      <c r="M93" s="17">
        <v>2.7202767523678522</v>
      </c>
      <c r="N93" s="17">
        <v>1.317778154890638E-2</v>
      </c>
      <c r="O93" s="17">
        <v>2.082908826613131</v>
      </c>
      <c r="P93" s="17">
        <v>1.1513181694143904</v>
      </c>
      <c r="Q93" s="17">
        <v>7.5557925551583E-3</v>
      </c>
      <c r="R93" s="17">
        <v>0.21014706242008951</v>
      </c>
      <c r="S93" s="17">
        <v>5.479937449799679E-5</v>
      </c>
      <c r="T93" s="17">
        <v>0.21014706242009043</v>
      </c>
      <c r="U93" s="17">
        <v>1.3207459879596</v>
      </c>
      <c r="V93" s="17">
        <v>0.24965079983609281</v>
      </c>
      <c r="W93" s="17">
        <v>0.19596086430213491</v>
      </c>
      <c r="X93" s="17">
        <v>0.75133570601493105</v>
      </c>
      <c r="Y93" s="17">
        <v>0.25901566146046801</v>
      </c>
      <c r="Z93" s="17">
        <v>0.69891193608403013</v>
      </c>
      <c r="AA93" s="192"/>
    </row>
    <row r="94" spans="1:28" s="65" customFormat="1" ht="13.5" customHeight="1" x14ac:dyDescent="0.2">
      <c r="A94" s="65">
        <v>10103</v>
      </c>
      <c r="B94" s="65" t="s">
        <v>238</v>
      </c>
      <c r="C94" s="190" t="s">
        <v>216</v>
      </c>
      <c r="D94" s="19">
        <v>43508</v>
      </c>
      <c r="E94" s="67">
        <v>1189</v>
      </c>
      <c r="F94" s="65">
        <v>9.6079999999999999E-2</v>
      </c>
      <c r="G94" s="65">
        <v>9.7039999999999793E-2</v>
      </c>
      <c r="H94" s="17" t="s">
        <v>239</v>
      </c>
      <c r="I94" s="17">
        <v>1.0049187609899136E-2</v>
      </c>
      <c r="J94" s="17">
        <v>0.34129527080076033</v>
      </c>
      <c r="K94" s="17">
        <v>7.1725306279607449E-3</v>
      </c>
      <c r="L94" s="17">
        <v>5.9858245287604988E-3</v>
      </c>
      <c r="M94" s="17">
        <v>1.052902869262536</v>
      </c>
      <c r="N94" s="17">
        <v>7.5318190973388864E-3</v>
      </c>
      <c r="O94" s="17">
        <v>1.5901695258168387</v>
      </c>
      <c r="P94" s="17">
        <v>0.38115140700614364</v>
      </c>
      <c r="Q94" s="17">
        <v>1.5174227783477249E-2</v>
      </c>
      <c r="R94" s="17">
        <v>9.8746487439428376E-2</v>
      </c>
      <c r="S94" s="17">
        <v>1.1005307318250698E-4</v>
      </c>
      <c r="T94" s="17">
        <v>9.8746487439428127E-2</v>
      </c>
      <c r="U94" s="17">
        <v>0.12820005061339751</v>
      </c>
      <c r="V94" s="17">
        <v>0.35931027853552322</v>
      </c>
      <c r="W94" s="17">
        <v>5.6110181838511734E-2</v>
      </c>
      <c r="X94" s="17">
        <v>0.26958870637630217</v>
      </c>
      <c r="Y94" s="17">
        <v>7.1862554867948431E-3</v>
      </c>
      <c r="Z94" s="17">
        <v>0.31605612182764714</v>
      </c>
      <c r="AA94" s="171"/>
      <c r="AB94" s="192"/>
    </row>
    <row r="95" spans="1:28" s="65" customFormat="1" x14ac:dyDescent="0.2">
      <c r="A95" s="13">
        <v>10073</v>
      </c>
      <c r="B95" s="13" t="s">
        <v>79</v>
      </c>
      <c r="C95" s="13" t="s">
        <v>72</v>
      </c>
      <c r="D95" s="14">
        <v>43508</v>
      </c>
      <c r="E95" s="172"/>
      <c r="F95" s="16">
        <v>1.1066</v>
      </c>
      <c r="G95" s="16">
        <v>10.36739</v>
      </c>
      <c r="H95" s="17" t="s">
        <v>179</v>
      </c>
      <c r="I95" s="17">
        <v>9.7566289953168843E-3</v>
      </c>
      <c r="J95" s="17">
        <v>1.1915122822688389</v>
      </c>
      <c r="K95" s="17">
        <v>7.1744512322890345E-3</v>
      </c>
      <c r="L95" s="17">
        <v>9.6128300796404949E-3</v>
      </c>
      <c r="M95" s="17">
        <v>2.720874355772938</v>
      </c>
      <c r="N95" s="17">
        <v>1.4025502555857775E-2</v>
      </c>
      <c r="O95" s="17">
        <v>2.1134267386085841</v>
      </c>
      <c r="P95" s="17">
        <v>1.1615843449516781</v>
      </c>
      <c r="Q95" s="17">
        <v>7.5849611550452018E-3</v>
      </c>
      <c r="R95" s="17">
        <v>0.14542379324672303</v>
      </c>
      <c r="S95" s="17">
        <v>5.5010923586608732E-5</v>
      </c>
      <c r="T95" s="17">
        <v>0.14542379324672269</v>
      </c>
      <c r="U95" s="17">
        <v>1.3273120732435579</v>
      </c>
      <c r="V95" s="17">
        <v>0.46323834059772684</v>
      </c>
      <c r="W95" s="17">
        <v>0.19646533386582088</v>
      </c>
      <c r="X95" s="17">
        <v>0.96504168521569378</v>
      </c>
      <c r="Y95" s="17">
        <v>0.26121886262370425</v>
      </c>
      <c r="Z95" s="17">
        <v>0.68815255161465561</v>
      </c>
      <c r="AA95" s="192"/>
    </row>
    <row r="96" spans="1:28" s="65" customFormat="1" x14ac:dyDescent="0.2">
      <c r="A96" s="18">
        <v>10104</v>
      </c>
      <c r="B96" s="65" t="s">
        <v>240</v>
      </c>
      <c r="C96" s="190" t="s">
        <v>216</v>
      </c>
      <c r="D96" s="19">
        <v>43508</v>
      </c>
      <c r="E96" s="67">
        <v>1522</v>
      </c>
      <c r="F96" s="18">
        <v>0.10316</v>
      </c>
      <c r="G96" s="18">
        <v>9.8990000000000578E-2</v>
      </c>
      <c r="H96" s="17" t="s">
        <v>241</v>
      </c>
      <c r="I96" s="17">
        <v>1.0051309882917412E-2</v>
      </c>
      <c r="J96" s="17">
        <v>0.26358757608463157</v>
      </c>
      <c r="K96" s="17">
        <v>7.1729108156474075E-3</v>
      </c>
      <c r="L96" s="17">
        <v>7.7577743986904845E-3</v>
      </c>
      <c r="M96" s="17">
        <v>1.0570012160458242</v>
      </c>
      <c r="N96" s="17">
        <v>9.7862594027912052E-3</v>
      </c>
      <c r="O96" s="17">
        <v>1.5979026892866632</v>
      </c>
      <c r="P96" s="17">
        <v>0.26753091743109425</v>
      </c>
      <c r="Q96" s="17">
        <v>1.5205608759578505E-2</v>
      </c>
      <c r="R96" s="17">
        <v>8.6675569969273086E-2</v>
      </c>
      <c r="S96" s="17">
        <v>1.1028066781919561E-4</v>
      </c>
      <c r="T96" s="17">
        <v>8.6675569969273086E-2</v>
      </c>
      <c r="U96" s="17">
        <v>0.29396180116718279</v>
      </c>
      <c r="V96" s="17">
        <v>0.25858831872929799</v>
      </c>
      <c r="W96" s="17">
        <v>2.1767405266656822E-2</v>
      </c>
      <c r="X96" s="17">
        <v>0.22630557076371102</v>
      </c>
      <c r="Y96" s="17">
        <v>6.4068945826467778E-3</v>
      </c>
      <c r="Z96" s="17">
        <v>0.16812625213689891</v>
      </c>
      <c r="AA96" s="194"/>
      <c r="AB96" s="192"/>
    </row>
    <row r="97" spans="1:28" s="65" customFormat="1" x14ac:dyDescent="0.2">
      <c r="A97" s="13">
        <v>10073</v>
      </c>
      <c r="B97" s="13" t="s">
        <v>79</v>
      </c>
      <c r="C97" s="13" t="s">
        <v>72</v>
      </c>
      <c r="D97" s="14">
        <v>43508</v>
      </c>
      <c r="E97" s="172"/>
      <c r="F97" s="16">
        <v>1.1066</v>
      </c>
      <c r="G97" s="16">
        <v>10.36739</v>
      </c>
      <c r="H97" s="17" t="s">
        <v>182</v>
      </c>
      <c r="I97" s="17">
        <v>9.838778691725638E-3</v>
      </c>
      <c r="J97" s="17">
        <v>0.94206421737335089</v>
      </c>
      <c r="K97" s="17">
        <v>7.1742176224555846E-3</v>
      </c>
      <c r="L97" s="17">
        <v>6.7011661694628627E-3</v>
      </c>
      <c r="M97" s="17">
        <v>2.7195849686778231</v>
      </c>
      <c r="N97" s="17">
        <v>1.3900475205258001E-2</v>
      </c>
      <c r="O97" s="17">
        <v>2.085469272145116</v>
      </c>
      <c r="P97" s="17">
        <v>0.98226269886066364</v>
      </c>
      <c r="Q97" s="17">
        <v>7.5801165040773758E-3</v>
      </c>
      <c r="R97" s="17">
        <v>0.18266107801600939</v>
      </c>
      <c r="S97" s="17">
        <v>5.4975787121339239E-5</v>
      </c>
      <c r="T97" s="17">
        <v>0.18266107801600925</v>
      </c>
      <c r="U97" s="17">
        <v>1.3213910745933937</v>
      </c>
      <c r="V97" s="17">
        <v>0.3033858758605128</v>
      </c>
      <c r="W97" s="17">
        <v>0.19455252313984323</v>
      </c>
      <c r="X97" s="17">
        <v>0.76746314127373927</v>
      </c>
      <c r="Y97" s="17">
        <v>0.25700517326995337</v>
      </c>
      <c r="Z97" s="17">
        <v>0.6848629814448024</v>
      </c>
      <c r="AA97" s="194"/>
      <c r="AB97" s="192"/>
    </row>
    <row r="98" spans="1:28" s="65" customFormat="1" ht="13.5" customHeight="1" x14ac:dyDescent="0.2">
      <c r="A98" s="18"/>
      <c r="C98" s="190"/>
      <c r="D98" s="19"/>
      <c r="E98" s="190"/>
      <c r="F98" s="190"/>
      <c r="G98" s="190"/>
      <c r="R98" s="170"/>
      <c r="S98" s="187"/>
      <c r="AA98" s="171"/>
      <c r="AB98" s="192"/>
    </row>
    <row r="99" spans="1:28" s="65" customFormat="1" x14ac:dyDescent="0.2">
      <c r="A99" s="13">
        <v>10073</v>
      </c>
      <c r="B99" s="13" t="s">
        <v>79</v>
      </c>
      <c r="C99" s="13" t="s">
        <v>72</v>
      </c>
      <c r="D99" s="14">
        <v>43511</v>
      </c>
      <c r="E99" s="172"/>
      <c r="F99" s="16">
        <v>1.1066</v>
      </c>
      <c r="G99" s="16">
        <v>10.36739</v>
      </c>
      <c r="H99" s="17" t="s">
        <v>242</v>
      </c>
      <c r="I99" s="17">
        <v>9.7720599735204756E-3</v>
      </c>
      <c r="J99" s="17">
        <v>3.4293443378669513</v>
      </c>
      <c r="K99" s="17">
        <v>7.1969541845269417E-3</v>
      </c>
      <c r="L99" s="17">
        <v>2.6542923874498296E-2</v>
      </c>
      <c r="M99" s="17">
        <v>2.7194727407679373</v>
      </c>
      <c r="N99" s="17">
        <v>4.8986528399880831E-2</v>
      </c>
      <c r="O99" s="17">
        <v>2.1205853523384048</v>
      </c>
      <c r="P99" s="17">
        <v>3.8132737763115432</v>
      </c>
      <c r="Q99" s="17">
        <v>7.5899043042900209E-3</v>
      </c>
      <c r="R99" s="17">
        <v>0.63079476051408256</v>
      </c>
      <c r="S99" s="17">
        <v>5.5046774423524787E-5</v>
      </c>
      <c r="T99" s="17">
        <v>0.6307947605140819</v>
      </c>
      <c r="U99" s="17">
        <v>1.3419488445957748</v>
      </c>
      <c r="V99" s="17">
        <v>0.79340532345087289</v>
      </c>
      <c r="W99" s="17">
        <v>0.18719944564432417</v>
      </c>
      <c r="X99" s="17">
        <v>3.0347160469263001</v>
      </c>
      <c r="Y99" s="17">
        <v>0.25212577077764614</v>
      </c>
      <c r="Z99" s="17">
        <v>3.1130144119823107</v>
      </c>
      <c r="AA99" s="194"/>
      <c r="AB99" s="192"/>
    </row>
    <row r="100" spans="1:28" s="65" customFormat="1" x14ac:dyDescent="0.2">
      <c r="A100" s="65">
        <v>10033</v>
      </c>
      <c r="B100" s="65" t="s">
        <v>155</v>
      </c>
      <c r="C100" s="190" t="s">
        <v>156</v>
      </c>
      <c r="D100" s="19">
        <v>43511</v>
      </c>
      <c r="E100" s="67"/>
      <c r="F100" s="65">
        <v>6.0479999999999999E-2</v>
      </c>
      <c r="G100" s="65">
        <v>9.9930000000000518E-2</v>
      </c>
      <c r="H100" s="17" t="s">
        <v>243</v>
      </c>
      <c r="I100" s="17">
        <v>1.0030570168227317E-2</v>
      </c>
      <c r="J100" s="17">
        <v>0.41070100681533644</v>
      </c>
      <c r="K100" s="17">
        <v>7.1949943498587909E-3</v>
      </c>
      <c r="L100" s="17">
        <v>2.9650007098640279E-2</v>
      </c>
      <c r="M100" s="17">
        <v>0.27734296955935595</v>
      </c>
      <c r="N100" s="17">
        <v>2.8958440060317846E-2</v>
      </c>
      <c r="O100" s="17">
        <v>0.28598086013591689</v>
      </c>
      <c r="P100" s="17">
        <v>0.88775238026930114</v>
      </c>
      <c r="Q100" s="17">
        <v>1.0347985276010356E-2</v>
      </c>
      <c r="R100" s="17">
        <v>0.67302445952697509</v>
      </c>
      <c r="S100" s="17">
        <v>7.505011768126398E-5</v>
      </c>
      <c r="T100" s="17">
        <v>0.67302445952697587</v>
      </c>
      <c r="U100" s="17">
        <v>5.0991195525056425E-2</v>
      </c>
      <c r="V100" s="17">
        <v>0.84830804952985284</v>
      </c>
      <c r="W100" s="17">
        <v>1.9168512646270107E-4</v>
      </c>
      <c r="X100" s="17">
        <v>0.59362445691941579</v>
      </c>
      <c r="Y100" s="17">
        <v>9.7798883141239369E-6</v>
      </c>
      <c r="Z100" s="17">
        <v>0.74027609913788306</v>
      </c>
      <c r="AA100" s="192"/>
    </row>
    <row r="101" spans="1:28" s="65" customFormat="1" x14ac:dyDescent="0.2">
      <c r="A101" s="13">
        <v>10073</v>
      </c>
      <c r="B101" s="13" t="s">
        <v>79</v>
      </c>
      <c r="C101" s="13" t="s">
        <v>72</v>
      </c>
      <c r="D101" s="14">
        <v>43511</v>
      </c>
      <c r="E101" s="172"/>
      <c r="F101" s="16">
        <v>1.1066</v>
      </c>
      <c r="G101" s="16">
        <v>10.36739</v>
      </c>
      <c r="H101" s="17" t="s">
        <v>244</v>
      </c>
      <c r="I101" s="17">
        <v>1.0193725249924497E-2</v>
      </c>
      <c r="J101" s="17">
        <v>1.9293448665352302</v>
      </c>
      <c r="K101" s="17">
        <v>7.1960801768457955E-3</v>
      </c>
      <c r="L101" s="17">
        <v>1.8522888043835915E-2</v>
      </c>
      <c r="M101" s="17">
        <v>2.7189877558562952</v>
      </c>
      <c r="N101" s="17">
        <v>3.9254637646653719E-2</v>
      </c>
      <c r="O101" s="17">
        <v>2.0166606371028082</v>
      </c>
      <c r="P101" s="17">
        <v>2.110705199750214</v>
      </c>
      <c r="Q101" s="17">
        <v>7.5777399413390631E-3</v>
      </c>
      <c r="R101" s="17">
        <v>0.4364096431212417</v>
      </c>
      <c r="S101" s="17">
        <v>5.4958550789006924E-5</v>
      </c>
      <c r="T101" s="17">
        <v>0.4364096431212402</v>
      </c>
      <c r="U101" s="17">
        <v>1.3319933511099493</v>
      </c>
      <c r="V101" s="17">
        <v>0.83604738321417149</v>
      </c>
      <c r="W101" s="17">
        <v>0.20174135046359187</v>
      </c>
      <c r="X101" s="17">
        <v>2.427125867517848</v>
      </c>
      <c r="Y101" s="17">
        <v>0.26905125910630084</v>
      </c>
      <c r="Z101" s="17">
        <v>2.2134568512273427</v>
      </c>
      <c r="AA101" s="192"/>
    </row>
    <row r="102" spans="1:28" s="65" customFormat="1" ht="13.5" customHeight="1" x14ac:dyDescent="0.2">
      <c r="A102" s="65">
        <v>10119</v>
      </c>
      <c r="B102" s="65" t="s">
        <v>245</v>
      </c>
      <c r="C102" s="190" t="s">
        <v>156</v>
      </c>
      <c r="D102" s="19">
        <v>43511</v>
      </c>
      <c r="E102" s="67"/>
      <c r="F102" s="65">
        <v>9.4659999999999994E-2</v>
      </c>
      <c r="G102" s="65">
        <v>0.10046999999999962</v>
      </c>
      <c r="H102" s="17" t="s">
        <v>246</v>
      </c>
      <c r="I102" s="17">
        <v>1.0073973464791884E-2</v>
      </c>
      <c r="J102" s="17">
        <v>0.34954867865158279</v>
      </c>
      <c r="K102" s="17">
        <v>7.1920689749813242E-3</v>
      </c>
      <c r="L102" s="17">
        <v>1.9725392888550044E-2</v>
      </c>
      <c r="M102" s="17">
        <v>0.76704656871124433</v>
      </c>
      <c r="N102" s="17">
        <v>1.082666536909116E-2</v>
      </c>
      <c r="O102" s="17">
        <v>0.86013764846084395</v>
      </c>
      <c r="P102" s="17">
        <v>0.36958089440563768</v>
      </c>
      <c r="Q102" s="17">
        <v>1.1273927550972129E-2</v>
      </c>
      <c r="R102" s="17">
        <v>0.25446679835268038</v>
      </c>
      <c r="S102" s="17">
        <v>8.1765635228727164E-5</v>
      </c>
      <c r="T102" s="17">
        <v>0.25446679835268038</v>
      </c>
      <c r="U102" s="17">
        <v>4.5340781083248197E-2</v>
      </c>
      <c r="V102" s="17">
        <v>0.80278900596028302</v>
      </c>
      <c r="W102" s="17">
        <v>2.0211034289503352E-4</v>
      </c>
      <c r="X102" s="17">
        <v>0.72923829960957776</v>
      </c>
      <c r="Y102" s="17">
        <v>9.1413773385365895E-6</v>
      </c>
      <c r="Z102" s="17">
        <v>0.75570558534518928</v>
      </c>
      <c r="AA102" s="171"/>
      <c r="AB102" s="192"/>
    </row>
    <row r="103" spans="1:28" s="65" customFormat="1" x14ac:dyDescent="0.2">
      <c r="A103" s="13">
        <v>10073</v>
      </c>
      <c r="B103" s="13" t="s">
        <v>79</v>
      </c>
      <c r="C103" s="13" t="s">
        <v>72</v>
      </c>
      <c r="D103" s="14">
        <v>43511</v>
      </c>
      <c r="E103" s="172"/>
      <c r="F103" s="16">
        <v>1.1066</v>
      </c>
      <c r="G103" s="16">
        <v>10.36739</v>
      </c>
      <c r="H103" s="17" t="s">
        <v>247</v>
      </c>
      <c r="I103" s="17">
        <v>1.0176769469453546E-2</v>
      </c>
      <c r="J103" s="17">
        <v>1.8622031148054909</v>
      </c>
      <c r="K103" s="17">
        <v>7.1914815596356091E-3</v>
      </c>
      <c r="L103" s="17">
        <v>1.5785010761241908E-2</v>
      </c>
      <c r="M103" s="17">
        <v>2.7185400906391681</v>
      </c>
      <c r="N103" s="17">
        <v>2.6526985591562222E-2</v>
      </c>
      <c r="O103" s="17">
        <v>2.0067728007659009</v>
      </c>
      <c r="P103" s="17">
        <v>1.7947772990706312</v>
      </c>
      <c r="Q103" s="17">
        <v>7.5231186034714825E-3</v>
      </c>
      <c r="R103" s="17">
        <v>0.53890799417212809</v>
      </c>
      <c r="S103" s="17">
        <v>5.4562402386633986E-5</v>
      </c>
      <c r="T103" s="17">
        <v>0.5389079941721282</v>
      </c>
      <c r="U103" s="17">
        <v>1.3423908837051377</v>
      </c>
      <c r="V103" s="17">
        <v>0.89314172420737659</v>
      </c>
      <c r="W103" s="17">
        <v>0.18886941527396092</v>
      </c>
      <c r="X103" s="17">
        <v>1.8592814592265337</v>
      </c>
      <c r="Y103" s="17">
        <v>0.25370183474673313</v>
      </c>
      <c r="Z103" s="17">
        <v>1.566062054852744</v>
      </c>
      <c r="AA103" s="194"/>
      <c r="AB103" s="192"/>
    </row>
    <row r="104" spans="1:28" s="65" customFormat="1" x14ac:dyDescent="0.2">
      <c r="A104" s="190">
        <v>10120</v>
      </c>
      <c r="B104" s="65" t="s">
        <v>248</v>
      </c>
      <c r="C104" s="190" t="s">
        <v>156</v>
      </c>
      <c r="D104" s="19">
        <v>43511</v>
      </c>
      <c r="E104" s="190"/>
      <c r="F104" s="190">
        <v>7.7560000000000004E-2</v>
      </c>
      <c r="G104" s="190">
        <v>0.10339000000000098</v>
      </c>
      <c r="H104" s="17" t="s">
        <v>249</v>
      </c>
      <c r="I104" s="17">
        <v>1.007651512101391E-2</v>
      </c>
      <c r="J104" s="17">
        <v>0.465422395268144</v>
      </c>
      <c r="K104" s="17">
        <v>7.1879881137245846E-3</v>
      </c>
      <c r="L104" s="17">
        <v>2.7980607158525087E-2</v>
      </c>
      <c r="M104" s="17">
        <v>0.24432625206131217</v>
      </c>
      <c r="N104" s="17">
        <v>2.6153758864464395E-2</v>
      </c>
      <c r="O104" s="17">
        <v>0.22609802368103293</v>
      </c>
      <c r="P104" s="17">
        <v>0.90992847438894109</v>
      </c>
      <c r="Q104" s="17">
        <v>9.2788764126446703E-3</v>
      </c>
      <c r="R104" s="17">
        <v>0.62770499771481969</v>
      </c>
      <c r="S104" s="17">
        <v>6.729626571206093E-5</v>
      </c>
      <c r="T104" s="17">
        <v>0.62770499771481925</v>
      </c>
      <c r="U104" s="17">
        <v>1.5126021194887524E-2</v>
      </c>
      <c r="V104" s="17">
        <v>1.5649190784363092</v>
      </c>
      <c r="W104" s="17">
        <v>5.1657076131103781E-4</v>
      </c>
      <c r="X104" s="17">
        <v>0.56648482847844761</v>
      </c>
      <c r="Y104" s="17">
        <v>7.7770281974256941E-6</v>
      </c>
      <c r="Z104" s="17">
        <v>1.3716841102631356</v>
      </c>
    </row>
    <row r="105" spans="1:28" s="65" customFormat="1" x14ac:dyDescent="0.2">
      <c r="A105" s="13">
        <v>10073</v>
      </c>
      <c r="B105" s="13" t="s">
        <v>79</v>
      </c>
      <c r="C105" s="13" t="s">
        <v>72</v>
      </c>
      <c r="D105" s="14">
        <v>43511</v>
      </c>
      <c r="E105" s="172"/>
      <c r="F105" s="16">
        <v>1.1066</v>
      </c>
      <c r="G105" s="16">
        <v>10.36739</v>
      </c>
      <c r="H105" s="17" t="s">
        <v>250</v>
      </c>
      <c r="I105" s="17">
        <v>1.0043684105936042E-2</v>
      </c>
      <c r="J105" s="17">
        <v>2.9252733413975349</v>
      </c>
      <c r="K105" s="17">
        <v>7.1939713891360285E-3</v>
      </c>
      <c r="L105" s="17">
        <v>2.2686486717236349E-2</v>
      </c>
      <c r="M105" s="17">
        <v>2.7208250391922464</v>
      </c>
      <c r="N105" s="17">
        <v>3.442623488952179E-2</v>
      </c>
      <c r="O105" s="17">
        <v>2.0705944858256005</v>
      </c>
      <c r="P105" s="17">
        <v>3.0673040324017347</v>
      </c>
      <c r="Q105" s="17">
        <v>7.5802849617629224E-3</v>
      </c>
      <c r="R105" s="17">
        <v>0.53300423847607281</v>
      </c>
      <c r="S105" s="17">
        <v>5.4977008882753405E-5</v>
      </c>
      <c r="T105" s="17">
        <v>0.53300423847607348</v>
      </c>
      <c r="U105" s="17">
        <v>1.3426812631929912</v>
      </c>
      <c r="V105" s="17">
        <v>0.5074891947739284</v>
      </c>
      <c r="W105" s="17">
        <v>0.18391381128747691</v>
      </c>
      <c r="X105" s="17">
        <v>2.3176940759277675</v>
      </c>
      <c r="Y105" s="17">
        <v>0.2466631989577843</v>
      </c>
      <c r="Z105" s="17">
        <v>2.4170486021845394</v>
      </c>
    </row>
    <row r="106" spans="1:28" s="65" customFormat="1" ht="13.5" customHeight="1" x14ac:dyDescent="0.2">
      <c r="A106" s="190">
        <v>10121</v>
      </c>
      <c r="B106" s="65" t="s">
        <v>251</v>
      </c>
      <c r="C106" s="190" t="s">
        <v>156</v>
      </c>
      <c r="D106" s="19">
        <v>43511</v>
      </c>
      <c r="E106" s="190"/>
      <c r="F106" s="190">
        <v>5.9409999999999998E-2</v>
      </c>
      <c r="G106" s="190">
        <v>0.10530999999999935</v>
      </c>
      <c r="H106" s="17" t="s">
        <v>252</v>
      </c>
      <c r="I106" s="17">
        <v>1.0023341507350779E-2</v>
      </c>
      <c r="J106" s="17">
        <v>0.34342793630036617</v>
      </c>
      <c r="K106" s="17">
        <v>7.1887284142261761E-3</v>
      </c>
      <c r="L106" s="17">
        <v>3.1530870017229637E-2</v>
      </c>
      <c r="M106" s="17">
        <v>0.19456836739195341</v>
      </c>
      <c r="N106" s="17">
        <v>3.4214778324579247E-2</v>
      </c>
      <c r="O106" s="17">
        <v>0.19683855734568498</v>
      </c>
      <c r="P106" s="17">
        <v>1.1275787640541521</v>
      </c>
      <c r="Q106" s="17">
        <v>1.0102670395525004E-2</v>
      </c>
      <c r="R106" s="17">
        <v>0.88588567892839754</v>
      </c>
      <c r="S106" s="17">
        <v>7.3270939400823956E-5</v>
      </c>
      <c r="T106" s="17">
        <v>0.88588567892839698</v>
      </c>
      <c r="U106" s="17">
        <v>3.8602868303777287E-2</v>
      </c>
      <c r="V106" s="17">
        <v>1.0700741795638733</v>
      </c>
      <c r="W106" s="17">
        <v>3.0108894470352258E-4</v>
      </c>
      <c r="X106" s="17">
        <v>0.51138987857032259</v>
      </c>
      <c r="Y106" s="17">
        <v>1.1631543101039319E-5</v>
      </c>
      <c r="Z106" s="17">
        <v>1.1530225708247244</v>
      </c>
      <c r="AA106" s="171"/>
      <c r="AB106" s="192"/>
    </row>
    <row r="107" spans="1:28" s="65" customFormat="1" x14ac:dyDescent="0.2">
      <c r="A107" s="13">
        <v>10073</v>
      </c>
      <c r="B107" s="13" t="s">
        <v>79</v>
      </c>
      <c r="C107" s="13" t="s">
        <v>72</v>
      </c>
      <c r="D107" s="14">
        <v>43511</v>
      </c>
      <c r="E107" s="172"/>
      <c r="F107" s="16">
        <v>1.1066</v>
      </c>
      <c r="G107" s="16">
        <v>10.36739</v>
      </c>
      <c r="H107" s="17" t="s">
        <v>253</v>
      </c>
      <c r="I107" s="17">
        <v>9.8585162009904061E-3</v>
      </c>
      <c r="J107" s="17">
        <v>2.2494704235062994</v>
      </c>
      <c r="K107" s="17">
        <v>7.192476896276368E-3</v>
      </c>
      <c r="L107" s="17">
        <v>1.7126592523860968E-2</v>
      </c>
      <c r="M107" s="17">
        <v>2.7188711999782256</v>
      </c>
      <c r="N107" s="17">
        <v>3.0114598368608012E-2</v>
      </c>
      <c r="O107" s="17">
        <v>2.0972901630120631</v>
      </c>
      <c r="P107" s="17">
        <v>2.404705409619678</v>
      </c>
      <c r="Q107" s="17">
        <v>7.5721093955264385E-3</v>
      </c>
      <c r="R107" s="17">
        <v>0.32152453115283114</v>
      </c>
      <c r="S107" s="17">
        <v>5.4917714518508247E-5</v>
      </c>
      <c r="T107" s="17">
        <v>0.32152453115283236</v>
      </c>
      <c r="U107" s="17">
        <v>1.3373260286112838</v>
      </c>
      <c r="V107" s="17">
        <v>0.5973587595573695</v>
      </c>
      <c r="W107" s="17">
        <v>0.19129965515449843</v>
      </c>
      <c r="X107" s="17">
        <v>1.2443755432169619</v>
      </c>
      <c r="Y107" s="17">
        <v>0.25748681861659389</v>
      </c>
      <c r="Z107" s="17">
        <v>1.2048819493168121</v>
      </c>
      <c r="AA107" s="194"/>
      <c r="AB107" s="192"/>
    </row>
    <row r="108" spans="1:28" s="65" customFormat="1" x14ac:dyDescent="0.2">
      <c r="A108" s="18">
        <v>10122</v>
      </c>
      <c r="B108" s="65" t="s">
        <v>254</v>
      </c>
      <c r="C108" s="190" t="s">
        <v>156</v>
      </c>
      <c r="D108" s="19">
        <v>43511</v>
      </c>
      <c r="E108" s="190"/>
      <c r="F108" s="190">
        <v>4.2709999999999998E-2</v>
      </c>
      <c r="G108" s="190">
        <v>0.10017999999999994</v>
      </c>
      <c r="H108" s="17" t="s">
        <v>255</v>
      </c>
      <c r="I108" s="17">
        <v>1.0097374794248465E-2</v>
      </c>
      <c r="J108" s="17">
        <v>0.30125319554705937</v>
      </c>
      <c r="K108" s="17">
        <v>7.1892788194759735E-3</v>
      </c>
      <c r="L108" s="17">
        <v>4.3948769695534198E-2</v>
      </c>
      <c r="M108" s="17">
        <v>0.10102039561252961</v>
      </c>
      <c r="N108" s="17">
        <v>6.2732023126009784E-2</v>
      </c>
      <c r="O108" s="17">
        <v>0.10934077452017842</v>
      </c>
      <c r="P108" s="17">
        <v>1.7091212760281256</v>
      </c>
      <c r="Q108" s="17">
        <v>1.0933767130420637E-2</v>
      </c>
      <c r="R108" s="17">
        <v>1.7105758240520235</v>
      </c>
      <c r="S108" s="17">
        <v>7.9298577254448654E-5</v>
      </c>
      <c r="T108" s="17">
        <v>1.7105758240520241</v>
      </c>
      <c r="U108" s="17">
        <v>4.7302485132856377E-2</v>
      </c>
      <c r="V108" s="17">
        <v>0.69269660702097713</v>
      </c>
      <c r="W108" s="17">
        <v>1.4832247447183272E-4</v>
      </c>
      <c r="X108" s="17">
        <v>0.43197097063091611</v>
      </c>
      <c r="Y108" s="17">
        <v>7.0186260693355746E-6</v>
      </c>
      <c r="Z108" s="17">
        <v>0.54010553283001694</v>
      </c>
    </row>
    <row r="109" spans="1:28" s="65" customFormat="1" ht="13.5" customHeight="1" x14ac:dyDescent="0.2">
      <c r="A109" s="13">
        <v>10073</v>
      </c>
      <c r="B109" s="13" t="s">
        <v>79</v>
      </c>
      <c r="C109" s="13" t="s">
        <v>72</v>
      </c>
      <c r="D109" s="14">
        <v>43511</v>
      </c>
      <c r="E109" s="172"/>
      <c r="F109" s="16">
        <v>1.1066</v>
      </c>
      <c r="G109" s="16">
        <v>10.36739</v>
      </c>
      <c r="H109" s="17" t="s">
        <v>256</v>
      </c>
      <c r="I109" s="17">
        <v>1.0023130195139059E-2</v>
      </c>
      <c r="J109" s="17">
        <v>2.6928379053281524</v>
      </c>
      <c r="K109" s="17">
        <v>7.1913574480449065E-3</v>
      </c>
      <c r="L109" s="17">
        <v>1.2425265015472895E-2</v>
      </c>
      <c r="M109" s="17">
        <v>2.7187282127143595</v>
      </c>
      <c r="N109" s="17">
        <v>3.2361451216883809E-2</v>
      </c>
      <c r="O109" s="17">
        <v>2.0560472658617908</v>
      </c>
      <c r="P109" s="17">
        <v>2.5836097312245734</v>
      </c>
      <c r="Q109" s="17">
        <v>7.575489317773975E-3</v>
      </c>
      <c r="R109" s="17">
        <v>0.36140121242122336</v>
      </c>
      <c r="S109" s="17">
        <v>5.4942227847012806E-5</v>
      </c>
      <c r="T109" s="17">
        <v>0.36140121242122464</v>
      </c>
      <c r="U109" s="17">
        <v>1.3296548321003534</v>
      </c>
      <c r="V109" s="17">
        <v>0.57712605022510521</v>
      </c>
      <c r="W109" s="17">
        <v>0.19361348682477011</v>
      </c>
      <c r="X109" s="17">
        <v>1.488432142351221</v>
      </c>
      <c r="Y109" s="17">
        <v>0.25708640216893458</v>
      </c>
      <c r="Z109" s="17">
        <v>1.4848600833930934</v>
      </c>
    </row>
    <row r="110" spans="1:28" s="65" customFormat="1" ht="13.5" customHeight="1" x14ac:dyDescent="0.2">
      <c r="A110" s="18">
        <v>10123</v>
      </c>
      <c r="B110" s="65" t="s">
        <v>257</v>
      </c>
      <c r="C110" s="190" t="s">
        <v>156</v>
      </c>
      <c r="D110" s="19">
        <v>43511</v>
      </c>
      <c r="E110" s="190"/>
      <c r="F110" s="190">
        <v>4.7539999999999999E-2</v>
      </c>
      <c r="G110" s="190">
        <v>9.515000000000029E-2</v>
      </c>
      <c r="H110" s="17" t="s">
        <v>258</v>
      </c>
      <c r="I110" s="17">
        <v>1.0035499597872489E-2</v>
      </c>
      <c r="J110" s="17">
        <v>0.44127483310752236</v>
      </c>
      <c r="K110" s="17">
        <v>7.189021237291978E-3</v>
      </c>
      <c r="L110" s="17">
        <v>4.0996541174775157E-2</v>
      </c>
      <c r="M110" s="17">
        <v>0.1707528727370099</v>
      </c>
      <c r="N110" s="17">
        <v>3.6784992055350255E-2</v>
      </c>
      <c r="O110" s="17">
        <v>0.16026031686829512</v>
      </c>
      <c r="P110" s="17">
        <v>1.0891247069017653</v>
      </c>
      <c r="Q110" s="17">
        <v>9.403625767375693E-3</v>
      </c>
      <c r="R110" s="17">
        <v>1.0391283621182332</v>
      </c>
      <c r="S110" s="17">
        <v>6.8201026735922266E-5</v>
      </c>
      <c r="T110" s="17">
        <v>1.0391283621182332</v>
      </c>
      <c r="U110" s="17">
        <v>8.98445266837717E-3</v>
      </c>
      <c r="V110" s="17">
        <v>2.1817470662913658</v>
      </c>
      <c r="W110" s="17">
        <v>9.0909304388117661E-4</v>
      </c>
      <c r="X110" s="17">
        <v>0.5680894716176047</v>
      </c>
      <c r="Y110" s="17">
        <v>8.2098300025224177E-6</v>
      </c>
      <c r="Z110" s="17">
        <v>2.2626190832164799</v>
      </c>
      <c r="AA110" s="171"/>
      <c r="AB110" s="192"/>
    </row>
    <row r="111" spans="1:28" s="65" customFormat="1" x14ac:dyDescent="0.2">
      <c r="A111" s="13">
        <v>10073</v>
      </c>
      <c r="B111" s="13" t="s">
        <v>79</v>
      </c>
      <c r="C111" s="13" t="s">
        <v>72</v>
      </c>
      <c r="D111" s="14">
        <v>43511</v>
      </c>
      <c r="E111" s="172"/>
      <c r="F111" s="16">
        <v>1.1066</v>
      </c>
      <c r="G111" s="16">
        <v>10.36739</v>
      </c>
      <c r="H111" s="17" t="s">
        <v>259</v>
      </c>
      <c r="I111" s="17">
        <v>1.0009427439796175E-2</v>
      </c>
      <c r="J111" s="17">
        <v>2.4880677256304242</v>
      </c>
      <c r="K111" s="17">
        <v>7.1909174275864235E-3</v>
      </c>
      <c r="L111" s="17">
        <v>2.765903392533451E-2</v>
      </c>
      <c r="M111" s="17">
        <v>2.7203132657552316</v>
      </c>
      <c r="N111" s="17">
        <v>3.7562762517094873E-2</v>
      </c>
      <c r="O111" s="17">
        <v>2.0664164250577901</v>
      </c>
      <c r="P111" s="17">
        <v>2.7762388749898705</v>
      </c>
      <c r="Q111" s="17">
        <v>7.5682899373743237E-3</v>
      </c>
      <c r="R111" s="17">
        <v>0.444442343672457</v>
      </c>
      <c r="S111" s="17">
        <v>5.4890013398324094E-5</v>
      </c>
      <c r="T111" s="17">
        <v>0.44444234367245711</v>
      </c>
      <c r="U111" s="17">
        <v>1.3470496171967965</v>
      </c>
      <c r="V111" s="17">
        <v>0.83658880103127364</v>
      </c>
      <c r="W111" s="17">
        <v>0.1843881768642083</v>
      </c>
      <c r="X111" s="17">
        <v>2.457597443155481</v>
      </c>
      <c r="Y111" s="17">
        <v>0.24667103403155827</v>
      </c>
      <c r="Z111" s="17">
        <v>2.0598123926365459</v>
      </c>
      <c r="AA111" s="194"/>
      <c r="AB111" s="192"/>
    </row>
    <row r="112" spans="1:28" s="65" customFormat="1" x14ac:dyDescent="0.2">
      <c r="D112" s="66"/>
      <c r="E112" s="67"/>
      <c r="G112" s="68"/>
      <c r="H112" s="68"/>
      <c r="I112" s="68"/>
      <c r="J112" s="171"/>
      <c r="K112" s="68"/>
      <c r="L112" s="169"/>
      <c r="M112" s="169"/>
      <c r="N112" s="169"/>
      <c r="O112" s="68"/>
      <c r="P112" s="171"/>
      <c r="Q112" s="186"/>
      <c r="R112" s="170"/>
      <c r="S112" s="187"/>
      <c r="U112" s="68"/>
      <c r="V112" s="171"/>
      <c r="W112" s="68"/>
      <c r="X112" s="171"/>
      <c r="Y112" s="186"/>
      <c r="Z112" s="171"/>
    </row>
    <row r="113" spans="1:28" s="65" customFormat="1" x14ac:dyDescent="0.2">
      <c r="A113" s="13">
        <v>10073</v>
      </c>
      <c r="B113" s="13" t="s">
        <v>79</v>
      </c>
      <c r="C113" s="13" t="s">
        <v>72</v>
      </c>
      <c r="D113" s="14">
        <v>43521</v>
      </c>
      <c r="E113" s="172"/>
      <c r="F113" s="16">
        <v>1.1066</v>
      </c>
      <c r="G113" s="16">
        <v>10.36739</v>
      </c>
      <c r="H113" s="17" t="s">
        <v>170</v>
      </c>
      <c r="I113" s="17">
        <v>9.9885630944955145E-3</v>
      </c>
      <c r="J113" s="17">
        <v>0.46604335700817728</v>
      </c>
      <c r="K113" s="17">
        <v>7.1846599740261492E-3</v>
      </c>
      <c r="L113" s="17">
        <v>5.329384940422054E-3</v>
      </c>
      <c r="M113" s="17">
        <v>2.7183190905108026</v>
      </c>
      <c r="N113" s="17">
        <v>8.9708569863458081E-3</v>
      </c>
      <c r="O113" s="17">
        <v>2.0574056349221612</v>
      </c>
      <c r="P113" s="17">
        <v>0.46348902488558918</v>
      </c>
      <c r="Q113" s="17">
        <v>7.5708260766219875E-3</v>
      </c>
      <c r="R113" s="17">
        <v>0.10172941955607739</v>
      </c>
      <c r="S113" s="17">
        <v>5.4908407080177737E-5</v>
      </c>
      <c r="T113" s="17">
        <v>0.10172941955607805</v>
      </c>
      <c r="U113" s="17">
        <v>1.3322617188828536</v>
      </c>
      <c r="V113" s="17">
        <v>0.28688914851064262</v>
      </c>
      <c r="W113" s="17">
        <v>0.19496283364466233</v>
      </c>
      <c r="X113" s="17">
        <v>0.56811141627752093</v>
      </c>
      <c r="Y113" s="17">
        <v>0.25944800314122374</v>
      </c>
      <c r="Z113" s="17">
        <v>0.4671732239498595</v>
      </c>
      <c r="AA113" s="194"/>
      <c r="AB113" s="192"/>
    </row>
    <row r="114" spans="1:28" s="65" customFormat="1" ht="13.5" customHeight="1" x14ac:dyDescent="0.2">
      <c r="A114" s="65">
        <v>9797</v>
      </c>
      <c r="B114" s="65" t="s">
        <v>260</v>
      </c>
      <c r="C114" s="190" t="s">
        <v>130</v>
      </c>
      <c r="D114" s="66">
        <v>43521</v>
      </c>
      <c r="E114" s="67">
        <v>-305.2</v>
      </c>
      <c r="F114" s="65">
        <v>3.5520000000000003E-2</v>
      </c>
      <c r="G114" s="65">
        <v>0.208870000000001</v>
      </c>
      <c r="H114" s="17" t="s">
        <v>261</v>
      </c>
      <c r="I114" s="17">
        <v>1.0068519567412147E-2</v>
      </c>
      <c r="J114" s="17">
        <v>0.16455784137097293</v>
      </c>
      <c r="K114" s="17">
        <v>7.1832796424626325E-3</v>
      </c>
      <c r="L114" s="17">
        <v>4.8070821163111533E-3</v>
      </c>
      <c r="M114" s="17">
        <v>1.4697678825521585</v>
      </c>
      <c r="N114" s="17">
        <v>5.455775364381835E-3</v>
      </c>
      <c r="O114" s="17">
        <v>1.6331513923640582</v>
      </c>
      <c r="P114" s="17">
        <v>0.18556339399102725</v>
      </c>
      <c r="Q114" s="17">
        <v>1.1189450121694347E-2</v>
      </c>
      <c r="R114" s="17">
        <v>6.5247961586451367E-2</v>
      </c>
      <c r="S114" s="17">
        <v>8.1152951615482525E-5</v>
      </c>
      <c r="T114" s="17">
        <v>6.5247961586450992E-2</v>
      </c>
      <c r="U114" s="17">
        <v>0.26165821326516059</v>
      </c>
      <c r="V114" s="17">
        <v>0.28575281149835535</v>
      </c>
      <c r="W114" s="17">
        <v>2.3835801843144775E-3</v>
      </c>
      <c r="X114" s="17">
        <v>0.21479454032557765</v>
      </c>
      <c r="Y114" s="17">
        <v>6.2357589667483206E-4</v>
      </c>
      <c r="Z114" s="17">
        <v>0.16705196324682178</v>
      </c>
      <c r="AA114" s="171"/>
      <c r="AB114" s="192"/>
    </row>
    <row r="115" spans="1:28" s="65" customFormat="1" x14ac:dyDescent="0.2">
      <c r="A115" s="13">
        <v>10073</v>
      </c>
      <c r="B115" s="13" t="s">
        <v>79</v>
      </c>
      <c r="C115" s="13" t="s">
        <v>72</v>
      </c>
      <c r="D115" s="14">
        <v>43521</v>
      </c>
      <c r="E115" s="172"/>
      <c r="F115" s="16">
        <v>1.1066</v>
      </c>
      <c r="G115" s="16">
        <v>10.36739</v>
      </c>
      <c r="H115" s="17" t="s">
        <v>235</v>
      </c>
      <c r="I115" s="17">
        <v>9.9331589752126512E-3</v>
      </c>
      <c r="J115" s="17">
        <v>0.37735745551228067</v>
      </c>
      <c r="K115" s="17">
        <v>7.183518263809037E-3</v>
      </c>
      <c r="L115" s="17">
        <v>7.2966897581788377E-3</v>
      </c>
      <c r="M115" s="17">
        <v>2.7185920463571951</v>
      </c>
      <c r="N115" s="17">
        <v>6.5491095221196461E-3</v>
      </c>
      <c r="O115" s="17">
        <v>2.0725744674125415</v>
      </c>
      <c r="P115" s="17">
        <v>0.4027760194877168</v>
      </c>
      <c r="Q115" s="17">
        <v>7.5737195474308546E-3</v>
      </c>
      <c r="R115" s="17">
        <v>8.7307971232176901E-2</v>
      </c>
      <c r="S115" s="17">
        <v>5.4929392355950838E-5</v>
      </c>
      <c r="T115" s="17">
        <v>8.7307971232177387E-2</v>
      </c>
      <c r="U115" s="17">
        <v>1.3289890049547981</v>
      </c>
      <c r="V115" s="17">
        <v>0.26128877840527664</v>
      </c>
      <c r="W115" s="17">
        <v>0.19614712075779822</v>
      </c>
      <c r="X115" s="17">
        <v>0.40792700195716747</v>
      </c>
      <c r="Y115" s="17">
        <v>0.26020420370729297</v>
      </c>
      <c r="Z115" s="17">
        <v>0.35791001629411495</v>
      </c>
    </row>
    <row r="116" spans="1:28" s="65" customFormat="1" ht="13.5" customHeight="1" x14ac:dyDescent="0.2">
      <c r="A116" s="18">
        <v>9798</v>
      </c>
      <c r="B116" s="65" t="s">
        <v>262</v>
      </c>
      <c r="C116" s="190" t="s">
        <v>130</v>
      </c>
      <c r="D116" s="66">
        <v>43521</v>
      </c>
      <c r="E116" s="190">
        <v>-235.9</v>
      </c>
      <c r="F116" s="190">
        <v>3.7409999999999999E-2</v>
      </c>
      <c r="G116" s="190">
        <v>0.20809000000000033</v>
      </c>
      <c r="H116" s="17" t="s">
        <v>263</v>
      </c>
      <c r="I116" s="17">
        <v>1.0066749655263335E-2</v>
      </c>
      <c r="J116" s="17">
        <v>0.15199976261218182</v>
      </c>
      <c r="K116" s="17">
        <v>7.1808158791700416E-3</v>
      </c>
      <c r="L116" s="17">
        <v>4.7307894456050598E-3</v>
      </c>
      <c r="M116" s="17">
        <v>1.3869422882691407</v>
      </c>
      <c r="N116" s="17">
        <v>4.2455684089813617E-3</v>
      </c>
      <c r="O116" s="17">
        <v>1.5325229237585998</v>
      </c>
      <c r="P116" s="17">
        <v>0.17367815466626152</v>
      </c>
      <c r="Q116" s="17">
        <v>1.1122352907918341E-2</v>
      </c>
      <c r="R116" s="17">
        <v>5.3950182089135941E-2</v>
      </c>
      <c r="S116" s="17">
        <v>8.0666320290093198E-5</v>
      </c>
      <c r="T116" s="17">
        <v>5.3950182089135844E-2</v>
      </c>
      <c r="U116" s="17">
        <v>0.25197402154799575</v>
      </c>
      <c r="V116" s="17">
        <v>0.22660984449179986</v>
      </c>
      <c r="W116" s="17">
        <v>2.170941239692665E-3</v>
      </c>
      <c r="X116" s="17">
        <v>0.19020295149789437</v>
      </c>
      <c r="Y116" s="17">
        <v>5.4734417949770843E-4</v>
      </c>
      <c r="Z116" s="17">
        <v>0.13845553579659822</v>
      </c>
      <c r="AA116" s="171"/>
      <c r="AB116" s="192"/>
    </row>
    <row r="117" spans="1:28" s="65" customFormat="1" x14ac:dyDescent="0.2">
      <c r="A117" s="13">
        <v>10073</v>
      </c>
      <c r="B117" s="13" t="s">
        <v>79</v>
      </c>
      <c r="C117" s="13" t="s">
        <v>72</v>
      </c>
      <c r="D117" s="14">
        <v>43521</v>
      </c>
      <c r="E117" s="172"/>
      <c r="F117" s="16">
        <v>1.1066</v>
      </c>
      <c r="G117" s="16">
        <v>10.36739</v>
      </c>
      <c r="H117" s="17" t="s">
        <v>176</v>
      </c>
      <c r="I117" s="17">
        <v>9.935186554259165E-3</v>
      </c>
      <c r="J117" s="17">
        <v>0.39228464502855237</v>
      </c>
      <c r="K117" s="17">
        <v>7.1776355459897793E-3</v>
      </c>
      <c r="L117" s="17">
        <v>7.5950510803734928E-3</v>
      </c>
      <c r="M117" s="17">
        <v>2.7184401070030573</v>
      </c>
      <c r="N117" s="17">
        <v>6.7079365636737711E-3</v>
      </c>
      <c r="O117" s="17">
        <v>2.0697531678823409</v>
      </c>
      <c r="P117" s="17">
        <v>0.40922755129699107</v>
      </c>
      <c r="Q117" s="17">
        <v>7.5626185030210962E-3</v>
      </c>
      <c r="R117" s="17">
        <v>0.10781691180262588</v>
      </c>
      <c r="S117" s="17">
        <v>5.4848880578332732E-5</v>
      </c>
      <c r="T117" s="17">
        <v>0.10781691180262654</v>
      </c>
      <c r="U117" s="17">
        <v>1.3295685776480821</v>
      </c>
      <c r="V117" s="17">
        <v>0.38698884199922323</v>
      </c>
      <c r="W117" s="17">
        <v>0.19503325389174844</v>
      </c>
      <c r="X117" s="17">
        <v>0.47026050461160279</v>
      </c>
      <c r="Y117" s="17">
        <v>0.25909991506692143</v>
      </c>
      <c r="Z117" s="17">
        <v>0.3005732817275758</v>
      </c>
      <c r="AA117" s="194"/>
      <c r="AB117" s="192"/>
    </row>
    <row r="118" spans="1:28" s="65" customFormat="1" ht="13.5" customHeight="1" x14ac:dyDescent="0.2">
      <c r="A118" s="65">
        <v>9799</v>
      </c>
      <c r="B118" s="65" t="s">
        <v>264</v>
      </c>
      <c r="C118" s="190" t="s">
        <v>130</v>
      </c>
      <c r="D118" s="66">
        <v>43521</v>
      </c>
      <c r="E118" s="67">
        <v>-247.7</v>
      </c>
      <c r="F118" s="65">
        <v>5.3359999999999998E-2</v>
      </c>
      <c r="G118" s="65">
        <v>0.20363000000000042</v>
      </c>
      <c r="H118" s="17" t="s">
        <v>265</v>
      </c>
      <c r="I118" s="17">
        <v>1.0017817707397406E-2</v>
      </c>
      <c r="J118" s="17">
        <v>0.22057244026536671</v>
      </c>
      <c r="K118" s="17">
        <v>7.1772934540234078E-3</v>
      </c>
      <c r="L118" s="17">
        <v>3.3362225983558395E-3</v>
      </c>
      <c r="M118" s="17">
        <v>2.9946897636663525</v>
      </c>
      <c r="N118" s="17">
        <v>4.6143758520054328E-3</v>
      </c>
      <c r="O118" s="17">
        <v>3.3319434221890685</v>
      </c>
      <c r="P118" s="17">
        <v>0.20902052076810027</v>
      </c>
      <c r="Q118" s="17">
        <v>1.1151063721088008E-2</v>
      </c>
      <c r="R118" s="17">
        <v>5.0298632265509978E-2</v>
      </c>
      <c r="S118" s="17">
        <v>8.0874549220617877E-5</v>
      </c>
      <c r="T118" s="17">
        <v>5.0298632265509881E-2</v>
      </c>
      <c r="U118" s="17">
        <v>0.52201295783032164</v>
      </c>
      <c r="V118" s="17">
        <v>0.19586634568097677</v>
      </c>
      <c r="W118" s="17">
        <v>6.5565272179016947E-4</v>
      </c>
      <c r="X118" s="17">
        <v>0.16500122820365345</v>
      </c>
      <c r="Y118" s="17">
        <v>3.4239651689409769E-4</v>
      </c>
      <c r="Z118" s="17">
        <v>0.12734442813183561</v>
      </c>
      <c r="AA118" s="171"/>
      <c r="AB118" s="192"/>
    </row>
    <row r="119" spans="1:28" s="65" customFormat="1" x14ac:dyDescent="0.2">
      <c r="A119" s="13">
        <v>10073</v>
      </c>
      <c r="B119" s="13" t="s">
        <v>79</v>
      </c>
      <c r="C119" s="13" t="s">
        <v>72</v>
      </c>
      <c r="D119" s="14">
        <v>43521</v>
      </c>
      <c r="E119" s="172"/>
      <c r="F119" s="16">
        <v>1.1066</v>
      </c>
      <c r="G119" s="16">
        <v>10.36739</v>
      </c>
      <c r="H119" s="17" t="s">
        <v>179</v>
      </c>
      <c r="I119" s="17">
        <v>9.9647532294171622E-3</v>
      </c>
      <c r="J119" s="17">
        <v>0.55999482895602082</v>
      </c>
      <c r="K119" s="17">
        <v>7.177147840874025E-3</v>
      </c>
      <c r="L119" s="17">
        <v>7.5413412379045849E-3</v>
      </c>
      <c r="M119" s="17">
        <v>2.71795577948469</v>
      </c>
      <c r="N119" s="17">
        <v>6.9453746811735219E-3</v>
      </c>
      <c r="O119" s="17">
        <v>2.068104698314214</v>
      </c>
      <c r="P119" s="17">
        <v>0.56687010910572722</v>
      </c>
      <c r="Q119" s="17">
        <v>7.580284650513097E-3</v>
      </c>
      <c r="R119" s="17">
        <v>0.14243687119385962</v>
      </c>
      <c r="S119" s="17">
        <v>5.4977006625373297E-5</v>
      </c>
      <c r="T119" s="17">
        <v>0.14243687119386042</v>
      </c>
      <c r="U119" s="17">
        <v>1.3340470782265308</v>
      </c>
      <c r="V119" s="17">
        <v>0.43303305700013556</v>
      </c>
      <c r="W119" s="17">
        <v>0.19458368409410734</v>
      </c>
      <c r="X119" s="17">
        <v>0.54541204476004101</v>
      </c>
      <c r="Y119" s="17">
        <v>0.2598276365478201</v>
      </c>
      <c r="Z119" s="17">
        <v>0.37015382643683992</v>
      </c>
    </row>
    <row r="120" spans="1:28" s="65" customFormat="1" x14ac:dyDescent="0.2">
      <c r="A120" s="65">
        <v>9800</v>
      </c>
      <c r="B120" s="65" t="s">
        <v>266</v>
      </c>
      <c r="C120" s="190" t="s">
        <v>130</v>
      </c>
      <c r="D120" s="66">
        <v>43521</v>
      </c>
      <c r="E120" s="67">
        <v>-255.2</v>
      </c>
      <c r="F120" s="65">
        <v>5.5930000000000001E-2</v>
      </c>
      <c r="G120" s="65">
        <v>0.20124000000000031</v>
      </c>
      <c r="H120" s="17" t="s">
        <v>267</v>
      </c>
      <c r="I120" s="17">
        <v>1.0056098527689478E-2</v>
      </c>
      <c r="J120" s="17">
        <v>0.25275019669944465</v>
      </c>
      <c r="K120" s="17">
        <v>7.174248182430459E-3</v>
      </c>
      <c r="L120" s="17">
        <v>7.9925177492142369E-3</v>
      </c>
      <c r="M120" s="17">
        <v>0.93485312199175197</v>
      </c>
      <c r="N120" s="17">
        <v>7.0520112104958616E-3</v>
      </c>
      <c r="O120" s="17">
        <v>0.95488318997098687</v>
      </c>
      <c r="P120" s="17">
        <v>0.26093849327131208</v>
      </c>
      <c r="Q120" s="17">
        <v>1.0271274349299095E-2</v>
      </c>
      <c r="R120" s="17">
        <v>0.13118360632983161</v>
      </c>
      <c r="S120" s="17">
        <v>7.449376164445495E-5</v>
      </c>
      <c r="T120" s="17">
        <v>0.13118360632983167</v>
      </c>
      <c r="U120" s="17">
        <v>0.74933463639924835</v>
      </c>
      <c r="V120" s="17">
        <v>0.32818982252454693</v>
      </c>
      <c r="W120" s="17">
        <v>1.2816122251685118E-3</v>
      </c>
      <c r="X120" s="17">
        <v>0.31260871679009306</v>
      </c>
      <c r="Y120" s="17">
        <v>9.6128169029986862E-4</v>
      </c>
      <c r="Z120" s="17">
        <v>7.7721777156701477E-2</v>
      </c>
    </row>
    <row r="121" spans="1:28" s="65" customFormat="1" x14ac:dyDescent="0.2">
      <c r="A121" s="13">
        <v>10073</v>
      </c>
      <c r="B121" s="13" t="s">
        <v>79</v>
      </c>
      <c r="C121" s="13" t="s">
        <v>72</v>
      </c>
      <c r="D121" s="14">
        <v>43521</v>
      </c>
      <c r="E121" s="172"/>
      <c r="F121" s="16">
        <v>1.1066</v>
      </c>
      <c r="G121" s="16">
        <v>10.36739</v>
      </c>
      <c r="H121" s="17" t="s">
        <v>182</v>
      </c>
      <c r="I121" s="17">
        <v>9.926307609262941E-3</v>
      </c>
      <c r="J121" s="17">
        <v>0.5698518197004957</v>
      </c>
      <c r="K121" s="17">
        <v>7.1779394568951879E-3</v>
      </c>
      <c r="L121" s="17">
        <v>6.6367673881298295E-3</v>
      </c>
      <c r="M121" s="17">
        <v>2.7182890394889618</v>
      </c>
      <c r="N121" s="17">
        <v>7.3689860858965131E-3</v>
      </c>
      <c r="O121" s="17">
        <v>2.0732465566794738</v>
      </c>
      <c r="P121" s="17">
        <v>0.58769144117211836</v>
      </c>
      <c r="Q121" s="17">
        <v>7.5735019888674765E-3</v>
      </c>
      <c r="R121" s="17">
        <v>9.6341739397402384E-2</v>
      </c>
      <c r="S121" s="17">
        <v>5.4927814483993262E-5</v>
      </c>
      <c r="T121" s="17">
        <v>9.6341739397402787E-2</v>
      </c>
      <c r="U121" s="17">
        <v>1.327359983842606</v>
      </c>
      <c r="V121" s="17">
        <v>0.52406455965940102</v>
      </c>
      <c r="W121" s="17">
        <v>0.1948572668614415</v>
      </c>
      <c r="X121" s="17">
        <v>0.63560460306339439</v>
      </c>
      <c r="Y121" s="17">
        <v>0.25909482244181659</v>
      </c>
      <c r="Z121" s="17">
        <v>0.4079151356365594</v>
      </c>
      <c r="AA121" s="194"/>
      <c r="AB121" s="192"/>
    </row>
    <row r="122" spans="1:28" s="65" customFormat="1" ht="13.5" customHeight="1" x14ac:dyDescent="0.2">
      <c r="A122" s="65">
        <v>9801</v>
      </c>
      <c r="B122" s="65" t="s">
        <v>268</v>
      </c>
      <c r="C122" s="190" t="s">
        <v>130</v>
      </c>
      <c r="D122" s="66">
        <v>43521</v>
      </c>
      <c r="E122" s="67">
        <v>-334.5</v>
      </c>
      <c r="F122" s="65">
        <v>3.0949999999999998E-2</v>
      </c>
      <c r="G122" s="65">
        <v>0.20131999999999906</v>
      </c>
      <c r="H122" s="17" t="s">
        <v>269</v>
      </c>
      <c r="I122" s="17">
        <v>1.0065191752185161E-2</v>
      </c>
      <c r="J122" s="17">
        <v>0.17083862166280417</v>
      </c>
      <c r="K122" s="17">
        <v>7.1752955494108041E-3</v>
      </c>
      <c r="L122" s="17">
        <v>5.1337428448399941E-3</v>
      </c>
      <c r="M122" s="17">
        <v>1.1882434464949543</v>
      </c>
      <c r="N122" s="17">
        <v>5.0823326151720645E-3</v>
      </c>
      <c r="O122" s="17">
        <v>1.3121937551225773</v>
      </c>
      <c r="P122" s="17">
        <v>0.21078191898005966</v>
      </c>
      <c r="Q122" s="17">
        <v>1.110907812497563E-2</v>
      </c>
      <c r="R122" s="17">
        <v>9.1076619706658979E-2</v>
      </c>
      <c r="S122" s="17">
        <v>8.0570043189240239E-5</v>
      </c>
      <c r="T122" s="17">
        <v>9.1076619706659367E-2</v>
      </c>
      <c r="U122" s="17">
        <v>0.19933117528234698</v>
      </c>
      <c r="V122" s="17">
        <v>0.36822499907977013</v>
      </c>
      <c r="W122" s="17">
        <v>7.3871818743099181E-4</v>
      </c>
      <c r="X122" s="17">
        <v>0.28874267633163858</v>
      </c>
      <c r="Y122" s="17">
        <v>1.4711512667527315E-4</v>
      </c>
      <c r="Z122" s="17">
        <v>0.14986642485886875</v>
      </c>
      <c r="AA122" s="171"/>
      <c r="AB122" s="192"/>
    </row>
    <row r="123" spans="1:28" s="65" customFormat="1" x14ac:dyDescent="0.2">
      <c r="A123" s="13">
        <v>10073</v>
      </c>
      <c r="B123" s="13" t="s">
        <v>79</v>
      </c>
      <c r="C123" s="13" t="s">
        <v>72</v>
      </c>
      <c r="D123" s="14">
        <v>43521</v>
      </c>
      <c r="E123" s="172"/>
      <c r="F123" s="16">
        <v>1.1066</v>
      </c>
      <c r="G123" s="16">
        <v>10.36739</v>
      </c>
      <c r="H123" s="17" t="s">
        <v>185</v>
      </c>
      <c r="I123" s="17">
        <v>9.948161496308075E-3</v>
      </c>
      <c r="J123" s="17">
        <v>0.48176305547007581</v>
      </c>
      <c r="K123" s="17">
        <v>7.1712054060816066E-3</v>
      </c>
      <c r="L123" s="17">
        <v>6.8829566565808712E-3</v>
      </c>
      <c r="M123" s="17">
        <v>2.7181479631813721</v>
      </c>
      <c r="N123" s="17">
        <v>7.7923378670769101E-3</v>
      </c>
      <c r="O123" s="17">
        <v>2.0706955790425106</v>
      </c>
      <c r="P123" s="17">
        <v>0.47819030442284999</v>
      </c>
      <c r="Q123" s="17">
        <v>7.5719712943243768E-3</v>
      </c>
      <c r="R123" s="17">
        <v>0.11620473113100196</v>
      </c>
      <c r="S123" s="17">
        <v>5.4916712921464011E-5</v>
      </c>
      <c r="T123" s="17">
        <v>0.11620473113100181</v>
      </c>
      <c r="U123" s="17">
        <v>1.3320784389727849</v>
      </c>
      <c r="V123" s="17">
        <v>0.43317290317111529</v>
      </c>
      <c r="W123" s="17">
        <v>0.1945937828068848</v>
      </c>
      <c r="X123" s="17">
        <v>0.67981780076569764</v>
      </c>
      <c r="Y123" s="17">
        <v>0.25954460536415364</v>
      </c>
      <c r="Z123" s="17">
        <v>0.38949836623208378</v>
      </c>
    </row>
    <row r="124" spans="1:28" s="65" customFormat="1" x14ac:dyDescent="0.2">
      <c r="A124" s="190">
        <v>9802</v>
      </c>
      <c r="B124" s="65" t="s">
        <v>270</v>
      </c>
      <c r="C124" s="190" t="s">
        <v>130</v>
      </c>
      <c r="D124" s="66">
        <v>43521</v>
      </c>
      <c r="E124" s="190">
        <v>-193.8</v>
      </c>
      <c r="F124" s="190">
        <v>4.3979999999999998E-2</v>
      </c>
      <c r="G124" s="190">
        <v>0.20070000000000121</v>
      </c>
      <c r="H124" s="17" t="s">
        <v>271</v>
      </c>
      <c r="I124" s="17">
        <v>1.0057176049035103E-2</v>
      </c>
      <c r="J124" s="17">
        <v>0.13499593336541849</v>
      </c>
      <c r="K124" s="17">
        <v>7.1731163352286888E-3</v>
      </c>
      <c r="L124" s="17">
        <v>4.815233221738424E-3</v>
      </c>
      <c r="M124" s="17">
        <v>2.591712126535632</v>
      </c>
      <c r="N124" s="17">
        <v>4.4118691867892331E-3</v>
      </c>
      <c r="O124" s="17">
        <v>2.88680291426894</v>
      </c>
      <c r="P124" s="17">
        <v>0.13979404673719584</v>
      </c>
      <c r="Q124" s="17">
        <v>1.120443134752825E-2</v>
      </c>
      <c r="R124" s="17">
        <v>4.9492307984976579E-2</v>
      </c>
      <c r="S124" s="17">
        <v>8.1261604916763321E-5</v>
      </c>
      <c r="T124" s="17">
        <v>4.9492307984976835E-2</v>
      </c>
      <c r="U124" s="17">
        <v>0.46550080864469173</v>
      </c>
      <c r="V124" s="17">
        <v>0.23650831801174782</v>
      </c>
      <c r="W124" s="17">
        <v>1.4017343873264196E-3</v>
      </c>
      <c r="X124" s="17">
        <v>0.2038308017309973</v>
      </c>
      <c r="Y124" s="17">
        <v>6.524543791808985E-4</v>
      </c>
      <c r="Z124" s="17">
        <v>0.11996371645934349</v>
      </c>
    </row>
    <row r="125" spans="1:28" s="65" customFormat="1" x14ac:dyDescent="0.2">
      <c r="A125" s="13">
        <v>10073</v>
      </c>
      <c r="B125" s="13" t="s">
        <v>79</v>
      </c>
      <c r="C125" s="13" t="s">
        <v>72</v>
      </c>
      <c r="D125" s="14">
        <v>43521</v>
      </c>
      <c r="E125" s="172"/>
      <c r="F125" s="16">
        <v>1.1066</v>
      </c>
      <c r="G125" s="16">
        <v>10.36739</v>
      </c>
      <c r="H125" s="17" t="s">
        <v>188</v>
      </c>
      <c r="I125" s="17">
        <v>9.9694290203139243E-3</v>
      </c>
      <c r="J125" s="17">
        <v>0.33101354163409008</v>
      </c>
      <c r="K125" s="17">
        <v>7.1743683945005368E-3</v>
      </c>
      <c r="L125" s="17">
        <v>5.6293231333092181E-3</v>
      </c>
      <c r="M125" s="17">
        <v>2.7189887176217979</v>
      </c>
      <c r="N125" s="17">
        <v>5.727954393254824E-3</v>
      </c>
      <c r="O125" s="17">
        <v>2.0678976739082295</v>
      </c>
      <c r="P125" s="17">
        <v>0.34623050705097924</v>
      </c>
      <c r="Q125" s="17">
        <v>7.5756970350070339E-3</v>
      </c>
      <c r="R125" s="17">
        <v>6.8758874314731072E-2</v>
      </c>
      <c r="S125" s="17">
        <v>5.4943734343434069E-5</v>
      </c>
      <c r="T125" s="17">
        <v>6.8758874314730226E-2</v>
      </c>
      <c r="U125" s="17">
        <v>1.3226806147233743</v>
      </c>
      <c r="V125" s="17">
        <v>0.28806896953353639</v>
      </c>
      <c r="W125" s="17">
        <v>0.19620924155826067</v>
      </c>
      <c r="X125" s="17">
        <v>0.48871301644904402</v>
      </c>
      <c r="Y125" s="17">
        <v>0.2599426999703347</v>
      </c>
      <c r="Z125" s="17">
        <v>0.30091504175693196</v>
      </c>
      <c r="AA125" s="194"/>
      <c r="AB125" s="192"/>
    </row>
    <row r="126" spans="1:28" s="65" customFormat="1" ht="13.5" customHeight="1" x14ac:dyDescent="0.2">
      <c r="A126" s="190"/>
      <c r="C126" s="190"/>
      <c r="D126" s="66"/>
      <c r="E126" s="190"/>
      <c r="F126" s="190"/>
      <c r="G126" s="190"/>
      <c r="H126" s="18"/>
      <c r="I126" s="68"/>
      <c r="L126" s="169"/>
      <c r="M126" s="169"/>
      <c r="N126" s="169"/>
      <c r="O126" s="68"/>
      <c r="P126" s="171"/>
      <c r="Q126" s="186"/>
      <c r="R126" s="170"/>
      <c r="S126" s="187"/>
      <c r="T126" s="171"/>
      <c r="U126" s="68"/>
      <c r="V126" s="171"/>
      <c r="W126" s="68"/>
      <c r="X126" s="171"/>
      <c r="Y126" s="186"/>
      <c r="Z126" s="171"/>
      <c r="AA126" s="171"/>
      <c r="AB126" s="192"/>
    </row>
    <row r="127" spans="1:28" s="65" customFormat="1" x14ac:dyDescent="0.2">
      <c r="A127" s="13">
        <v>10073</v>
      </c>
      <c r="B127" s="13" t="s">
        <v>79</v>
      </c>
      <c r="C127" s="13" t="s">
        <v>72</v>
      </c>
      <c r="D127" s="14">
        <v>43573</v>
      </c>
      <c r="E127" s="172"/>
      <c r="F127" s="16">
        <v>1.1066</v>
      </c>
      <c r="G127" s="16">
        <v>10.36739</v>
      </c>
      <c r="H127" s="17" t="s">
        <v>272</v>
      </c>
      <c r="I127" s="17">
        <v>9.9306135851373808E-3</v>
      </c>
      <c r="J127" s="17">
        <v>0.42698026346422091</v>
      </c>
      <c r="K127" s="17">
        <v>7.167674523460856E-3</v>
      </c>
      <c r="L127" s="17">
        <v>3.7078809038927616E-3</v>
      </c>
      <c r="M127" s="17">
        <v>2.7195019561054345</v>
      </c>
      <c r="N127" s="17">
        <v>6.0628481052268646E-3</v>
      </c>
      <c r="O127" s="17">
        <v>2.071518763937521</v>
      </c>
      <c r="P127" s="17">
        <v>0.44500996919944957</v>
      </c>
      <c r="Q127" s="17">
        <v>7.570268510792324E-3</v>
      </c>
      <c r="R127" s="17">
        <v>5.555016027770493E-2</v>
      </c>
      <c r="S127" s="17">
        <v>5.490436326101729E-5</v>
      </c>
      <c r="T127" s="17">
        <v>5.5550160277702744E-2</v>
      </c>
      <c r="U127" s="17">
        <v>1.3279655980187224</v>
      </c>
      <c r="V127" s="17">
        <v>0.22581505665649157</v>
      </c>
      <c r="W127" s="17">
        <v>0.17937288175333249</v>
      </c>
      <c r="X127" s="17">
        <v>0.39915745220764581</v>
      </c>
      <c r="Y127" s="17">
        <v>0.23846274499120815</v>
      </c>
      <c r="Z127" s="17">
        <v>0.32582409106428234</v>
      </c>
    </row>
    <row r="128" spans="1:28" s="65" customFormat="1" x14ac:dyDescent="0.2">
      <c r="A128" s="18">
        <v>10228</v>
      </c>
      <c r="B128" s="65" t="s">
        <v>273</v>
      </c>
      <c r="C128" s="190" t="s">
        <v>274</v>
      </c>
      <c r="D128" s="66"/>
      <c r="E128" s="190"/>
      <c r="F128" s="190">
        <v>7.7909999999999993E-2</v>
      </c>
      <c r="G128" s="190">
        <v>9.3410000000000437E-2</v>
      </c>
      <c r="H128" s="17" t="s">
        <v>275</v>
      </c>
      <c r="I128" s="17">
        <v>1.0014107714855416E-2</v>
      </c>
      <c r="J128" s="17">
        <v>0.14684983486132971</v>
      </c>
      <c r="K128" s="17">
        <v>7.1666772559352233E-3</v>
      </c>
      <c r="L128" s="17">
        <v>4.983875455130962E-3</v>
      </c>
      <c r="M128" s="17">
        <v>1.2730720397779161</v>
      </c>
      <c r="N128" s="17">
        <v>5.3128707780841292E-3</v>
      </c>
      <c r="O128" s="17">
        <v>2.1721873818225501</v>
      </c>
      <c r="P128" s="17">
        <v>0.13088297590704312</v>
      </c>
      <c r="Q128" s="17">
        <v>1.7086451023254463E-2</v>
      </c>
      <c r="R128" s="17">
        <v>5.3651654993299824E-2</v>
      </c>
      <c r="S128" s="17">
        <v>1.2392172252344023E-4</v>
      </c>
      <c r="T128" s="17">
        <v>5.3651654993300699E-2</v>
      </c>
      <c r="U128" s="17">
        <v>8.4664682146124937E-2</v>
      </c>
      <c r="V128" s="17">
        <v>0.33909500247853525</v>
      </c>
      <c r="W128" s="17">
        <v>1.0656981657067082E-3</v>
      </c>
      <c r="X128" s="17">
        <v>0.15848902699531781</v>
      </c>
      <c r="Y128" s="17">
        <v>9.0202069663045868E-5</v>
      </c>
      <c r="Z128" s="17">
        <v>0.30239750818641359</v>
      </c>
    </row>
    <row r="129" spans="1:28" s="65" customFormat="1" x14ac:dyDescent="0.2">
      <c r="A129" s="13">
        <v>10073</v>
      </c>
      <c r="B129" s="13" t="s">
        <v>79</v>
      </c>
      <c r="C129" s="13" t="s">
        <v>72</v>
      </c>
      <c r="D129" s="14">
        <v>43573</v>
      </c>
      <c r="E129" s="172"/>
      <c r="F129" s="16">
        <v>1.1066</v>
      </c>
      <c r="G129" s="16">
        <v>10.36739</v>
      </c>
      <c r="H129" s="17" t="s">
        <v>276</v>
      </c>
      <c r="I129" s="17">
        <v>9.9103088568900741E-3</v>
      </c>
      <c r="J129" s="17">
        <v>0.42703339577129379</v>
      </c>
      <c r="K129" s="17">
        <v>7.1643916266438488E-3</v>
      </c>
      <c r="L129" s="17">
        <v>4.2054960076472157E-3</v>
      </c>
      <c r="M129" s="17">
        <v>2.7194119229239413</v>
      </c>
      <c r="N129" s="17">
        <v>8.8941090694807552E-3</v>
      </c>
      <c r="O129" s="17">
        <v>2.0768346613561319</v>
      </c>
      <c r="P129" s="17">
        <v>0.41083861339356609</v>
      </c>
      <c r="Q129" s="17">
        <v>7.5645509309481083E-3</v>
      </c>
      <c r="R129" s="17">
        <v>9.5397861283134031E-2</v>
      </c>
      <c r="S129" s="17">
        <v>5.4862895764812481E-5</v>
      </c>
      <c r="T129" s="17">
        <v>9.5397861283134808E-2</v>
      </c>
      <c r="U129" s="17">
        <v>1.3244829821253175</v>
      </c>
      <c r="V129" s="17">
        <v>0.29086060263474017</v>
      </c>
      <c r="W129" s="17">
        <v>0.17843708896288349</v>
      </c>
      <c r="X129" s="17">
        <v>0.47996927395398076</v>
      </c>
      <c r="Y129" s="17">
        <v>0.23640833706804076</v>
      </c>
      <c r="Z129" s="17">
        <v>0.41520807236869234</v>
      </c>
      <c r="AA129" s="194"/>
      <c r="AB129" s="192"/>
    </row>
    <row r="130" spans="1:28" s="65" customFormat="1" x14ac:dyDescent="0.2">
      <c r="A130" s="65">
        <v>10233</v>
      </c>
      <c r="B130" s="65" t="s">
        <v>277</v>
      </c>
      <c r="C130" s="65" t="s">
        <v>274</v>
      </c>
      <c r="D130" s="66"/>
      <c r="E130" s="170"/>
      <c r="F130" s="185">
        <v>0.10915999999999999</v>
      </c>
      <c r="G130" s="185">
        <v>9.4929999999999737E-2</v>
      </c>
      <c r="H130" s="17" t="s">
        <v>278</v>
      </c>
      <c r="I130" s="17">
        <v>1.0048513042913191E-2</v>
      </c>
      <c r="J130" s="17">
        <v>0.19744959528082656</v>
      </c>
      <c r="K130" s="17">
        <v>7.1627022599637267E-3</v>
      </c>
      <c r="L130" s="17">
        <v>5.5284819973539425E-3</v>
      </c>
      <c r="M130" s="17">
        <v>0.74407934448583757</v>
      </c>
      <c r="N130" s="17">
        <v>5.3464589686071573E-3</v>
      </c>
      <c r="O130" s="17">
        <v>0.65314363042633339</v>
      </c>
      <c r="P130" s="17">
        <v>0.20897413375434848</v>
      </c>
      <c r="Q130" s="17">
        <v>8.8226799304109566E-3</v>
      </c>
      <c r="R130" s="17">
        <v>0.1211085534782369</v>
      </c>
      <c r="S130" s="17">
        <v>6.3987641012256603E-5</v>
      </c>
      <c r="T130" s="17">
        <v>0.12110855347823617</v>
      </c>
      <c r="U130" s="17">
        <v>3.0614378306709558E-2</v>
      </c>
      <c r="V130" s="17">
        <v>0.43005153840143512</v>
      </c>
      <c r="W130" s="17">
        <v>3.5759757237573082E-4</v>
      </c>
      <c r="X130" s="17">
        <v>0.17163941731641838</v>
      </c>
      <c r="Y130" s="17">
        <v>1.0927169513145696E-5</v>
      </c>
      <c r="Z130" s="17">
        <v>0.4619886482964598</v>
      </c>
    </row>
    <row r="131" spans="1:28" s="65" customFormat="1" ht="13.5" customHeight="1" x14ac:dyDescent="0.2">
      <c r="A131" s="13">
        <v>10073</v>
      </c>
      <c r="B131" s="13" t="s">
        <v>79</v>
      </c>
      <c r="C131" s="13" t="s">
        <v>72</v>
      </c>
      <c r="D131" s="14">
        <v>43573</v>
      </c>
      <c r="E131" s="172"/>
      <c r="F131" s="16">
        <v>1.1066</v>
      </c>
      <c r="G131" s="16">
        <v>10.36739</v>
      </c>
      <c r="H131" s="17" t="s">
        <v>276</v>
      </c>
      <c r="I131" s="17">
        <v>9.9103088568900741E-3</v>
      </c>
      <c r="J131" s="17">
        <v>0.42703339577129379</v>
      </c>
      <c r="K131" s="17">
        <v>7.1643916266438488E-3</v>
      </c>
      <c r="L131" s="17">
        <v>4.2054960076472157E-3</v>
      </c>
      <c r="M131" s="17">
        <v>2.7194119229239413</v>
      </c>
      <c r="N131" s="17">
        <v>8.8941090694807552E-3</v>
      </c>
      <c r="O131" s="17">
        <v>2.0768346613561319</v>
      </c>
      <c r="P131" s="17">
        <v>0.41083861339356609</v>
      </c>
      <c r="Q131" s="17">
        <v>7.5645509309481083E-3</v>
      </c>
      <c r="R131" s="17">
        <v>9.5397861283134031E-2</v>
      </c>
      <c r="S131" s="17">
        <v>5.4862895764812481E-5</v>
      </c>
      <c r="T131" s="17">
        <v>9.5397861283134808E-2</v>
      </c>
      <c r="U131" s="17">
        <v>1.3244829821253175</v>
      </c>
      <c r="V131" s="17">
        <v>0.29086060263474017</v>
      </c>
      <c r="W131" s="17">
        <v>0.17843708896288349</v>
      </c>
      <c r="X131" s="17">
        <v>0.47996927395398076</v>
      </c>
      <c r="Y131" s="17">
        <v>0.23640833706804076</v>
      </c>
      <c r="Z131" s="17">
        <v>0.41520807236869234</v>
      </c>
      <c r="AA131" s="171"/>
      <c r="AB131" s="192"/>
    </row>
    <row r="132" spans="1:28" s="65" customFormat="1" x14ac:dyDescent="0.2">
      <c r="A132" s="18"/>
      <c r="C132" s="190"/>
      <c r="D132" s="66"/>
      <c r="E132" s="190"/>
      <c r="F132" s="191"/>
      <c r="G132" s="191"/>
      <c r="H132" s="21"/>
      <c r="I132" s="68"/>
      <c r="J132" s="171"/>
      <c r="K132" s="68"/>
      <c r="L132" s="169"/>
      <c r="M132" s="169"/>
      <c r="N132" s="169"/>
      <c r="O132" s="68"/>
      <c r="P132" s="171"/>
      <c r="Q132" s="186"/>
      <c r="R132" s="170"/>
      <c r="S132" s="187"/>
      <c r="U132" s="68"/>
      <c r="V132" s="171"/>
      <c r="W132" s="68"/>
      <c r="X132" s="171"/>
      <c r="Y132" s="186"/>
      <c r="Z132" s="171"/>
    </row>
    <row r="133" spans="1:28" s="65" customFormat="1" x14ac:dyDescent="0.2">
      <c r="A133" s="13">
        <v>10073</v>
      </c>
      <c r="B133" s="13" t="s">
        <v>79</v>
      </c>
      <c r="C133" s="13" t="s">
        <v>72</v>
      </c>
      <c r="D133" s="14">
        <v>43578</v>
      </c>
      <c r="E133" s="172"/>
      <c r="F133" s="16">
        <v>1.1066</v>
      </c>
      <c r="G133" s="16">
        <v>10.36739</v>
      </c>
      <c r="H133" s="18" t="s">
        <v>279</v>
      </c>
      <c r="I133" s="195">
        <v>1.0930569960272868E-2</v>
      </c>
      <c r="J133" s="194">
        <v>4.0789521149574757</v>
      </c>
      <c r="K133" s="196">
        <v>7.1627409527996091E-3</v>
      </c>
      <c r="L133" s="169">
        <v>2.7664713000324068E-2</v>
      </c>
      <c r="M133" s="169">
        <v>2.7209708625095868</v>
      </c>
      <c r="N133" s="169">
        <v>5.6728222646277499E-2</v>
      </c>
      <c r="O133" s="195">
        <v>1.9027253944573774</v>
      </c>
      <c r="P133" s="171">
        <v>4.129327682307288</v>
      </c>
      <c r="Q133" s="197">
        <v>7.5564899825175617E-3</v>
      </c>
      <c r="R133" s="198">
        <v>0.15684343143091772</v>
      </c>
      <c r="S133" s="199">
        <v>5.4804432681207438E-5</v>
      </c>
      <c r="T133" s="194">
        <v>0.1568434314309175</v>
      </c>
      <c r="U133" s="197">
        <v>1.3225909352380043</v>
      </c>
      <c r="V133" s="171">
        <v>0.63680166844573383</v>
      </c>
      <c r="W133" s="197">
        <v>0.21455065295205483</v>
      </c>
      <c r="X133" s="171">
        <v>3.9208452826330986</v>
      </c>
      <c r="Y133" s="197">
        <v>0.28324720032732931</v>
      </c>
      <c r="Z133" s="171">
        <v>3.753810514552129</v>
      </c>
      <c r="AA133" s="194"/>
      <c r="AB133" s="192"/>
    </row>
    <row r="134" spans="1:28" s="65" customFormat="1" x14ac:dyDescent="0.2">
      <c r="A134" s="65">
        <v>10227</v>
      </c>
      <c r="B134" s="65" t="s">
        <v>280</v>
      </c>
      <c r="C134" s="65" t="s">
        <v>274</v>
      </c>
      <c r="D134" s="66">
        <v>43578</v>
      </c>
      <c r="E134" s="170"/>
      <c r="F134" s="185">
        <v>5.4289999999999998E-2</v>
      </c>
      <c r="G134" s="185">
        <v>9.7250000000000725E-2</v>
      </c>
      <c r="H134" s="21" t="s">
        <v>281</v>
      </c>
      <c r="I134" s="68">
        <v>1.0039772556313721E-2</v>
      </c>
      <c r="J134" s="171">
        <v>0.17269945510041435</v>
      </c>
      <c r="K134" s="68">
        <v>7.1689332231871863E-3</v>
      </c>
      <c r="L134" s="169">
        <v>3.0073384393392362E-2</v>
      </c>
      <c r="M134" s="169">
        <v>6.6922133536643141E-2</v>
      </c>
      <c r="N134" s="169">
        <v>4.8641986949116305E-2</v>
      </c>
      <c r="O134" s="68">
        <v>8.480750741716192E-2</v>
      </c>
      <c r="P134" s="171">
        <v>0.23854898844868339</v>
      </c>
      <c r="Q134" s="186">
        <v>1.2709448092339301E-2</v>
      </c>
      <c r="R134" s="170">
        <v>0.17181829015246439</v>
      </c>
      <c r="S134" s="187">
        <v>9.2176935852940586E-5</v>
      </c>
      <c r="T134" s="65">
        <v>0.17181829015246419</v>
      </c>
      <c r="U134" s="68">
        <v>7.7197322776968134E-3</v>
      </c>
      <c r="V134" s="171">
        <v>0.9377299289426424</v>
      </c>
      <c r="W134" s="68">
        <v>2.8584573561501914E-3</v>
      </c>
      <c r="X134" s="171">
        <v>0.12635567468749556</v>
      </c>
      <c r="Y134" s="186">
        <v>2.2086636071594865E-5</v>
      </c>
      <c r="Z134" s="171">
        <v>0.87570682040174175</v>
      </c>
    </row>
    <row r="135" spans="1:28" s="65" customFormat="1" x14ac:dyDescent="0.2">
      <c r="A135" s="13">
        <v>10073</v>
      </c>
      <c r="B135" s="13" t="s">
        <v>79</v>
      </c>
      <c r="C135" s="13" t="s">
        <v>72</v>
      </c>
      <c r="D135" s="14">
        <v>43578</v>
      </c>
      <c r="E135" s="172"/>
      <c r="F135" s="16">
        <v>1.1066</v>
      </c>
      <c r="G135" s="16">
        <v>10.36739</v>
      </c>
      <c r="H135" s="21" t="s">
        <v>282</v>
      </c>
      <c r="I135" s="68">
        <v>9.9946014985590852E-3</v>
      </c>
      <c r="J135" s="171">
        <v>5.6545887082522395</v>
      </c>
      <c r="K135" s="68">
        <v>7.1616796798169473E-3</v>
      </c>
      <c r="L135" s="169">
        <v>2.6766921323365538E-2</v>
      </c>
      <c r="M135" s="169">
        <v>2.7191442260906906</v>
      </c>
      <c r="N135" s="169">
        <v>5.2664886218691205E-2</v>
      </c>
      <c r="O135" s="68">
        <v>2.0784278456616647</v>
      </c>
      <c r="P135" s="171">
        <v>6.1865373714486624</v>
      </c>
      <c r="Q135" s="186">
        <v>7.576381834727421E-3</v>
      </c>
      <c r="R135" s="170">
        <v>0.25975023625597804</v>
      </c>
      <c r="S135" s="187">
        <v>5.4948700943040877E-5</v>
      </c>
      <c r="T135" s="65">
        <v>0.25975023625597865</v>
      </c>
      <c r="U135" s="68">
        <v>1.3301483227615429</v>
      </c>
      <c r="V135" s="171">
        <v>0.48351746496366965</v>
      </c>
      <c r="W135" s="68">
        <v>0.21719993241879604</v>
      </c>
      <c r="X135" s="171">
        <v>4.0362211229782625</v>
      </c>
      <c r="Y135" s="186">
        <v>0.28884235025215454</v>
      </c>
      <c r="Z135" s="171">
        <v>4.1423731154325285</v>
      </c>
    </row>
    <row r="136" spans="1:28" s="65" customFormat="1" x14ac:dyDescent="0.2">
      <c r="A136" s="65">
        <v>10224</v>
      </c>
      <c r="B136" s="65" t="s">
        <v>283</v>
      </c>
      <c r="C136" s="65" t="s">
        <v>274</v>
      </c>
      <c r="D136" s="66">
        <v>43578</v>
      </c>
      <c r="E136" s="170"/>
      <c r="F136" s="185">
        <v>0.11509999999999999</v>
      </c>
      <c r="G136" s="185">
        <v>9.8119999999999763E-2</v>
      </c>
      <c r="H136" s="21" t="s">
        <v>284</v>
      </c>
      <c r="I136" s="68">
        <v>1.0055158183941364E-2</v>
      </c>
      <c r="J136" s="171">
        <v>0.16560932351872729</v>
      </c>
      <c r="K136" s="68">
        <v>7.1642812671803488E-3</v>
      </c>
      <c r="L136" s="169">
        <v>3.9371518843351598E-2</v>
      </c>
      <c r="M136" s="169">
        <v>5.625643233200605E-2</v>
      </c>
      <c r="N136" s="169">
        <v>7.3629714495582699E-2</v>
      </c>
      <c r="O136" s="68">
        <v>9.8739975478454881E-2</v>
      </c>
      <c r="P136" s="171">
        <v>0.22775348706396284</v>
      </c>
      <c r="Q136" s="186">
        <v>1.7671922024117711E-2</v>
      </c>
      <c r="R136" s="170">
        <v>0.14243545525081802</v>
      </c>
      <c r="S136" s="187">
        <v>1.2816792759058688E-4</v>
      </c>
      <c r="T136" s="65">
        <v>0.14243545525081849</v>
      </c>
      <c r="U136" s="68">
        <v>5.023835753068484E-4</v>
      </c>
      <c r="V136" s="171">
        <v>5.8134709979223542</v>
      </c>
      <c r="W136" s="68">
        <v>2.0577474922127661E-2</v>
      </c>
      <c r="X136" s="171">
        <v>0.11297594125867452</v>
      </c>
      <c r="Y136" s="186">
        <v>1.0342013104505554E-5</v>
      </c>
      <c r="Z136" s="171">
        <v>5.7967080105563893</v>
      </c>
    </row>
    <row r="137" spans="1:28" s="65" customFormat="1" x14ac:dyDescent="0.2">
      <c r="A137" s="13">
        <v>10073</v>
      </c>
      <c r="B137" s="13" t="s">
        <v>79</v>
      </c>
      <c r="C137" s="13" t="s">
        <v>72</v>
      </c>
      <c r="D137" s="14">
        <v>43578</v>
      </c>
      <c r="E137" s="172"/>
      <c r="F137" s="16">
        <v>1.1066</v>
      </c>
      <c r="G137" s="16">
        <v>10.36739</v>
      </c>
      <c r="H137" s="18" t="s">
        <v>285</v>
      </c>
      <c r="I137" s="195">
        <v>1.0212267365829551E-2</v>
      </c>
      <c r="J137" s="194">
        <v>4.4771806418341757</v>
      </c>
      <c r="K137" s="196">
        <v>7.1659071093924222E-3</v>
      </c>
      <c r="L137" s="169">
        <v>2.8180620715925975E-2</v>
      </c>
      <c r="M137" s="169">
        <v>2.7190804312103252</v>
      </c>
      <c r="N137" s="169">
        <v>7.7047622631207763E-2</v>
      </c>
      <c r="O137" s="195">
        <v>1.9800241821927702</v>
      </c>
      <c r="P137" s="171">
        <v>4.7452099179298415</v>
      </c>
      <c r="Q137" s="197">
        <v>7.5757220617336512E-3</v>
      </c>
      <c r="R137" s="198">
        <v>0.2469120914166183</v>
      </c>
      <c r="S137" s="199">
        <v>5.4943915853044654E-5</v>
      </c>
      <c r="T137" s="194">
        <v>0.2469120914166173</v>
      </c>
      <c r="U137" s="197">
        <v>1.332937972529439</v>
      </c>
      <c r="V137" s="171">
        <v>0.60444028682052819</v>
      </c>
      <c r="W137" s="197">
        <v>0.17413469857094963</v>
      </c>
      <c r="X137" s="171">
        <v>8.6928417620350178</v>
      </c>
      <c r="Y137" s="197">
        <v>0.23312908175495414</v>
      </c>
      <c r="Z137" s="171">
        <v>9.0306876965267584</v>
      </c>
      <c r="AA137" s="194"/>
      <c r="AB137" s="192"/>
    </row>
    <row r="138" spans="1:28" s="65" customFormat="1" x14ac:dyDescent="0.2">
      <c r="A138" s="65">
        <v>10225</v>
      </c>
      <c r="B138" s="65" t="s">
        <v>286</v>
      </c>
      <c r="C138" s="65" t="s">
        <v>274</v>
      </c>
      <c r="D138" s="66">
        <v>43578</v>
      </c>
      <c r="E138" s="170"/>
      <c r="F138" s="185">
        <v>9.9010000000000001E-2</v>
      </c>
      <c r="G138" s="185">
        <v>9.4379999999999242E-2</v>
      </c>
      <c r="H138" s="21" t="s">
        <v>287</v>
      </c>
      <c r="I138" s="68">
        <v>1.0075982650800119E-2</v>
      </c>
      <c r="J138" s="171">
        <v>0.28052927731646771</v>
      </c>
      <c r="K138" s="68">
        <v>7.1815327052525066E-3</v>
      </c>
      <c r="L138" s="169">
        <v>8.3111833117033573E-2</v>
      </c>
      <c r="M138" s="169">
        <v>3.491214448652262E-2</v>
      </c>
      <c r="N138" s="169">
        <v>8.1377754637897384E-2</v>
      </c>
      <c r="O138" s="68">
        <v>6.0102405266718055E-2</v>
      </c>
      <c r="P138" s="171">
        <v>0.38693033024201356</v>
      </c>
      <c r="Q138" s="186">
        <v>1.7310389716087716E-2</v>
      </c>
      <c r="R138" s="170">
        <v>0.26172029355320325</v>
      </c>
      <c r="S138" s="187">
        <v>1.2554586720496451E-4</v>
      </c>
      <c r="T138" s="65">
        <v>0.26172029355320175</v>
      </c>
      <c r="U138" s="68">
        <v>5.2313860295455632E-4</v>
      </c>
      <c r="V138" s="171">
        <v>5.4225101675136118</v>
      </c>
      <c r="W138" s="68">
        <v>8.1149039159361044E-3</v>
      </c>
      <c r="X138" s="171">
        <v>0.19977058556342789</v>
      </c>
      <c r="Y138" s="186">
        <v>4.3006842121572721E-6</v>
      </c>
      <c r="Z138" s="171">
        <v>5.8681308773908221</v>
      </c>
    </row>
    <row r="139" spans="1:28" s="65" customFormat="1" x14ac:dyDescent="0.2">
      <c r="A139" s="13">
        <v>10073</v>
      </c>
      <c r="B139" s="13" t="s">
        <v>79</v>
      </c>
      <c r="C139" s="13" t="s">
        <v>72</v>
      </c>
      <c r="D139" s="14">
        <v>43578</v>
      </c>
      <c r="E139" s="172"/>
      <c r="F139" s="16">
        <v>1.1066</v>
      </c>
      <c r="G139" s="16">
        <v>10.36739</v>
      </c>
      <c r="H139" s="21" t="s">
        <v>288</v>
      </c>
      <c r="I139" s="68">
        <v>1.097484718476445E-2</v>
      </c>
      <c r="J139" s="171">
        <v>5.1425506695610892</v>
      </c>
      <c r="K139" s="68">
        <v>7.1611191715751183E-3</v>
      </c>
      <c r="L139" s="169">
        <v>3.1663108879487638E-2</v>
      </c>
      <c r="M139" s="169">
        <v>2.7177984860279625</v>
      </c>
      <c r="N139" s="169">
        <v>7.955037921344843E-2</v>
      </c>
      <c r="O139" s="68">
        <v>1.905740626879352</v>
      </c>
      <c r="P139" s="171">
        <v>5.4548808753504492</v>
      </c>
      <c r="Q139" s="186">
        <v>7.5474040543390122E-3</v>
      </c>
      <c r="R139" s="170">
        <v>0.24990354419404895</v>
      </c>
      <c r="S139" s="187">
        <v>5.473853579781847E-5</v>
      </c>
      <c r="T139" s="65">
        <v>0.24990354419404925</v>
      </c>
      <c r="U139" s="68">
        <v>1.3262030831299563</v>
      </c>
      <c r="V139" s="171">
        <v>0.49155202568723722</v>
      </c>
      <c r="W139" s="68">
        <v>0.19594833409298545</v>
      </c>
      <c r="X139" s="171">
        <v>4.2819847913022731</v>
      </c>
      <c r="Y139" s="186">
        <v>0.25965634550892513</v>
      </c>
      <c r="Z139" s="171">
        <v>4.3074070480347668</v>
      </c>
    </row>
    <row r="140" spans="1:28" s="65" customFormat="1" x14ac:dyDescent="0.2">
      <c r="A140" s="65">
        <v>10229</v>
      </c>
      <c r="B140" s="65" t="s">
        <v>289</v>
      </c>
      <c r="C140" s="65" t="s">
        <v>274</v>
      </c>
      <c r="D140" s="66">
        <v>43578</v>
      </c>
      <c r="E140" s="170"/>
      <c r="F140" s="185">
        <v>8.1519999999999995E-2</v>
      </c>
      <c r="G140" s="185">
        <v>9.2909999999999826E-2</v>
      </c>
      <c r="H140" s="65" t="s">
        <v>290</v>
      </c>
      <c r="I140" s="195">
        <v>1.0160373944490946E-2</v>
      </c>
      <c r="J140" s="194">
        <v>0.28144211544821596</v>
      </c>
      <c r="K140" s="196">
        <v>7.1391326007990011E-3</v>
      </c>
      <c r="L140" s="169">
        <v>0.16170286994398428</v>
      </c>
      <c r="M140" s="169">
        <v>1.2071848364076231E-2</v>
      </c>
      <c r="N140" s="169">
        <v>0.14004267393547101</v>
      </c>
      <c r="O140" s="195">
        <v>1.8650330469783215E-2</v>
      </c>
      <c r="P140" s="171">
        <v>0.42010999855283437</v>
      </c>
      <c r="Q140" s="197">
        <v>1.5627450228568505E-2</v>
      </c>
      <c r="R140" s="198">
        <v>0.47755684732161885</v>
      </c>
      <c r="S140" s="199">
        <v>1.1334012828865838E-4</v>
      </c>
      <c r="T140" s="194">
        <v>0.47755684732161841</v>
      </c>
      <c r="U140" s="197">
        <v>6.6728689507348702E-4</v>
      </c>
      <c r="V140" s="171">
        <v>5.819736709017409</v>
      </c>
      <c r="W140" s="197">
        <v>4.0987656839110445E-2</v>
      </c>
      <c r="X140" s="171">
        <v>0.22767267326561078</v>
      </c>
      <c r="Y140" s="197">
        <v>2.7305714305701658E-5</v>
      </c>
      <c r="Z140" s="171">
        <v>5.7403909488992184</v>
      </c>
      <c r="AA140" s="194"/>
      <c r="AB140" s="192"/>
    </row>
    <row r="141" spans="1:28" s="65" customFormat="1" x14ac:dyDescent="0.2">
      <c r="A141" s="13">
        <v>10073</v>
      </c>
      <c r="B141" s="13" t="s">
        <v>79</v>
      </c>
      <c r="C141" s="13" t="s">
        <v>72</v>
      </c>
      <c r="D141" s="14">
        <v>43578</v>
      </c>
      <c r="E141" s="172"/>
      <c r="F141" s="16">
        <v>1.1066</v>
      </c>
      <c r="G141" s="16">
        <v>10.36739</v>
      </c>
      <c r="H141" s="21" t="s">
        <v>291</v>
      </c>
      <c r="I141" s="68">
        <v>1.0001549544570828E-2</v>
      </c>
      <c r="J141" s="171">
        <v>9.0040873562558019</v>
      </c>
      <c r="K141" s="68">
        <v>7.1571263094937377E-3</v>
      </c>
      <c r="L141" s="169">
        <v>4.4579310581198447E-2</v>
      </c>
      <c r="M141" s="169">
        <v>2.717207347878126</v>
      </c>
      <c r="N141" s="169">
        <v>0.10259303728034105</v>
      </c>
      <c r="O141" s="68">
        <v>2.1766314369063524</v>
      </c>
      <c r="P141" s="171">
        <v>9.483795103219121</v>
      </c>
      <c r="Q141" s="186">
        <v>7.5596569520951741E-3</v>
      </c>
      <c r="R141" s="170">
        <v>0.21780416357644558</v>
      </c>
      <c r="S141" s="187">
        <v>5.4827401542599581E-5</v>
      </c>
      <c r="T141" s="65">
        <v>0.21780416357644544</v>
      </c>
      <c r="U141" s="68">
        <v>1.3206518491108801</v>
      </c>
      <c r="V141" s="171">
        <v>0.66907519939371429</v>
      </c>
      <c r="W141" s="68">
        <v>0.20456126553647844</v>
      </c>
      <c r="X141" s="171">
        <v>6.313128776990828</v>
      </c>
      <c r="Y141" s="186">
        <v>0.26981654359011287</v>
      </c>
      <c r="Z141" s="171">
        <v>6.0195773269242352</v>
      </c>
      <c r="AA141" s="194"/>
      <c r="AB141" s="192"/>
    </row>
    <row r="142" spans="1:28" s="65" customFormat="1" x14ac:dyDescent="0.2">
      <c r="A142" s="65">
        <v>10226</v>
      </c>
      <c r="B142" s="65" t="s">
        <v>292</v>
      </c>
      <c r="C142" s="65" t="s">
        <v>274</v>
      </c>
      <c r="D142" s="66">
        <v>43578</v>
      </c>
      <c r="E142" s="170"/>
      <c r="F142" s="185">
        <v>7.7710000000000001E-2</v>
      </c>
      <c r="G142" s="185">
        <v>9.590999999999994E-2</v>
      </c>
      <c r="H142" s="68" t="s">
        <v>293</v>
      </c>
      <c r="I142" s="68">
        <v>1.007684118174515E-2</v>
      </c>
      <c r="J142" s="171">
        <v>0.22777185385325524</v>
      </c>
      <c r="K142" s="68">
        <v>7.1877415879033147E-3</v>
      </c>
      <c r="L142" s="169">
        <v>0.14887168783467891</v>
      </c>
      <c r="M142" s="169">
        <v>1.2484696409192307E-2</v>
      </c>
      <c r="N142" s="169">
        <v>0.13603178680794836</v>
      </c>
      <c r="O142" s="68">
        <v>2.087101102152163E-2</v>
      </c>
      <c r="P142" s="171">
        <v>0.43915814856804231</v>
      </c>
      <c r="Q142" s="186">
        <v>1.6775466025893915E-2</v>
      </c>
      <c r="R142" s="170">
        <v>0.34016236793599108</v>
      </c>
      <c r="S142" s="187">
        <v>1.216662631246794E-4</v>
      </c>
      <c r="T142" s="65">
        <v>0.34016236793598981</v>
      </c>
      <c r="U142" s="68">
        <v>5.6553791593616097E-4</v>
      </c>
      <c r="V142" s="171">
        <v>4.3735794409664797</v>
      </c>
      <c r="W142" s="68">
        <v>0.18433555632128859</v>
      </c>
      <c r="X142" s="171">
        <v>0.37875469456721839</v>
      </c>
      <c r="Y142" s="186">
        <v>1.0483001896198424E-4</v>
      </c>
      <c r="Z142" s="171">
        <v>4.4553974334834026</v>
      </c>
    </row>
    <row r="143" spans="1:28" s="65" customFormat="1" x14ac:dyDescent="0.2">
      <c r="A143" s="13">
        <v>10073</v>
      </c>
      <c r="B143" s="13" t="s">
        <v>79</v>
      </c>
      <c r="C143" s="13" t="s">
        <v>72</v>
      </c>
      <c r="D143" s="14">
        <v>43578</v>
      </c>
      <c r="E143" s="172"/>
      <c r="F143" s="16">
        <v>1.1066</v>
      </c>
      <c r="G143" s="16">
        <v>10.36739</v>
      </c>
      <c r="H143" s="21" t="s">
        <v>291</v>
      </c>
      <c r="I143" s="68">
        <v>1.0001549544570828E-2</v>
      </c>
      <c r="J143" s="171">
        <v>9.0040873562558019</v>
      </c>
      <c r="K143" s="68">
        <v>7.1571263094937377E-3</v>
      </c>
      <c r="L143" s="169">
        <v>4.4579310581198447E-2</v>
      </c>
      <c r="M143" s="169">
        <v>2.717207347878126</v>
      </c>
      <c r="N143" s="169">
        <v>0.10259303728034105</v>
      </c>
      <c r="O143" s="68">
        <v>2.1766314369063524</v>
      </c>
      <c r="P143" s="171">
        <v>9.483795103219121</v>
      </c>
      <c r="Q143" s="186">
        <v>7.5596569520951741E-3</v>
      </c>
      <c r="R143" s="170">
        <v>0.21780416357644558</v>
      </c>
      <c r="S143" s="187">
        <v>5.4827401542599581E-5</v>
      </c>
      <c r="T143" s="65">
        <v>0.21780416357644544</v>
      </c>
      <c r="U143" s="68">
        <v>1.3206518491108801</v>
      </c>
      <c r="V143" s="171">
        <v>0.66907519939371429</v>
      </c>
      <c r="W143" s="68">
        <v>0.20456126553647844</v>
      </c>
      <c r="X143" s="171">
        <v>6.313128776990828</v>
      </c>
      <c r="Y143" s="186">
        <v>0.26981654359011287</v>
      </c>
      <c r="Z143" s="171">
        <v>6.0195773269242352</v>
      </c>
      <c r="AA143" s="194"/>
      <c r="AB143" s="192"/>
    </row>
    <row r="144" spans="1:28" s="65" customFormat="1" x14ac:dyDescent="0.2">
      <c r="A144" s="18"/>
      <c r="D144" s="66"/>
      <c r="E144" s="67"/>
      <c r="G144" s="68"/>
      <c r="H144" s="68"/>
      <c r="I144" s="68"/>
      <c r="J144" s="171"/>
      <c r="K144" s="68"/>
      <c r="L144" s="169"/>
      <c r="M144" s="169"/>
      <c r="N144" s="169"/>
      <c r="O144" s="68"/>
      <c r="P144" s="171"/>
      <c r="Q144" s="186"/>
      <c r="R144" s="170"/>
      <c r="S144" s="187"/>
      <c r="U144" s="68"/>
      <c r="V144" s="171"/>
      <c r="W144" s="68"/>
      <c r="X144" s="171"/>
      <c r="Y144" s="186"/>
      <c r="Z144" s="171"/>
    </row>
    <row r="145" spans="1:28" s="65" customFormat="1" x14ac:dyDescent="0.2">
      <c r="A145" s="13">
        <v>10073</v>
      </c>
      <c r="B145" s="13" t="s">
        <v>79</v>
      </c>
      <c r="C145" s="13" t="s">
        <v>72</v>
      </c>
      <c r="D145" s="14">
        <v>43578</v>
      </c>
      <c r="E145" s="172"/>
      <c r="F145" s="16">
        <v>1.1066</v>
      </c>
      <c r="G145" s="16">
        <v>10.36739</v>
      </c>
      <c r="H145" s="17" t="s">
        <v>294</v>
      </c>
      <c r="I145" s="17">
        <v>9.9867484499620539E-3</v>
      </c>
      <c r="J145" s="17">
        <v>0.38602078403779405</v>
      </c>
      <c r="K145" s="17">
        <v>7.1633683394128492E-3</v>
      </c>
      <c r="L145" s="17">
        <v>3.0697251185755722E-3</v>
      </c>
      <c r="M145" s="17">
        <v>2.7193316863815751</v>
      </c>
      <c r="N145" s="17">
        <v>9.2234419316434314E-3</v>
      </c>
      <c r="O145" s="17">
        <v>2.0615779901914313</v>
      </c>
      <c r="P145" s="17">
        <v>0.37146395097062829</v>
      </c>
      <c r="Q145" s="17">
        <v>7.5702860286614689E-3</v>
      </c>
      <c r="R145" s="17">
        <v>9.6087044508537792E-2</v>
      </c>
      <c r="S145" s="17">
        <v>5.49044903116562E-5</v>
      </c>
      <c r="T145" s="17">
        <v>9.6087044508537708E-2</v>
      </c>
      <c r="U145" s="17">
        <v>1.3262001114336972</v>
      </c>
      <c r="V145" s="17">
        <v>0.22569354960944463</v>
      </c>
      <c r="W145" s="17">
        <v>0.18578779263480269</v>
      </c>
      <c r="X145" s="17">
        <v>0.89172274533830498</v>
      </c>
      <c r="Y145" s="17">
        <v>0.24649006460061001</v>
      </c>
      <c r="Z145" s="17">
        <v>0.91461170769193156</v>
      </c>
      <c r="AA145" s="194"/>
      <c r="AB145" s="192"/>
    </row>
    <row r="146" spans="1:28" s="65" customFormat="1" x14ac:dyDescent="0.2">
      <c r="A146" s="65">
        <v>10230</v>
      </c>
      <c r="B146" s="65" t="s">
        <v>295</v>
      </c>
      <c r="C146" s="65" t="s">
        <v>274</v>
      </c>
      <c r="D146" s="66">
        <v>43578</v>
      </c>
      <c r="E146" s="170"/>
      <c r="F146" s="185">
        <v>0.10170999999999999</v>
      </c>
      <c r="G146" s="185">
        <v>9.4260000000000232E-2</v>
      </c>
      <c r="H146" s="17" t="s">
        <v>296</v>
      </c>
      <c r="I146" s="17">
        <v>1.0134387600615892E-2</v>
      </c>
      <c r="J146" s="17">
        <v>0.36170601780867201</v>
      </c>
      <c r="K146" s="17">
        <v>7.1607025715732728E-3</v>
      </c>
      <c r="L146" s="17">
        <v>2.4201409298009661E-3</v>
      </c>
      <c r="M146" s="17">
        <v>3.5627930742806733</v>
      </c>
      <c r="N146" s="17">
        <v>5.1927084319725236E-3</v>
      </c>
      <c r="O146" s="17">
        <v>3.1735615770004548</v>
      </c>
      <c r="P146" s="17">
        <v>0.363182127715451</v>
      </c>
      <c r="Q146" s="17">
        <v>9.0256625775139536E-3</v>
      </c>
      <c r="R146" s="17">
        <v>3.8347368748819437E-2</v>
      </c>
      <c r="S146" s="17">
        <v>6.5459799229146553E-5</v>
      </c>
      <c r="T146" s="17">
        <v>3.8347368748819749E-2</v>
      </c>
      <c r="U146" s="17">
        <v>0.11538417560280174</v>
      </c>
      <c r="V146" s="17">
        <v>0.32325241670707278</v>
      </c>
      <c r="W146" s="17">
        <v>4.4836434115877617E-4</v>
      </c>
      <c r="X146" s="17">
        <v>0.15864119416801609</v>
      </c>
      <c r="Y146" s="17">
        <v>5.1726679681009675E-5</v>
      </c>
      <c r="Z146" s="17">
        <v>0.31288781344581884</v>
      </c>
    </row>
    <row r="147" spans="1:28" s="65" customFormat="1" x14ac:dyDescent="0.2">
      <c r="A147" s="13">
        <v>10073</v>
      </c>
      <c r="B147" s="13" t="s">
        <v>79</v>
      </c>
      <c r="C147" s="13" t="s">
        <v>72</v>
      </c>
      <c r="D147" s="14">
        <v>43578</v>
      </c>
      <c r="E147" s="172"/>
      <c r="F147" s="16">
        <v>1.1066</v>
      </c>
      <c r="G147" s="16">
        <v>10.36739</v>
      </c>
      <c r="H147" s="17" t="s">
        <v>297</v>
      </c>
      <c r="I147" s="17">
        <v>1.0071898026677345E-2</v>
      </c>
      <c r="J147" s="17">
        <v>0.42637567986528718</v>
      </c>
      <c r="K147" s="17">
        <v>7.1633368138904474E-3</v>
      </c>
      <c r="L147" s="17">
        <v>3.3730758618033042E-3</v>
      </c>
      <c r="M147" s="17">
        <v>2.7192320136921291</v>
      </c>
      <c r="N147" s="17">
        <v>1.0343487811396056E-2</v>
      </c>
      <c r="O147" s="17">
        <v>2.0458109948031482</v>
      </c>
      <c r="P147" s="17">
        <v>0.41815794257295691</v>
      </c>
      <c r="Q147" s="17">
        <v>7.5746421002591754E-3</v>
      </c>
      <c r="R147" s="17">
        <v>0.11176782857026268</v>
      </c>
      <c r="S147" s="17">
        <v>5.4936083291092858E-5</v>
      </c>
      <c r="T147" s="17">
        <v>0.11176782857026492</v>
      </c>
      <c r="U147" s="17">
        <v>1.3205566789344112</v>
      </c>
      <c r="V147" s="17">
        <v>0.20431323780790817</v>
      </c>
      <c r="W147" s="17">
        <v>0.1878384054818053</v>
      </c>
      <c r="X147" s="17">
        <v>0.3799187951711322</v>
      </c>
      <c r="Y147" s="17">
        <v>0.24812617328788211</v>
      </c>
      <c r="Z147" s="17">
        <v>0.31203039536663896</v>
      </c>
      <c r="AA147" s="194"/>
      <c r="AB147" s="192"/>
    </row>
    <row r="148" spans="1:28" s="65" customFormat="1" x14ac:dyDescent="0.2">
      <c r="A148" s="65">
        <v>10231</v>
      </c>
      <c r="B148" s="65" t="s">
        <v>298</v>
      </c>
      <c r="C148" s="65" t="s">
        <v>274</v>
      </c>
      <c r="D148" s="66">
        <v>43578</v>
      </c>
      <c r="E148" s="170"/>
      <c r="F148" s="185">
        <v>9.9239999999999995E-2</v>
      </c>
      <c r="G148" s="185">
        <v>9.7469999999999501E-2</v>
      </c>
      <c r="H148" s="17" t="s">
        <v>299</v>
      </c>
      <c r="I148" s="17">
        <v>1.0213084066769082E-2</v>
      </c>
      <c r="J148" s="17">
        <v>0.75109147716950209</v>
      </c>
      <c r="K148" s="17">
        <v>7.1596050736476144E-3</v>
      </c>
      <c r="L148" s="17">
        <v>2.4964244926405253E-3</v>
      </c>
      <c r="M148" s="17">
        <v>12.718197360502144</v>
      </c>
      <c r="N148" s="17">
        <v>1.2778801371034057E-2</v>
      </c>
      <c r="O148" s="17">
        <v>11.506870043575459</v>
      </c>
      <c r="P148" s="17">
        <v>0.74079696578025489</v>
      </c>
      <c r="Q148" s="17">
        <v>9.2314567341711534E-3</v>
      </c>
      <c r="R148" s="17">
        <v>5.0762854797421902E-2</v>
      </c>
      <c r="S148" s="17">
        <v>6.695234828708196E-5</v>
      </c>
      <c r="T148" s="17">
        <v>5.076285479742277E-2</v>
      </c>
      <c r="U148" s="17">
        <v>0.37082465307155199</v>
      </c>
      <c r="V148" s="17">
        <v>0.40378406234247399</v>
      </c>
      <c r="W148" s="17">
        <v>1.5420579481845086E-4</v>
      </c>
      <c r="X148" s="17">
        <v>0.22346881901272572</v>
      </c>
      <c r="Y148" s="17">
        <v>5.719050830364703E-5</v>
      </c>
      <c r="Z148" s="17">
        <v>0.26188123877848329</v>
      </c>
    </row>
    <row r="149" spans="1:28" s="65" customFormat="1" x14ac:dyDescent="0.2">
      <c r="A149" s="13">
        <v>10073</v>
      </c>
      <c r="B149" s="13" t="s">
        <v>79</v>
      </c>
      <c r="C149" s="13" t="s">
        <v>72</v>
      </c>
      <c r="D149" s="14">
        <v>43578</v>
      </c>
      <c r="E149" s="172"/>
      <c r="F149" s="16">
        <v>1.1066</v>
      </c>
      <c r="G149" s="16">
        <v>10.36739</v>
      </c>
      <c r="H149" s="17" t="s">
        <v>300</v>
      </c>
      <c r="I149" s="17">
        <v>1.0004104520680923E-2</v>
      </c>
      <c r="J149" s="17">
        <v>0.44363967346812755</v>
      </c>
      <c r="K149" s="17">
        <v>7.1629399761405903E-3</v>
      </c>
      <c r="L149" s="17">
        <v>3.8203838543537801E-3</v>
      </c>
      <c r="M149" s="17">
        <v>2.7191941858030764</v>
      </c>
      <c r="N149" s="17">
        <v>6.4923897101799577E-3</v>
      </c>
      <c r="O149" s="17">
        <v>2.0587317967721956</v>
      </c>
      <c r="P149" s="17">
        <v>0.41725337739657264</v>
      </c>
      <c r="Q149" s="17">
        <v>7.5727380278042163E-3</v>
      </c>
      <c r="R149" s="17">
        <v>8.3255688259648256E-2</v>
      </c>
      <c r="S149" s="17">
        <v>5.4922273756385704E-5</v>
      </c>
      <c r="T149" s="17">
        <v>8.32556882596487E-2</v>
      </c>
      <c r="U149" s="17">
        <v>1.3214784532986446</v>
      </c>
      <c r="V149" s="17">
        <v>0.17102770247778798</v>
      </c>
      <c r="W149" s="17">
        <v>0.18643625770142375</v>
      </c>
      <c r="X149" s="17">
        <v>0.38077291620511611</v>
      </c>
      <c r="Y149" s="17">
        <v>0.24609249033514771</v>
      </c>
      <c r="Z149" s="17">
        <v>0.40146711575063992</v>
      </c>
      <c r="AA149" s="194"/>
      <c r="AB149" s="192"/>
    </row>
    <row r="150" spans="1:28" s="65" customFormat="1" ht="13.5" customHeight="1" x14ac:dyDescent="0.2">
      <c r="A150" s="65">
        <v>10232</v>
      </c>
      <c r="B150" s="65" t="s">
        <v>301</v>
      </c>
      <c r="C150" s="65" t="s">
        <v>274</v>
      </c>
      <c r="D150" s="66">
        <v>43578</v>
      </c>
      <c r="E150" s="170"/>
      <c r="F150" s="185">
        <v>0.12565000000000001</v>
      </c>
      <c r="G150" s="185">
        <v>9.5520000000000493E-2</v>
      </c>
      <c r="H150" s="17" t="s">
        <v>302</v>
      </c>
      <c r="I150" s="17">
        <v>1.0139748632459897E-2</v>
      </c>
      <c r="J150" s="17">
        <v>0.37994412963993984</v>
      </c>
      <c r="K150" s="17">
        <v>7.1625036413056255E-3</v>
      </c>
      <c r="L150" s="17">
        <v>3.6338703800051194E-3</v>
      </c>
      <c r="M150" s="17">
        <v>2.7934405422151829</v>
      </c>
      <c r="N150" s="17">
        <v>6.3708288587959894E-3</v>
      </c>
      <c r="O150" s="17">
        <v>2.4387092646697397</v>
      </c>
      <c r="P150" s="17">
        <v>0.38319102073555383</v>
      </c>
      <c r="Q150" s="17">
        <v>8.8501001402695265E-3</v>
      </c>
      <c r="R150" s="17">
        <v>5.7055554531144956E-2</v>
      </c>
      <c r="S150" s="17">
        <v>6.4186509673338078E-5</v>
      </c>
      <c r="T150" s="17">
        <v>5.7055554531145622E-2</v>
      </c>
      <c r="U150" s="17">
        <v>0.13092564431531464</v>
      </c>
      <c r="V150" s="17">
        <v>0.31668164172518742</v>
      </c>
      <c r="W150" s="17">
        <v>1.5815339149481548E-4</v>
      </c>
      <c r="X150" s="17">
        <v>0.15043954506073082</v>
      </c>
      <c r="Y150" s="17">
        <v>2.0715412652446533E-5</v>
      </c>
      <c r="Z150" s="17">
        <v>0.31259336166912005</v>
      </c>
      <c r="AA150" s="171"/>
      <c r="AB150" s="192"/>
    </row>
    <row r="151" spans="1:28" s="65" customFormat="1" x14ac:dyDescent="0.2">
      <c r="A151" s="13">
        <v>10073</v>
      </c>
      <c r="B151" s="13" t="s">
        <v>79</v>
      </c>
      <c r="C151" s="13" t="s">
        <v>72</v>
      </c>
      <c r="D151" s="14">
        <v>43578</v>
      </c>
      <c r="E151" s="172"/>
      <c r="F151" s="16">
        <v>1.1066</v>
      </c>
      <c r="G151" s="16">
        <v>10.36739</v>
      </c>
      <c r="H151" s="17" t="s">
        <v>303</v>
      </c>
      <c r="I151" s="17">
        <v>1.0081990543891384E-2</v>
      </c>
      <c r="J151" s="17">
        <v>0.32425020069260235</v>
      </c>
      <c r="K151" s="17">
        <v>7.1634133631170794E-3</v>
      </c>
      <c r="L151" s="17">
        <v>4.664081979735459E-3</v>
      </c>
      <c r="M151" s="17">
        <v>2.7192988153026283</v>
      </c>
      <c r="N151" s="17">
        <v>7.3900733534890007E-3</v>
      </c>
      <c r="O151" s="17">
        <v>2.0387679834009167</v>
      </c>
      <c r="P151" s="17">
        <v>0.31057294128662399</v>
      </c>
      <c r="Q151" s="17">
        <v>7.5703222810022336E-3</v>
      </c>
      <c r="R151" s="17">
        <v>9.6819734675109001E-2</v>
      </c>
      <c r="S151" s="17">
        <v>5.490475323650272E-5</v>
      </c>
      <c r="T151" s="17">
        <v>9.681973467510839E-2</v>
      </c>
      <c r="U151" s="17">
        <v>1.3212962935973682</v>
      </c>
      <c r="V151" s="17">
        <v>0.16163184917970166</v>
      </c>
      <c r="W151" s="17">
        <v>0.1865959538387664</v>
      </c>
      <c r="X151" s="17">
        <v>0.52236664604532601</v>
      </c>
      <c r="Y151" s="17">
        <v>0.24654290973579085</v>
      </c>
      <c r="Z151" s="17">
        <v>0.48719672115212787</v>
      </c>
      <c r="AA151" s="194"/>
      <c r="AB151" s="192"/>
    </row>
    <row r="152" spans="1:28" s="65" customFormat="1" ht="13.5" customHeight="1" x14ac:dyDescent="0.2">
      <c r="A152" s="65">
        <v>10234</v>
      </c>
      <c r="B152" s="65" t="s">
        <v>304</v>
      </c>
      <c r="C152" s="65" t="s">
        <v>274</v>
      </c>
      <c r="D152" s="66">
        <v>43578</v>
      </c>
      <c r="E152" s="170"/>
      <c r="F152" s="185">
        <v>0.1019</v>
      </c>
      <c r="G152" s="185">
        <v>9.8629999999999995E-2</v>
      </c>
      <c r="H152" s="17" t="s">
        <v>305</v>
      </c>
      <c r="I152" s="17">
        <v>1.0122008281415676E-2</v>
      </c>
      <c r="J152" s="17">
        <v>0.49124704996289581</v>
      </c>
      <c r="K152" s="17">
        <v>7.1596603512447824E-3</v>
      </c>
      <c r="L152" s="17">
        <v>2.8529735505226335E-3</v>
      </c>
      <c r="M152" s="17">
        <v>5.4194023891874705</v>
      </c>
      <c r="N152" s="17">
        <v>8.7911957213727705E-3</v>
      </c>
      <c r="O152" s="17">
        <v>5.5087609908119441</v>
      </c>
      <c r="P152" s="17">
        <v>0.49209750854075968</v>
      </c>
      <c r="Q152" s="17">
        <v>1.0285369122168098E-2</v>
      </c>
      <c r="R152" s="17">
        <v>4.4432262818509316E-2</v>
      </c>
      <c r="S152" s="17">
        <v>7.4595985829578398E-5</v>
      </c>
      <c r="T152" s="17">
        <v>4.4432262818510294E-2</v>
      </c>
      <c r="U152" s="17">
        <v>0.2497438730416052</v>
      </c>
      <c r="V152" s="17">
        <v>0.34765396955167716</v>
      </c>
      <c r="W152" s="17">
        <v>8.1585877141487776E-4</v>
      </c>
      <c r="X152" s="17">
        <v>0.18218429105441278</v>
      </c>
      <c r="Y152" s="17">
        <v>2.0357628982065645E-4</v>
      </c>
      <c r="Z152" s="17">
        <v>0.29600240185740229</v>
      </c>
      <c r="AA152" s="171"/>
      <c r="AB152" s="192"/>
    </row>
    <row r="153" spans="1:28" s="65" customFormat="1" x14ac:dyDescent="0.2">
      <c r="A153" s="13">
        <v>10073</v>
      </c>
      <c r="B153" s="13" t="s">
        <v>79</v>
      </c>
      <c r="C153" s="13" t="s">
        <v>72</v>
      </c>
      <c r="D153" s="14">
        <v>43578</v>
      </c>
      <c r="E153" s="172"/>
      <c r="F153" s="16">
        <v>1.1066</v>
      </c>
      <c r="G153" s="16">
        <v>10.36739</v>
      </c>
      <c r="H153" s="17" t="s">
        <v>306</v>
      </c>
      <c r="I153" s="17">
        <v>9.8750463298007043E-3</v>
      </c>
      <c r="J153" s="17">
        <v>0.46319992758158468</v>
      </c>
      <c r="K153" s="17">
        <v>7.1633021250626355E-3</v>
      </c>
      <c r="L153" s="17">
        <v>3.8911694270913548E-3</v>
      </c>
      <c r="M153" s="17">
        <v>2.7193332445951293</v>
      </c>
      <c r="N153" s="17">
        <v>8.799833980530667E-3</v>
      </c>
      <c r="O153" s="17">
        <v>2.087649915174242</v>
      </c>
      <c r="P153" s="17">
        <v>0.44323950574828902</v>
      </c>
      <c r="Q153" s="17">
        <v>7.5678867444152285E-3</v>
      </c>
      <c r="R153" s="17">
        <v>8.6429402354167961E-2</v>
      </c>
      <c r="S153" s="17">
        <v>5.4887089188613565E-5</v>
      </c>
      <c r="T153" s="17">
        <v>8.6429402354167781E-2</v>
      </c>
      <c r="U153" s="17">
        <v>1.3248062315479534</v>
      </c>
      <c r="V153" s="17">
        <v>0.19593059993808487</v>
      </c>
      <c r="W153" s="17">
        <v>0.18595461206963637</v>
      </c>
      <c r="X153" s="17">
        <v>0.24131498729589559</v>
      </c>
      <c r="Y153" s="17">
        <v>0.24624413521340793</v>
      </c>
      <c r="Z153" s="17">
        <v>0.22582607369653374</v>
      </c>
      <c r="AA153" s="194"/>
      <c r="AB153" s="192"/>
    </row>
    <row r="154" spans="1:28" s="65" customFormat="1" x14ac:dyDescent="0.2">
      <c r="A154" s="65">
        <v>10235</v>
      </c>
      <c r="B154" s="65" t="s">
        <v>307</v>
      </c>
      <c r="C154" s="65" t="s">
        <v>274</v>
      </c>
      <c r="D154" s="66">
        <v>43578</v>
      </c>
      <c r="E154" s="170"/>
      <c r="F154" s="185">
        <v>0.10034</v>
      </c>
      <c r="G154" s="185">
        <v>9.5510000000000872E-2</v>
      </c>
      <c r="H154" s="17" t="s">
        <v>308</v>
      </c>
      <c r="I154" s="17">
        <v>1.0203876309748844E-2</v>
      </c>
      <c r="J154" s="17">
        <v>0.91590608344233082</v>
      </c>
      <c r="K154" s="17">
        <v>7.1667971168302017E-3</v>
      </c>
      <c r="L154" s="17">
        <v>2.6343517044334352E-3</v>
      </c>
      <c r="M154" s="17">
        <v>11.465285273411173</v>
      </c>
      <c r="N154" s="17">
        <v>1.2446412859682813E-2</v>
      </c>
      <c r="O154" s="17">
        <v>10.23219992320753</v>
      </c>
      <c r="P154" s="17">
        <v>0.91131148974289911</v>
      </c>
      <c r="Q154" s="17">
        <v>9.0979641238250249E-3</v>
      </c>
      <c r="R154" s="17">
        <v>4.0628673673561204E-2</v>
      </c>
      <c r="S154" s="17">
        <v>6.5984175657451174E-5</v>
      </c>
      <c r="T154" s="17">
        <v>4.0628673673561648E-2</v>
      </c>
      <c r="U154" s="17">
        <v>0.43151771711402648</v>
      </c>
      <c r="V154" s="17">
        <v>0.31888617146412213</v>
      </c>
      <c r="W154" s="17">
        <v>5.6150261872286176E-3</v>
      </c>
      <c r="X154" s="17">
        <v>0.17314637197231691</v>
      </c>
      <c r="Y154" s="17">
        <v>2.4215777044677518E-3</v>
      </c>
      <c r="Z154" s="17">
        <v>0.24849982595453171</v>
      </c>
    </row>
    <row r="155" spans="1:28" s="65" customFormat="1" x14ac:dyDescent="0.2">
      <c r="A155" s="13">
        <v>10073</v>
      </c>
      <c r="B155" s="13" t="s">
        <v>79</v>
      </c>
      <c r="C155" s="13" t="s">
        <v>72</v>
      </c>
      <c r="D155" s="14">
        <v>43578</v>
      </c>
      <c r="E155" s="172"/>
      <c r="F155" s="16">
        <v>1.1066</v>
      </c>
      <c r="G155" s="16">
        <v>10.36739</v>
      </c>
      <c r="H155" s="17" t="s">
        <v>306</v>
      </c>
      <c r="I155" s="17">
        <v>9.8750463298007043E-3</v>
      </c>
      <c r="J155" s="17">
        <v>0.46319992758158468</v>
      </c>
      <c r="K155" s="17">
        <v>7.1633021250626355E-3</v>
      </c>
      <c r="L155" s="17">
        <v>3.8911694270913548E-3</v>
      </c>
      <c r="M155" s="17">
        <v>2.7193332445951293</v>
      </c>
      <c r="N155" s="17">
        <v>8.799833980530667E-3</v>
      </c>
      <c r="O155" s="17">
        <v>2.087649915174242</v>
      </c>
      <c r="P155" s="17">
        <v>0.44323950574828902</v>
      </c>
      <c r="Q155" s="17">
        <v>7.5678867444152285E-3</v>
      </c>
      <c r="R155" s="17">
        <v>8.6429402354167961E-2</v>
      </c>
      <c r="S155" s="17">
        <v>5.4887089188613565E-5</v>
      </c>
      <c r="T155" s="17">
        <v>8.6429402354167781E-2</v>
      </c>
      <c r="U155" s="17">
        <v>1.3248062315479534</v>
      </c>
      <c r="V155" s="17">
        <v>0.19593059993808487</v>
      </c>
      <c r="W155" s="17">
        <v>0.18595461206963637</v>
      </c>
      <c r="X155" s="17">
        <v>0.24131498729589559</v>
      </c>
      <c r="Y155" s="17">
        <v>0.24624413521340793</v>
      </c>
      <c r="Z155" s="17">
        <v>0.22582607369653374</v>
      </c>
      <c r="AA155" s="194"/>
      <c r="AB155" s="192"/>
    </row>
    <row r="156" spans="1:28" s="65" customFormat="1" ht="13.5" customHeight="1" x14ac:dyDescent="0.2">
      <c r="D156" s="66"/>
      <c r="E156" s="67"/>
      <c r="I156" s="68"/>
      <c r="J156" s="171"/>
      <c r="K156" s="192"/>
      <c r="L156" s="169"/>
      <c r="M156" s="169"/>
      <c r="N156" s="169"/>
      <c r="O156" s="68"/>
      <c r="P156" s="171"/>
      <c r="Q156" s="186"/>
      <c r="R156" s="170"/>
      <c r="S156" s="187"/>
      <c r="T156" s="171"/>
      <c r="U156" s="68"/>
      <c r="V156" s="171"/>
      <c r="W156" s="68"/>
      <c r="X156" s="171"/>
      <c r="Y156" s="186"/>
      <c r="Z156" s="171"/>
      <c r="AA156" s="171"/>
      <c r="AB156" s="192"/>
    </row>
    <row r="157" spans="1:28" s="65" customFormat="1" x14ac:dyDescent="0.2">
      <c r="A157" s="13">
        <v>10073</v>
      </c>
      <c r="B157" s="13" t="s">
        <v>79</v>
      </c>
      <c r="C157" s="13" t="s">
        <v>72</v>
      </c>
      <c r="D157" s="14">
        <v>43580</v>
      </c>
      <c r="E157" s="172"/>
      <c r="F157" s="16">
        <v>1.1066</v>
      </c>
      <c r="G157" s="16">
        <v>10.36739</v>
      </c>
      <c r="H157" s="69" t="s">
        <v>214</v>
      </c>
      <c r="I157" s="69">
        <v>9.9808596373399654E-3</v>
      </c>
      <c r="J157" s="69">
        <v>0.35090135152935559</v>
      </c>
      <c r="K157" s="69">
        <v>7.1618089601072354E-3</v>
      </c>
      <c r="L157" s="69">
        <v>4.1515179240141659E-3</v>
      </c>
      <c r="M157" s="69">
        <v>2.7191764585166007</v>
      </c>
      <c r="N157" s="69">
        <v>8.3617407701490742E-3</v>
      </c>
      <c r="O157" s="69">
        <v>2.0637117037035728</v>
      </c>
      <c r="P157" s="69">
        <v>0.35842021920703682</v>
      </c>
      <c r="Q157" s="69">
        <v>7.5671761783133382E-3</v>
      </c>
      <c r="R157" s="69">
        <v>7.6115600990343979E-2</v>
      </c>
      <c r="S157" s="69">
        <v>5.4881935714952297E-5</v>
      </c>
      <c r="T157" s="69">
        <v>7.6115600990343854E-2</v>
      </c>
      <c r="U157" s="69">
        <v>1.3248059529771397</v>
      </c>
      <c r="V157" s="69">
        <v>0.1706079573451548</v>
      </c>
      <c r="W157" s="69">
        <v>0.18527927484733728</v>
      </c>
      <c r="X157" s="69">
        <v>0.48799448783935662</v>
      </c>
      <c r="Y157" s="69">
        <v>0.24546340459305732</v>
      </c>
      <c r="Z157" s="69">
        <v>0.47707744371423139</v>
      </c>
      <c r="AA157" s="194"/>
      <c r="AB157" s="192"/>
    </row>
    <row r="158" spans="1:28" s="65" customFormat="1" x14ac:dyDescent="0.2">
      <c r="A158" s="18">
        <v>10237</v>
      </c>
      <c r="B158" s="65" t="s">
        <v>309</v>
      </c>
      <c r="C158" s="65" t="s">
        <v>216</v>
      </c>
      <c r="D158" s="66">
        <v>43580</v>
      </c>
      <c r="E158" s="67">
        <v>0.15</v>
      </c>
      <c r="F158" s="65">
        <v>0.11083999999999999</v>
      </c>
      <c r="G158" s="68">
        <v>9.494999999999898E-2</v>
      </c>
      <c r="H158" s="69" t="s">
        <v>310</v>
      </c>
      <c r="I158" s="69">
        <v>1.0071147588285522E-2</v>
      </c>
      <c r="J158" s="69">
        <v>0.20818650783030784</v>
      </c>
      <c r="K158" s="69">
        <v>7.1611879989870062E-3</v>
      </c>
      <c r="L158" s="69">
        <v>3.432965545594766E-3</v>
      </c>
      <c r="M158" s="69">
        <v>2.1876801559374583</v>
      </c>
      <c r="N158" s="69">
        <v>4.4509433635791006E-3</v>
      </c>
      <c r="O158" s="69">
        <v>2.3522608630705562</v>
      </c>
      <c r="P158" s="69">
        <v>0.21112034531662688</v>
      </c>
      <c r="Q158" s="69">
        <v>1.0827263286176409E-2</v>
      </c>
      <c r="R158" s="69">
        <v>4.234103039947093E-2</v>
      </c>
      <c r="S158" s="69">
        <v>7.8526144183581592E-5</v>
      </c>
      <c r="T158" s="69">
        <v>4.2341030399471256E-2</v>
      </c>
      <c r="U158" s="69">
        <v>0.90116666870912576</v>
      </c>
      <c r="V158" s="69">
        <v>0.19506143881711638</v>
      </c>
      <c r="W158" s="69">
        <v>5.5389898610418197E-3</v>
      </c>
      <c r="X158" s="69">
        <v>0.14163413311615</v>
      </c>
      <c r="Y158" s="69">
        <v>4.9950330612213425E-3</v>
      </c>
      <c r="Z158" s="69">
        <v>0.13586244913117831</v>
      </c>
    </row>
    <row r="159" spans="1:28" s="65" customFormat="1" x14ac:dyDescent="0.2">
      <c r="A159" s="13">
        <v>10073</v>
      </c>
      <c r="B159" s="13" t="s">
        <v>79</v>
      </c>
      <c r="C159" s="13" t="s">
        <v>72</v>
      </c>
      <c r="D159" s="14">
        <v>43580</v>
      </c>
      <c r="E159" s="172"/>
      <c r="F159" s="16">
        <v>1.1066</v>
      </c>
      <c r="G159" s="16">
        <v>10.36739</v>
      </c>
      <c r="H159" s="69" t="s">
        <v>218</v>
      </c>
      <c r="I159" s="69">
        <v>1.0009592908143584E-2</v>
      </c>
      <c r="J159" s="69">
        <v>0.33516040996302027</v>
      </c>
      <c r="K159" s="69">
        <v>7.161331316979434E-3</v>
      </c>
      <c r="L159" s="69">
        <v>3.9257339537859997E-3</v>
      </c>
      <c r="M159" s="69">
        <v>2.7190690937779154</v>
      </c>
      <c r="N159" s="69">
        <v>6.964824511935439E-3</v>
      </c>
      <c r="O159" s="69">
        <v>2.0560095036457966</v>
      </c>
      <c r="P159" s="69">
        <v>0.34928098361041326</v>
      </c>
      <c r="Q159" s="69">
        <v>7.5666340513523373E-3</v>
      </c>
      <c r="R159" s="69">
        <v>8.1093674302017693E-2</v>
      </c>
      <c r="S159" s="69">
        <v>5.4878003868207626E-5</v>
      </c>
      <c r="T159" s="69">
        <v>8.1093674302019567E-2</v>
      </c>
      <c r="U159" s="69">
        <v>1.3238618311925727</v>
      </c>
      <c r="V159" s="69">
        <v>0.15965934942444487</v>
      </c>
      <c r="W159" s="69">
        <v>0.1870152951399717</v>
      </c>
      <c r="X159" s="69">
        <v>0.26772915191668151</v>
      </c>
      <c r="Y159" s="69">
        <v>0.24768307662756736</v>
      </c>
      <c r="Z159" s="69">
        <v>0.24812085127844749</v>
      </c>
      <c r="AA159" s="194"/>
      <c r="AB159" s="192"/>
    </row>
    <row r="160" spans="1:28" s="65" customFormat="1" ht="13.5" customHeight="1" x14ac:dyDescent="0.2">
      <c r="A160" s="65">
        <v>10238</v>
      </c>
      <c r="B160" s="65" t="s">
        <v>311</v>
      </c>
      <c r="C160" s="65" t="s">
        <v>216</v>
      </c>
      <c r="D160" s="66">
        <v>43580</v>
      </c>
      <c r="E160" s="67">
        <v>1</v>
      </c>
      <c r="F160" s="65">
        <v>9.912E-2</v>
      </c>
      <c r="G160" s="65">
        <v>9.9479999999999791E-2</v>
      </c>
      <c r="H160" s="69" t="s">
        <v>312</v>
      </c>
      <c r="I160" s="69">
        <v>1.0043663600050748E-2</v>
      </c>
      <c r="J160" s="69">
        <v>0.21650676006442771</v>
      </c>
      <c r="K160" s="69">
        <v>7.1616224786491415E-3</v>
      </c>
      <c r="L160" s="69">
        <v>3.7916549800668343E-3</v>
      </c>
      <c r="M160" s="69">
        <v>1.1440104645872717</v>
      </c>
      <c r="N160" s="69">
        <v>4.8903038277444072E-3</v>
      </c>
      <c r="O160" s="69">
        <v>1.0583022098899455</v>
      </c>
      <c r="P160" s="69">
        <v>0.19549259044751235</v>
      </c>
      <c r="Q160" s="69">
        <v>9.2803715772316799E-3</v>
      </c>
      <c r="R160" s="69">
        <v>9.5509483262715578E-2</v>
      </c>
      <c r="S160" s="69">
        <v>6.7307109588933073E-5</v>
      </c>
      <c r="T160" s="69">
        <v>9.5509483262716022E-2</v>
      </c>
      <c r="U160" s="69">
        <v>0.58465154842249745</v>
      </c>
      <c r="V160" s="69">
        <v>0.20188981837835451</v>
      </c>
      <c r="W160" s="69">
        <v>1.8569570405051129E-2</v>
      </c>
      <c r="X160" s="69">
        <v>0.19981857415425799</v>
      </c>
      <c r="Y160" s="69">
        <v>1.0852036027753241E-2</v>
      </c>
      <c r="Z160" s="69">
        <v>0.13366109265065879</v>
      </c>
      <c r="AA160" s="171"/>
      <c r="AB160" s="192"/>
    </row>
    <row r="161" spans="1:28" s="65" customFormat="1" x14ac:dyDescent="0.2">
      <c r="A161" s="13">
        <v>10073</v>
      </c>
      <c r="B161" s="13" t="s">
        <v>79</v>
      </c>
      <c r="C161" s="13" t="s">
        <v>72</v>
      </c>
      <c r="D161" s="14">
        <v>43580</v>
      </c>
      <c r="E161" s="172"/>
      <c r="F161" s="16">
        <v>1.1066</v>
      </c>
      <c r="G161" s="16">
        <v>10.36739</v>
      </c>
      <c r="H161" s="69" t="s">
        <v>221</v>
      </c>
      <c r="I161" s="69">
        <v>9.9970399499043176E-3</v>
      </c>
      <c r="J161" s="69">
        <v>0.33066434863607069</v>
      </c>
      <c r="K161" s="69">
        <v>7.1608371850411072E-3</v>
      </c>
      <c r="L161" s="69">
        <v>3.9867021742158006E-3</v>
      </c>
      <c r="M161" s="69">
        <v>2.7196359468401576</v>
      </c>
      <c r="N161" s="69">
        <v>7.1754934408513093E-3</v>
      </c>
      <c r="O161" s="69">
        <v>2.0605557265961858</v>
      </c>
      <c r="P161" s="69">
        <v>0.36266118287174764</v>
      </c>
      <c r="Q161" s="69">
        <v>7.5703373120953451E-3</v>
      </c>
      <c r="R161" s="69">
        <v>9.3857687852927738E-2</v>
      </c>
      <c r="S161" s="69">
        <v>5.4904862251472996E-5</v>
      </c>
      <c r="T161" s="69">
        <v>9.3857687852927474E-2</v>
      </c>
      <c r="U161" s="69">
        <v>1.3238613696192993</v>
      </c>
      <c r="V161" s="69">
        <v>0.16307452687505372</v>
      </c>
      <c r="W161" s="69">
        <v>0.18610228480728011</v>
      </c>
      <c r="X161" s="69">
        <v>0.32582969042079851</v>
      </c>
      <c r="Y161" s="69">
        <v>0.24690492891939952</v>
      </c>
      <c r="Z161" s="69">
        <v>0.25710867940688625</v>
      </c>
    </row>
    <row r="162" spans="1:28" s="65" customFormat="1" x14ac:dyDescent="0.2">
      <c r="A162" s="18">
        <v>10239</v>
      </c>
      <c r="B162" s="65" t="s">
        <v>313</v>
      </c>
      <c r="C162" s="65" t="s">
        <v>216</v>
      </c>
      <c r="D162" s="66">
        <v>43580</v>
      </c>
      <c r="E162" s="67">
        <v>1.6</v>
      </c>
      <c r="F162" s="65">
        <v>0.10242999999999999</v>
      </c>
      <c r="G162" s="68">
        <v>9.7559999999999647E-2</v>
      </c>
      <c r="H162" s="69" t="s">
        <v>314</v>
      </c>
      <c r="I162" s="69">
        <v>1.0096657512130035E-2</v>
      </c>
      <c r="J162" s="69">
        <v>0.18432867479126128</v>
      </c>
      <c r="K162" s="69">
        <v>7.1620425820793487E-3</v>
      </c>
      <c r="L162" s="69">
        <v>2.5586423462497353E-3</v>
      </c>
      <c r="M162" s="69">
        <v>3.1358052472067364</v>
      </c>
      <c r="N162" s="69">
        <v>4.1301057797932597E-3</v>
      </c>
      <c r="O162" s="69">
        <v>2.9787655117955372</v>
      </c>
      <c r="P162" s="69">
        <v>0.19380684997551081</v>
      </c>
      <c r="Q162" s="69">
        <v>9.5862179032129291E-3</v>
      </c>
      <c r="R162" s="69">
        <v>3.6870011577960535E-2</v>
      </c>
      <c r="S162" s="69">
        <v>6.9525300100905317E-5</v>
      </c>
      <c r="T162" s="69">
        <v>3.687001157796075E-2</v>
      </c>
      <c r="U162" s="69">
        <v>1.6644028811045211</v>
      </c>
      <c r="V162" s="69">
        <v>0.16484236396019342</v>
      </c>
      <c r="W162" s="69">
        <v>3.5551265875436298E-2</v>
      </c>
      <c r="X162" s="69">
        <v>0.14826057586766805</v>
      </c>
      <c r="Y162" s="69">
        <v>5.9158056703450902E-2</v>
      </c>
      <c r="Z162" s="69">
        <v>9.4923254656608169E-2</v>
      </c>
    </row>
    <row r="163" spans="1:28" s="65" customFormat="1" x14ac:dyDescent="0.2">
      <c r="A163" s="13">
        <v>10073</v>
      </c>
      <c r="B163" s="13" t="s">
        <v>79</v>
      </c>
      <c r="C163" s="13" t="s">
        <v>72</v>
      </c>
      <c r="D163" s="14">
        <v>43580</v>
      </c>
      <c r="E163" s="172"/>
      <c r="F163" s="16">
        <v>1.1066</v>
      </c>
      <c r="G163" s="16">
        <v>10.36739</v>
      </c>
      <c r="H163" s="69" t="s">
        <v>224</v>
      </c>
      <c r="I163" s="69">
        <v>9.9866684166369079E-3</v>
      </c>
      <c r="J163" s="69">
        <v>0.46861684012647392</v>
      </c>
      <c r="K163" s="69">
        <v>7.1609339309528794E-3</v>
      </c>
      <c r="L163" s="69">
        <v>4.2205978844877551E-3</v>
      </c>
      <c r="M163" s="69">
        <v>2.7188821557528953</v>
      </c>
      <c r="N163" s="69">
        <v>6.3641304632407122E-3</v>
      </c>
      <c r="O163" s="69">
        <v>2.0653447654000661</v>
      </c>
      <c r="P163" s="69">
        <v>0.46339448850606074</v>
      </c>
      <c r="Q163" s="69">
        <v>7.5775685271132851E-3</v>
      </c>
      <c r="R163" s="69">
        <v>7.2338562430087988E-2</v>
      </c>
      <c r="S163" s="69">
        <v>5.495730758489772E-5</v>
      </c>
      <c r="T163" s="69">
        <v>7.2338562430087766E-2</v>
      </c>
      <c r="U163" s="69">
        <v>1.324923167557736</v>
      </c>
      <c r="V163" s="69">
        <v>0.17085870494637359</v>
      </c>
      <c r="W163" s="69">
        <v>0.18338497419072911</v>
      </c>
      <c r="X163" s="69">
        <v>0.82337941838015083</v>
      </c>
      <c r="Y163" s="69">
        <v>0.24317003615951208</v>
      </c>
      <c r="Z163" s="69">
        <v>0.83841984359833421</v>
      </c>
    </row>
    <row r="164" spans="1:28" s="65" customFormat="1" ht="13.5" customHeight="1" x14ac:dyDescent="0.2">
      <c r="A164" s="65">
        <v>10240</v>
      </c>
      <c r="B164" s="65" t="s">
        <v>315</v>
      </c>
      <c r="C164" s="65" t="s">
        <v>216</v>
      </c>
      <c r="D164" s="66">
        <v>43580</v>
      </c>
      <c r="E164" s="67">
        <v>2.2000000000000002</v>
      </c>
      <c r="F164" s="65">
        <v>0.10017</v>
      </c>
      <c r="G164" s="65">
        <v>9.7659999999999414E-2</v>
      </c>
      <c r="H164" s="69" t="s">
        <v>316</v>
      </c>
      <c r="I164" s="69">
        <v>1.0067051661061205E-2</v>
      </c>
      <c r="J164" s="69">
        <v>0.16081426734326412</v>
      </c>
      <c r="K164" s="69">
        <v>7.1624376078688315E-3</v>
      </c>
      <c r="L164" s="69">
        <v>3.5077772215117097E-3</v>
      </c>
      <c r="M164" s="69">
        <v>1.2710268031208511</v>
      </c>
      <c r="N164" s="69">
        <v>4.9493665578899575E-3</v>
      </c>
      <c r="O164" s="69">
        <v>1.4055272135321486</v>
      </c>
      <c r="P164" s="69">
        <v>0.16299096842164509</v>
      </c>
      <c r="Q164" s="69">
        <v>1.1127730300396764E-2</v>
      </c>
      <c r="R164" s="69">
        <v>4.9988199865469561E-2</v>
      </c>
      <c r="S164" s="69">
        <v>8.0705320532899872E-5</v>
      </c>
      <c r="T164" s="69">
        <v>4.9988199865469797E-2</v>
      </c>
      <c r="U164" s="69">
        <v>0.80663418279012511</v>
      </c>
      <c r="V164" s="69">
        <v>0.21243196353546767</v>
      </c>
      <c r="W164" s="69">
        <v>3.7431068540447733E-2</v>
      </c>
      <c r="X164" s="69">
        <v>0.28429374787805217</v>
      </c>
      <c r="Y164" s="69">
        <v>3.0214127265262118E-2</v>
      </c>
      <c r="Z164" s="69">
        <v>0.2642362905025557</v>
      </c>
      <c r="AA164" s="171"/>
      <c r="AB164" s="192"/>
    </row>
    <row r="165" spans="1:28" s="65" customFormat="1" x14ac:dyDescent="0.2">
      <c r="A165" s="13">
        <v>10073</v>
      </c>
      <c r="B165" s="13" t="s">
        <v>79</v>
      </c>
      <c r="C165" s="13" t="s">
        <v>72</v>
      </c>
      <c r="D165" s="14">
        <v>43580</v>
      </c>
      <c r="E165" s="172"/>
      <c r="F165" s="16">
        <v>1.1066</v>
      </c>
      <c r="G165" s="16">
        <v>10.36739</v>
      </c>
      <c r="H165" s="69" t="s">
        <v>227</v>
      </c>
      <c r="I165" s="69">
        <v>9.9760161575449535E-3</v>
      </c>
      <c r="J165" s="69">
        <v>0.383260081856033</v>
      </c>
      <c r="K165" s="69">
        <v>7.160677927830799E-3</v>
      </c>
      <c r="L165" s="69">
        <v>3.8554402594296881E-3</v>
      </c>
      <c r="M165" s="69">
        <v>2.7186624260930907</v>
      </c>
      <c r="N165" s="69">
        <v>7.7057676885325561E-3</v>
      </c>
      <c r="O165" s="69">
        <v>2.0661258078047418</v>
      </c>
      <c r="P165" s="69">
        <v>0.39549046368863722</v>
      </c>
      <c r="Q165" s="69">
        <v>7.5788987337279505E-3</v>
      </c>
      <c r="R165" s="69">
        <v>8.4063422448836966E-2</v>
      </c>
      <c r="S165" s="69">
        <v>5.4966955082483798E-5</v>
      </c>
      <c r="T165" s="69">
        <v>8.4063422448837619E-2</v>
      </c>
      <c r="U165" s="69">
        <v>1.3282002717109433</v>
      </c>
      <c r="V165" s="69">
        <v>0.17584733528492785</v>
      </c>
      <c r="W165" s="69">
        <v>0.18581665873065564</v>
      </c>
      <c r="X165" s="69">
        <v>0.24086651432430128</v>
      </c>
      <c r="Y165" s="69">
        <v>0.24670681162388286</v>
      </c>
      <c r="Z165" s="69">
        <v>0.26392356808287348</v>
      </c>
    </row>
    <row r="166" spans="1:28" s="65" customFormat="1" x14ac:dyDescent="0.2">
      <c r="A166" s="18">
        <v>10241</v>
      </c>
      <c r="B166" s="65" t="s">
        <v>317</v>
      </c>
      <c r="C166" s="65" t="s">
        <v>216</v>
      </c>
      <c r="D166" s="66">
        <v>43580</v>
      </c>
      <c r="E166" s="67">
        <v>3.7</v>
      </c>
      <c r="F166" s="65">
        <v>0.10012</v>
      </c>
      <c r="G166" s="68">
        <v>9.8419999999999064E-2</v>
      </c>
      <c r="H166" s="69" t="s">
        <v>318</v>
      </c>
      <c r="I166" s="69">
        <v>1.0046360061144259E-2</v>
      </c>
      <c r="J166" s="69">
        <v>0.1702021546438541</v>
      </c>
      <c r="K166" s="69">
        <v>7.1634369690067668E-3</v>
      </c>
      <c r="L166" s="69">
        <v>2.9552945410477463E-3</v>
      </c>
      <c r="M166" s="69">
        <v>1.9129378277676616</v>
      </c>
      <c r="N166" s="69">
        <v>3.9727265840990298E-3</v>
      </c>
      <c r="O166" s="69">
        <v>2.1827902023846626</v>
      </c>
      <c r="P166" s="69">
        <v>0.17211854391924081</v>
      </c>
      <c r="Q166" s="69">
        <v>1.146569077672813E-2</v>
      </c>
      <c r="R166" s="69">
        <v>5.1924549548887852E-2</v>
      </c>
      <c r="S166" s="69">
        <v>8.3156423123767091E-5</v>
      </c>
      <c r="T166" s="69">
        <v>5.192454954888899E-2</v>
      </c>
      <c r="U166" s="69">
        <v>1.2583925315947511</v>
      </c>
      <c r="V166" s="69">
        <v>0.19212894902471708</v>
      </c>
      <c r="W166" s="69">
        <v>0.17231537057719193</v>
      </c>
      <c r="X166" s="69">
        <v>0.23785726373487856</v>
      </c>
      <c r="Y166" s="69">
        <v>0.21681781003850917</v>
      </c>
      <c r="Z166" s="69">
        <v>0.18555834827095852</v>
      </c>
    </row>
    <row r="167" spans="1:28" s="65" customFormat="1" x14ac:dyDescent="0.2">
      <c r="A167" s="13">
        <v>10073</v>
      </c>
      <c r="B167" s="13" t="s">
        <v>79</v>
      </c>
      <c r="C167" s="13" t="s">
        <v>72</v>
      </c>
      <c r="D167" s="14">
        <v>43580</v>
      </c>
      <c r="E167" s="172"/>
      <c r="F167" s="16">
        <v>1.1066</v>
      </c>
      <c r="G167" s="16">
        <v>10.36739</v>
      </c>
      <c r="H167" s="69" t="s">
        <v>230</v>
      </c>
      <c r="I167" s="69">
        <v>1.0023284396793125E-2</v>
      </c>
      <c r="J167" s="69">
        <v>0.33911927008459219</v>
      </c>
      <c r="K167" s="69">
        <v>7.1610435313046224E-3</v>
      </c>
      <c r="L167" s="69">
        <v>5.2480316687888006E-3</v>
      </c>
      <c r="M167" s="69">
        <v>2.7186056143468775</v>
      </c>
      <c r="N167" s="69">
        <v>6.6868551287437685E-3</v>
      </c>
      <c r="O167" s="69">
        <v>2.0555880271891875</v>
      </c>
      <c r="P167" s="69">
        <v>0.35749291080820761</v>
      </c>
      <c r="Q167" s="69">
        <v>7.583646261938368E-3</v>
      </c>
      <c r="R167" s="69">
        <v>6.8714029538494106E-2</v>
      </c>
      <c r="S167" s="69">
        <v>5.5001387152242628E-5</v>
      </c>
      <c r="T167" s="69">
        <v>6.87140295384948E-2</v>
      </c>
      <c r="U167" s="69">
        <v>1.3283094945713523</v>
      </c>
      <c r="V167" s="69">
        <v>0.15167701173325565</v>
      </c>
      <c r="W167" s="69">
        <v>0.18619468100390896</v>
      </c>
      <c r="X167" s="69">
        <v>0.27550925996593228</v>
      </c>
      <c r="Y167" s="69">
        <v>0.24699155239529647</v>
      </c>
      <c r="Z167" s="69">
        <v>0.27580338841892443</v>
      </c>
    </row>
    <row r="168" spans="1:28" s="65" customFormat="1" ht="13.5" customHeight="1" x14ac:dyDescent="0.2">
      <c r="D168" s="66">
        <v>43580</v>
      </c>
      <c r="E168" s="67"/>
      <c r="I168" s="68"/>
      <c r="J168" s="171"/>
      <c r="K168" s="192"/>
      <c r="L168" s="169"/>
      <c r="M168" s="169"/>
      <c r="N168" s="169"/>
      <c r="O168" s="68"/>
      <c r="P168" s="171"/>
      <c r="Q168" s="186"/>
      <c r="R168" s="170"/>
      <c r="S168" s="187"/>
      <c r="T168" s="171"/>
      <c r="U168" s="68"/>
      <c r="V168" s="171"/>
      <c r="W168" s="68"/>
      <c r="X168" s="171"/>
      <c r="Y168" s="186"/>
      <c r="Z168" s="171"/>
      <c r="AA168" s="171"/>
      <c r="AB168" s="192"/>
    </row>
    <row r="169" spans="1:28" s="65" customFormat="1" x14ac:dyDescent="0.2">
      <c r="A169" s="13">
        <v>10073</v>
      </c>
      <c r="B169" s="13" t="s">
        <v>79</v>
      </c>
      <c r="C169" s="13" t="s">
        <v>72</v>
      </c>
      <c r="D169" s="14">
        <v>43581</v>
      </c>
      <c r="E169" s="172"/>
      <c r="F169" s="16">
        <v>1.1066</v>
      </c>
      <c r="G169" s="16">
        <v>10.36739</v>
      </c>
      <c r="H169" s="69" t="s">
        <v>214</v>
      </c>
      <c r="I169" s="69">
        <v>9.8062093462447722E-3</v>
      </c>
      <c r="J169" s="69">
        <v>1.3243886355233001</v>
      </c>
      <c r="K169" s="69">
        <v>7.1657724891081654E-3</v>
      </c>
      <c r="L169" s="69">
        <v>9.3880083126602672E-3</v>
      </c>
      <c r="M169" s="69">
        <v>2.7204347517622391</v>
      </c>
      <c r="N169" s="69">
        <v>2.0540152896866587E-2</v>
      </c>
      <c r="O169" s="69">
        <v>2.1058684932337877</v>
      </c>
      <c r="P169" s="69">
        <v>1.3374657786324187</v>
      </c>
      <c r="Q169" s="69">
        <v>7.572936116965372E-3</v>
      </c>
      <c r="R169" s="69">
        <v>0.19749050484776767</v>
      </c>
      <c r="S169" s="69">
        <v>5.4923710423955235E-5</v>
      </c>
      <c r="T169" s="69">
        <v>0.19749050484776792</v>
      </c>
      <c r="U169" s="69">
        <v>1.3255491523168601</v>
      </c>
      <c r="V169" s="69">
        <v>0.25542164679042778</v>
      </c>
      <c r="W169" s="69">
        <v>0.18365999289535823</v>
      </c>
      <c r="X169" s="69">
        <v>0.93689795772754458</v>
      </c>
      <c r="Y169" s="69">
        <v>0.2439701297867212</v>
      </c>
      <c r="Z169" s="69">
        <v>0.75339575967481165</v>
      </c>
    </row>
    <row r="170" spans="1:28" s="65" customFormat="1" x14ac:dyDescent="0.2">
      <c r="A170" s="18">
        <v>10242</v>
      </c>
      <c r="B170" s="65" t="s">
        <v>319</v>
      </c>
      <c r="C170" s="65" t="s">
        <v>216</v>
      </c>
      <c r="D170" s="66">
        <v>43581</v>
      </c>
      <c r="E170" s="67"/>
      <c r="F170" s="65">
        <v>0.20927000000000001</v>
      </c>
      <c r="G170" s="68">
        <v>9.3679999999999097E-2</v>
      </c>
      <c r="H170" s="69" t="s">
        <v>320</v>
      </c>
      <c r="I170" s="69">
        <v>9.9902624092215678E-3</v>
      </c>
      <c r="J170" s="69">
        <v>0.1941318587419793</v>
      </c>
      <c r="K170" s="69">
        <v>7.1603242866277719E-3</v>
      </c>
      <c r="L170" s="69">
        <v>9.1472605489102878E-3</v>
      </c>
      <c r="M170" s="69">
        <v>0.5037109866391658</v>
      </c>
      <c r="N170" s="69">
        <v>6.7994954502380769E-3</v>
      </c>
      <c r="O170" s="69">
        <v>1.3373946759236388</v>
      </c>
      <c r="P170" s="69">
        <v>0.18762092473082992</v>
      </c>
      <c r="Q170" s="69">
        <v>2.6524246651657785E-2</v>
      </c>
      <c r="R170" s="69">
        <v>6.6779011273828223E-2</v>
      </c>
      <c r="S170" s="69">
        <v>1.9237057064902194E-4</v>
      </c>
      <c r="T170" s="69">
        <v>6.6779011273828445E-2</v>
      </c>
      <c r="U170" s="69">
        <v>0.43204350766004634</v>
      </c>
      <c r="V170" s="69">
        <v>0.2022701055306407</v>
      </c>
      <c r="W170" s="69">
        <v>1.2756942981267545E-2</v>
      </c>
      <c r="X170" s="69">
        <v>0.14863547651890963</v>
      </c>
      <c r="Y170" s="69">
        <v>5.5093792072092316E-3</v>
      </c>
      <c r="Z170" s="69">
        <v>0.1538085603291057</v>
      </c>
    </row>
    <row r="171" spans="1:28" s="65" customFormat="1" x14ac:dyDescent="0.2">
      <c r="A171" s="13">
        <v>10073</v>
      </c>
      <c r="B171" s="13" t="s">
        <v>79</v>
      </c>
      <c r="C171" s="13" t="s">
        <v>72</v>
      </c>
      <c r="D171" s="14">
        <v>43581</v>
      </c>
      <c r="E171" s="172"/>
      <c r="F171" s="16">
        <v>1.1066</v>
      </c>
      <c r="G171" s="16">
        <v>10.36739</v>
      </c>
      <c r="H171" s="69" t="s">
        <v>218</v>
      </c>
      <c r="I171" s="69">
        <v>9.7775445260291031E-3</v>
      </c>
      <c r="J171" s="69">
        <v>1.1882846782800889</v>
      </c>
      <c r="K171" s="69">
        <v>7.1632672472788121E-3</v>
      </c>
      <c r="L171" s="69">
        <v>7.5673975858996795E-3</v>
      </c>
      <c r="M171" s="69">
        <v>2.7204272830939393</v>
      </c>
      <c r="N171" s="69">
        <v>2.1009086468481604E-2</v>
      </c>
      <c r="O171" s="69">
        <v>2.0954768426359736</v>
      </c>
      <c r="P171" s="69">
        <v>1.4318733655968126</v>
      </c>
      <c r="Q171" s="69">
        <v>7.560537694664889E-3</v>
      </c>
      <c r="R171" s="69">
        <v>0.20654835547657047</v>
      </c>
      <c r="S171" s="69">
        <v>5.4833789243368503E-5</v>
      </c>
      <c r="T171" s="69">
        <v>0.20654835547656999</v>
      </c>
      <c r="U171" s="69">
        <v>1.3272600666405938</v>
      </c>
      <c r="V171" s="69">
        <v>0.34524370466860577</v>
      </c>
      <c r="W171" s="69">
        <v>0.1851140010184148</v>
      </c>
      <c r="X171" s="69">
        <v>0.8798719682605286</v>
      </c>
      <c r="Y171" s="69">
        <v>0.24532751860595703</v>
      </c>
      <c r="Z171" s="69">
        <v>0.81713390229592819</v>
      </c>
    </row>
    <row r="172" spans="1:28" s="65" customFormat="1" ht="13.5" customHeight="1" x14ac:dyDescent="0.2">
      <c r="A172" s="65">
        <v>10243</v>
      </c>
      <c r="B172" s="65" t="s">
        <v>321</v>
      </c>
      <c r="C172" s="65" t="s">
        <v>216</v>
      </c>
      <c r="D172" s="66">
        <v>43581</v>
      </c>
      <c r="E172" s="67"/>
      <c r="F172" s="65">
        <v>0.13514999999999999</v>
      </c>
      <c r="G172" s="65">
        <v>9.6640000000000725E-2</v>
      </c>
      <c r="H172" s="69" t="s">
        <v>322</v>
      </c>
      <c r="I172" s="69">
        <v>1.0015681134198684E-2</v>
      </c>
      <c r="J172" s="69">
        <v>0.17239197063596692</v>
      </c>
      <c r="K172" s="69">
        <v>7.1624831156118776E-3</v>
      </c>
      <c r="L172" s="69">
        <v>1.1805264477873828E-2</v>
      </c>
      <c r="M172" s="69">
        <v>0.27582320375708574</v>
      </c>
      <c r="N172" s="69">
        <v>1.0723440052277303E-2</v>
      </c>
      <c r="O172" s="69">
        <v>0.72151010499255819</v>
      </c>
      <c r="P172" s="69">
        <v>0.25329967189457769</v>
      </c>
      <c r="Q172" s="69">
        <v>2.6201830801317057E-2</v>
      </c>
      <c r="R172" s="69">
        <v>0.13194745645606074</v>
      </c>
      <c r="S172" s="69">
        <v>1.9003220749281668E-4</v>
      </c>
      <c r="T172" s="69">
        <v>0.13194745645606018</v>
      </c>
      <c r="U172" s="69">
        <v>0.22856559064143517</v>
      </c>
      <c r="V172" s="69">
        <v>0.2887677711900995</v>
      </c>
      <c r="W172" s="69">
        <v>0.16474992428566443</v>
      </c>
      <c r="X172" s="69">
        <v>0.28681600743006824</v>
      </c>
      <c r="Y172" s="69">
        <v>3.7684905295002694E-2</v>
      </c>
      <c r="Z172" s="69">
        <v>0.23218576878781214</v>
      </c>
      <c r="AA172" s="171"/>
      <c r="AB172" s="192"/>
    </row>
    <row r="173" spans="1:28" s="65" customFormat="1" x14ac:dyDescent="0.2">
      <c r="A173" s="13">
        <v>10073</v>
      </c>
      <c r="B173" s="13" t="s">
        <v>79</v>
      </c>
      <c r="C173" s="13" t="s">
        <v>72</v>
      </c>
      <c r="D173" s="14">
        <v>43581</v>
      </c>
      <c r="E173" s="172"/>
      <c r="F173" s="16">
        <v>1.1066</v>
      </c>
      <c r="G173" s="16">
        <v>10.36739</v>
      </c>
      <c r="H173" s="69" t="s">
        <v>221</v>
      </c>
      <c r="I173" s="69">
        <v>9.791242458999325E-3</v>
      </c>
      <c r="J173" s="69">
        <v>1.2076403518954724</v>
      </c>
      <c r="K173" s="69">
        <v>7.1634255052260955E-3</v>
      </c>
      <c r="L173" s="69">
        <v>7.6658265439032269E-3</v>
      </c>
      <c r="M173" s="69">
        <v>2.7200557203975499</v>
      </c>
      <c r="N173" s="69">
        <v>1.5291485963898201E-2</v>
      </c>
      <c r="O173" s="69">
        <v>2.0985995792506644</v>
      </c>
      <c r="P173" s="69">
        <v>1.3023789732488034</v>
      </c>
      <c r="Q173" s="69">
        <v>7.5561641719928815E-3</v>
      </c>
      <c r="R173" s="69">
        <v>0.22836480217584984</v>
      </c>
      <c r="S173" s="69">
        <v>5.4802069697731224E-5</v>
      </c>
      <c r="T173" s="69">
        <v>0.22836480217585031</v>
      </c>
      <c r="U173" s="69">
        <v>1.330873400134206</v>
      </c>
      <c r="V173" s="69">
        <v>0.26399671315773576</v>
      </c>
      <c r="W173" s="69">
        <v>0.18511083573156673</v>
      </c>
      <c r="X173" s="69">
        <v>0.73459337861893093</v>
      </c>
      <c r="Y173" s="69">
        <v>0.24675731017543381</v>
      </c>
      <c r="Z173" s="69">
        <v>0.67853770837058269</v>
      </c>
    </row>
    <row r="174" spans="1:28" s="65" customFormat="1" x14ac:dyDescent="0.2">
      <c r="A174" s="65">
        <v>10244</v>
      </c>
      <c r="B174" s="65" t="s">
        <v>323</v>
      </c>
      <c r="C174" s="65" t="s">
        <v>216</v>
      </c>
      <c r="D174" s="66">
        <v>43581</v>
      </c>
      <c r="E174" s="67"/>
      <c r="F174" s="65">
        <v>0.27059</v>
      </c>
      <c r="G174" s="65">
        <v>9.5959999999999823E-2</v>
      </c>
      <c r="H174" s="69" t="s">
        <v>324</v>
      </c>
      <c r="I174" s="69">
        <v>9.9936455223293297E-3</v>
      </c>
      <c r="J174" s="69">
        <v>0.20938411072124949</v>
      </c>
      <c r="K174" s="69">
        <v>7.1567686602065353E-3</v>
      </c>
      <c r="L174" s="69">
        <v>1.3716830971146723E-2</v>
      </c>
      <c r="M174" s="69">
        <v>0.18780582487553382</v>
      </c>
      <c r="N174" s="69">
        <v>1.127162903653435E-2</v>
      </c>
      <c r="O174" s="69">
        <v>0.54179300243785022</v>
      </c>
      <c r="P174" s="69">
        <v>0.24986724157001211</v>
      </c>
      <c r="Q174" s="69">
        <v>2.8831134095161814E-2</v>
      </c>
      <c r="R174" s="69">
        <v>0.12240764160171577</v>
      </c>
      <c r="S174" s="69">
        <v>2.0910157378581411E-4</v>
      </c>
      <c r="T174" s="69">
        <v>0.12240764160171549</v>
      </c>
      <c r="U174" s="69">
        <v>0.13551434610285132</v>
      </c>
      <c r="V174" s="69">
        <v>0.43887362467576591</v>
      </c>
      <c r="W174" s="69">
        <v>3.8983480235721506E-2</v>
      </c>
      <c r="X174" s="69">
        <v>0.18889367458352979</v>
      </c>
      <c r="Y174" s="69">
        <v>5.2825774278106004E-3</v>
      </c>
      <c r="Z174" s="69">
        <v>0.36848046855900013</v>
      </c>
    </row>
    <row r="175" spans="1:28" s="65" customFormat="1" x14ac:dyDescent="0.2">
      <c r="A175" s="13">
        <v>10073</v>
      </c>
      <c r="B175" s="13" t="s">
        <v>79</v>
      </c>
      <c r="C175" s="13" t="s">
        <v>72</v>
      </c>
      <c r="D175" s="14">
        <v>43581</v>
      </c>
      <c r="E175" s="172"/>
      <c r="F175" s="16">
        <v>1.1066</v>
      </c>
      <c r="G175" s="16">
        <v>10.36739</v>
      </c>
      <c r="H175" s="69" t="s">
        <v>224</v>
      </c>
      <c r="I175" s="69">
        <v>9.7896293219340656E-3</v>
      </c>
      <c r="J175" s="69">
        <v>1.4169517644300444</v>
      </c>
      <c r="K175" s="69">
        <v>7.1591311550607004E-3</v>
      </c>
      <c r="L175" s="69">
        <v>7.6335035321717301E-3</v>
      </c>
      <c r="M175" s="69">
        <v>2.7198702396809979</v>
      </c>
      <c r="N175" s="69">
        <v>1.5655900027777465E-2</v>
      </c>
      <c r="O175" s="69">
        <v>2.1066772080362237</v>
      </c>
      <c r="P175" s="69">
        <v>1.4185952288582893</v>
      </c>
      <c r="Q175" s="69">
        <v>7.5620797858950905E-3</v>
      </c>
      <c r="R175" s="69">
        <v>0.27802403187405905</v>
      </c>
      <c r="S175" s="69">
        <v>5.4844973461862699E-5</v>
      </c>
      <c r="T175" s="69">
        <v>0.27802403187405983</v>
      </c>
      <c r="U175" s="69">
        <v>1.3279181140820382</v>
      </c>
      <c r="V175" s="69">
        <v>0.27398403660670878</v>
      </c>
      <c r="W175" s="69">
        <v>0.18066262082207901</v>
      </c>
      <c r="X175" s="69">
        <v>0.93590682288061688</v>
      </c>
      <c r="Y175" s="69">
        <v>0.24003917566038746</v>
      </c>
      <c r="Z175" s="69">
        <v>0.92598916104703155</v>
      </c>
    </row>
    <row r="176" spans="1:28" s="65" customFormat="1" ht="13.5" customHeight="1" x14ac:dyDescent="0.2">
      <c r="A176" s="18">
        <v>10245</v>
      </c>
      <c r="B176" s="65" t="s">
        <v>325</v>
      </c>
      <c r="C176" s="65" t="s">
        <v>216</v>
      </c>
      <c r="D176" s="66">
        <v>43581</v>
      </c>
      <c r="E176" s="67"/>
      <c r="F176" s="65">
        <v>0.22201000000000001</v>
      </c>
      <c r="G176" s="68">
        <v>9.4850000000000989E-2</v>
      </c>
      <c r="H176" s="69" t="s">
        <v>326</v>
      </c>
      <c r="I176" s="69">
        <v>1.0008318683675393E-2</v>
      </c>
      <c r="J176" s="69">
        <v>0.28812463283674156</v>
      </c>
      <c r="K176" s="69">
        <v>7.1551383268392511E-3</v>
      </c>
      <c r="L176" s="69">
        <v>8.7548368863359007E-3</v>
      </c>
      <c r="M176" s="69">
        <v>0.57011671226219429</v>
      </c>
      <c r="N176" s="69">
        <v>7.9977820821686488E-3</v>
      </c>
      <c r="O176" s="69">
        <v>1.5625629101022656</v>
      </c>
      <c r="P176" s="69">
        <v>0.25175153653383042</v>
      </c>
      <c r="Q176" s="69">
        <v>2.7443454013837618E-2</v>
      </c>
      <c r="R176" s="69">
        <v>7.9268560652229758E-2</v>
      </c>
      <c r="S176" s="69">
        <v>1.9903724235998874E-4</v>
      </c>
      <c r="T176" s="69">
        <v>7.9268560652229439E-2</v>
      </c>
      <c r="U176" s="69">
        <v>0.50539479352188443</v>
      </c>
      <c r="V176" s="69">
        <v>0.17399120571299778</v>
      </c>
      <c r="W176" s="69">
        <v>2.2412717014768897E-2</v>
      </c>
      <c r="X176" s="69">
        <v>0.17334983963255651</v>
      </c>
      <c r="Y176" s="69">
        <v>1.1328923754828364E-2</v>
      </c>
      <c r="Z176" s="69">
        <v>0.2060523325679943</v>
      </c>
      <c r="AA176" s="171"/>
      <c r="AB176" s="192"/>
    </row>
    <row r="177" spans="1:28" s="65" customFormat="1" x14ac:dyDescent="0.2">
      <c r="A177" s="13">
        <v>10073</v>
      </c>
      <c r="B177" s="13" t="s">
        <v>79</v>
      </c>
      <c r="C177" s="13" t="s">
        <v>72</v>
      </c>
      <c r="D177" s="14">
        <v>43581</v>
      </c>
      <c r="E177" s="172"/>
      <c r="F177" s="16">
        <v>1.1066</v>
      </c>
      <c r="G177" s="16">
        <v>10.36739</v>
      </c>
      <c r="H177" s="69" t="s">
        <v>227</v>
      </c>
      <c r="I177" s="69">
        <v>9.8785416875137901E-3</v>
      </c>
      <c r="J177" s="69">
        <v>1.3317124846757007</v>
      </c>
      <c r="K177" s="69">
        <v>7.1576120371270096E-3</v>
      </c>
      <c r="L177" s="69">
        <v>7.434859762451688E-3</v>
      </c>
      <c r="M177" s="69">
        <v>2.7191292747074978</v>
      </c>
      <c r="N177" s="69">
        <v>1.904887003897416E-2</v>
      </c>
      <c r="O177" s="69">
        <v>2.0891485044823357</v>
      </c>
      <c r="P177" s="69">
        <v>1.3472184186333191</v>
      </c>
      <c r="Q177" s="69">
        <v>7.5747022618319632E-3</v>
      </c>
      <c r="R177" s="69">
        <v>0.24235821702738525</v>
      </c>
      <c r="S177" s="69">
        <v>5.4936519620774161E-5</v>
      </c>
      <c r="T177" s="69">
        <v>0.24235821702738611</v>
      </c>
      <c r="U177" s="69">
        <v>1.3296952405376272</v>
      </c>
      <c r="V177" s="69">
        <v>0.22393040494307023</v>
      </c>
      <c r="W177" s="69">
        <v>0.18464119622544184</v>
      </c>
      <c r="X177" s="69">
        <v>0.54746772257661491</v>
      </c>
      <c r="Y177" s="69">
        <v>0.24550906327084995</v>
      </c>
      <c r="Z177" s="69">
        <v>0.60872716043162634</v>
      </c>
    </row>
    <row r="178" spans="1:28" s="65" customFormat="1" x14ac:dyDescent="0.2">
      <c r="A178" s="65">
        <v>10246</v>
      </c>
      <c r="B178" s="65" t="s">
        <v>327</v>
      </c>
      <c r="C178" s="65" t="s">
        <v>216</v>
      </c>
      <c r="D178" s="66">
        <v>43581</v>
      </c>
      <c r="E178" s="67"/>
      <c r="F178" s="65">
        <v>0.31874999999999998</v>
      </c>
      <c r="G178" s="65">
        <v>9.7800000000001219E-2</v>
      </c>
      <c r="H178" s="69" t="s">
        <v>328</v>
      </c>
      <c r="I178" s="69">
        <v>9.9877025040954123E-3</v>
      </c>
      <c r="J178" s="69">
        <v>0.3625386837183544</v>
      </c>
      <c r="K178" s="69">
        <v>7.1496090067043605E-3</v>
      </c>
      <c r="L178" s="69">
        <v>6.952246972634012E-3</v>
      </c>
      <c r="M178" s="69">
        <v>0.63111196252158674</v>
      </c>
      <c r="N178" s="69">
        <v>8.3213589728427257E-3</v>
      </c>
      <c r="O178" s="69">
        <v>1.7098774339502263</v>
      </c>
      <c r="P178" s="69">
        <v>0.37774005733959376</v>
      </c>
      <c r="Q178" s="69">
        <v>2.7046244978513892E-2</v>
      </c>
      <c r="R178" s="69">
        <v>7.7137309796800474E-2</v>
      </c>
      <c r="S178" s="69">
        <v>1.9615643183987553E-4</v>
      </c>
      <c r="T178" s="69">
        <v>7.7137309796800224E-2</v>
      </c>
      <c r="U178" s="69">
        <v>0.55477075267447973</v>
      </c>
      <c r="V178" s="69">
        <v>0.25260384549772347</v>
      </c>
      <c r="W178" s="69">
        <v>2.035550489696657E-2</v>
      </c>
      <c r="X178" s="69">
        <v>0.45289673110769241</v>
      </c>
      <c r="Y178" s="69">
        <v>1.1303982571770687E-2</v>
      </c>
      <c r="Z178" s="69">
        <v>0.44932135347422808</v>
      </c>
    </row>
    <row r="179" spans="1:28" s="65" customFormat="1" ht="13.5" customHeight="1" x14ac:dyDescent="0.2">
      <c r="A179" s="13">
        <v>10073</v>
      </c>
      <c r="B179" s="13" t="s">
        <v>79</v>
      </c>
      <c r="C179" s="13" t="s">
        <v>72</v>
      </c>
      <c r="D179" s="14">
        <v>43581</v>
      </c>
      <c r="E179" s="172"/>
      <c r="F179" s="16">
        <v>1.1066</v>
      </c>
      <c r="G179" s="16">
        <v>10.36739</v>
      </c>
      <c r="H179" s="69" t="s">
        <v>230</v>
      </c>
      <c r="I179" s="69">
        <v>9.931332035342794E-3</v>
      </c>
      <c r="J179" s="69">
        <v>1.3450985357254928</v>
      </c>
      <c r="K179" s="69">
        <v>7.1531220407555262E-3</v>
      </c>
      <c r="L179" s="69">
        <v>7.3821867891964493E-3</v>
      </c>
      <c r="M179" s="69">
        <v>2.7186993251817113</v>
      </c>
      <c r="N179" s="69">
        <v>2.0173190156302714E-2</v>
      </c>
      <c r="O179" s="69">
        <v>2.0717968987581115</v>
      </c>
      <c r="P179" s="69">
        <v>1.5043174369313583</v>
      </c>
      <c r="Q179" s="69">
        <v>7.5759000769035929E-3</v>
      </c>
      <c r="R179" s="69">
        <v>0.24416447035275393</v>
      </c>
      <c r="S179" s="69">
        <v>5.494520693136537E-5</v>
      </c>
      <c r="T179" s="69">
        <v>0.2441644703527546</v>
      </c>
      <c r="U179" s="69">
        <v>1.3288163821896388</v>
      </c>
      <c r="V179" s="69">
        <v>0.28475247920811791</v>
      </c>
      <c r="W179" s="69">
        <v>0.18210690584919806</v>
      </c>
      <c r="X179" s="69">
        <v>0.9703878525574815</v>
      </c>
      <c r="Y179" s="69">
        <v>0.24198207999347979</v>
      </c>
      <c r="Z179" s="69">
        <v>0.90832820523448465</v>
      </c>
      <c r="AA179" s="171"/>
      <c r="AB179" s="192"/>
    </row>
    <row r="180" spans="1:28" s="65" customFormat="1" ht="13.5" customHeight="1" x14ac:dyDescent="0.2">
      <c r="A180" s="65">
        <v>10247</v>
      </c>
      <c r="B180" s="65" t="s">
        <v>329</v>
      </c>
      <c r="C180" s="65" t="s">
        <v>216</v>
      </c>
      <c r="D180" s="66">
        <v>43581</v>
      </c>
      <c r="E180" s="67"/>
      <c r="F180" s="65">
        <v>0.20143</v>
      </c>
      <c r="G180" s="65">
        <v>9.515000000000029E-2</v>
      </c>
      <c r="H180" s="69" t="s">
        <v>330</v>
      </c>
      <c r="I180" s="69">
        <v>9.9992032039632941E-3</v>
      </c>
      <c r="J180" s="69">
        <v>0.25046291880001548</v>
      </c>
      <c r="K180" s="69">
        <v>7.1472592226241704E-3</v>
      </c>
      <c r="L180" s="69">
        <v>1.4431097408892134E-2</v>
      </c>
      <c r="M180" s="69">
        <v>0.2747442870820882</v>
      </c>
      <c r="N180" s="69">
        <v>1.1750454275904617E-2</v>
      </c>
      <c r="O180" s="69">
        <v>0.82737839473127683</v>
      </c>
      <c r="P180" s="69">
        <v>0.22167535640728661</v>
      </c>
      <c r="Q180" s="69">
        <v>3.0127581458240672E-2</v>
      </c>
      <c r="R180" s="69">
        <v>0.14520817470049491</v>
      </c>
      <c r="S180" s="69">
        <v>2.1850422798094484E-4</v>
      </c>
      <c r="T180" s="69">
        <v>0.14520817470049424</v>
      </c>
      <c r="U180" s="69">
        <v>0.19322353653862145</v>
      </c>
      <c r="V180" s="69">
        <v>0.34089863708319695</v>
      </c>
      <c r="W180" s="69">
        <v>3.5287698331864445E-2</v>
      </c>
      <c r="X180" s="69">
        <v>0.20757175163460584</v>
      </c>
      <c r="Y180" s="69">
        <v>6.8163907511871258E-3</v>
      </c>
      <c r="Z180" s="69">
        <v>0.35690857073000115</v>
      </c>
      <c r="AA180" s="171"/>
      <c r="AB180" s="192"/>
    </row>
    <row r="181" spans="1:28" s="65" customFormat="1" x14ac:dyDescent="0.2">
      <c r="A181" s="13">
        <v>10073</v>
      </c>
      <c r="B181" s="13" t="s">
        <v>79</v>
      </c>
      <c r="C181" s="13" t="s">
        <v>72</v>
      </c>
      <c r="D181" s="14">
        <v>43581</v>
      </c>
      <c r="E181" s="172"/>
      <c r="F181" s="16">
        <v>1.1066</v>
      </c>
      <c r="G181" s="16">
        <v>10.36739</v>
      </c>
      <c r="H181" s="69" t="s">
        <v>230</v>
      </c>
      <c r="I181" s="69">
        <v>9.931332035342794E-3</v>
      </c>
      <c r="J181" s="69">
        <v>1.3450985357254928</v>
      </c>
      <c r="K181" s="69">
        <v>7.1531220407555262E-3</v>
      </c>
      <c r="L181" s="69">
        <v>7.3821867891964493E-3</v>
      </c>
      <c r="M181" s="69">
        <v>2.7186993251817113</v>
      </c>
      <c r="N181" s="69">
        <v>2.0173190156302714E-2</v>
      </c>
      <c r="O181" s="69">
        <v>2.0717968987581115</v>
      </c>
      <c r="P181" s="69">
        <v>1.5043174369313583</v>
      </c>
      <c r="Q181" s="69">
        <v>7.5759000769035929E-3</v>
      </c>
      <c r="R181" s="69">
        <v>0.24416447035275393</v>
      </c>
      <c r="S181" s="69">
        <v>5.494520693136537E-5</v>
      </c>
      <c r="T181" s="69">
        <v>0.2441644703527546</v>
      </c>
      <c r="U181" s="69">
        <v>1.3288163821896388</v>
      </c>
      <c r="V181" s="69">
        <v>0.28475247920811791</v>
      </c>
      <c r="W181" s="69">
        <v>0.18210690584919806</v>
      </c>
      <c r="X181" s="69">
        <v>0.9703878525574815</v>
      </c>
      <c r="Y181" s="69">
        <v>0.24198207999347979</v>
      </c>
      <c r="Z181" s="69">
        <v>0.90832820523448465</v>
      </c>
    </row>
    <row r="182" spans="1:28" s="65" customFormat="1" x14ac:dyDescent="0.2">
      <c r="A182" s="18"/>
      <c r="D182" s="66"/>
      <c r="E182" s="67"/>
      <c r="G182" s="68"/>
      <c r="H182" s="68"/>
      <c r="I182" s="68"/>
      <c r="J182" s="171"/>
      <c r="K182" s="68"/>
      <c r="L182" s="169"/>
      <c r="M182" s="169"/>
      <c r="N182" s="169"/>
      <c r="O182" s="68"/>
      <c r="P182" s="171"/>
      <c r="Q182" s="186"/>
      <c r="R182" s="170"/>
      <c r="S182" s="187"/>
      <c r="U182" s="68"/>
      <c r="V182" s="171"/>
      <c r="W182" s="68"/>
      <c r="X182" s="171"/>
      <c r="Y182" s="186"/>
      <c r="Z182" s="171"/>
    </row>
    <row r="183" spans="1:28" s="65" customFormat="1" x14ac:dyDescent="0.2">
      <c r="A183" s="13">
        <v>10073</v>
      </c>
      <c r="B183" s="13" t="s">
        <v>79</v>
      </c>
      <c r="C183" s="13" t="s">
        <v>72</v>
      </c>
      <c r="D183" s="14">
        <v>43605</v>
      </c>
      <c r="E183" s="15"/>
      <c r="F183" s="16">
        <v>1.1066</v>
      </c>
      <c r="G183" s="16">
        <v>10.36739</v>
      </c>
      <c r="H183" s="69" t="s">
        <v>331</v>
      </c>
      <c r="I183" s="69">
        <v>9.9070455318044631E-3</v>
      </c>
      <c r="J183" s="69">
        <v>0.32319036577830318</v>
      </c>
      <c r="K183" s="69">
        <v>7.1540537096176525E-3</v>
      </c>
      <c r="L183" s="69">
        <v>4.2258651722789841E-3</v>
      </c>
      <c r="M183" s="69">
        <v>2.7195349090535705</v>
      </c>
      <c r="N183" s="69">
        <v>6.7630241629834335E-3</v>
      </c>
      <c r="O183" s="69">
        <v>2.0779920089076227</v>
      </c>
      <c r="P183" s="69">
        <v>0.31706556540597364</v>
      </c>
      <c r="Q183" s="69">
        <v>7.5682534053110161E-3</v>
      </c>
      <c r="R183" s="69">
        <v>8.1860023200310647E-2</v>
      </c>
      <c r="S183" s="69">
        <v>5.4889748444753204E-5</v>
      </c>
      <c r="T183" s="69">
        <v>8.1860023200310938E-2</v>
      </c>
      <c r="U183" s="69">
        <v>1.3145636432829388</v>
      </c>
      <c r="V183" s="69">
        <v>0.2018029729327771</v>
      </c>
      <c r="W183" s="69">
        <v>0.18828537324599542</v>
      </c>
      <c r="X183" s="69">
        <v>0.25525040207918209</v>
      </c>
      <c r="Y183" s="69">
        <v>0.24744247185066834</v>
      </c>
      <c r="Z183" s="69">
        <v>0.26344913820892096</v>
      </c>
    </row>
    <row r="184" spans="1:28" s="65" customFormat="1" x14ac:dyDescent="0.2">
      <c r="A184" s="65">
        <v>10252</v>
      </c>
      <c r="B184" s="65" t="s">
        <v>332</v>
      </c>
      <c r="C184" s="65" t="s">
        <v>333</v>
      </c>
      <c r="D184" s="66">
        <v>43605</v>
      </c>
      <c r="E184" s="67">
        <v>42.5</v>
      </c>
      <c r="F184" s="65">
        <v>7.4520000000000003E-2</v>
      </c>
      <c r="G184" s="68">
        <v>9.8249999999998394E-2</v>
      </c>
      <c r="H184" s="69" t="s">
        <v>334</v>
      </c>
      <c r="I184" s="69">
        <v>9.9727838468153147E-3</v>
      </c>
      <c r="J184" s="69">
        <v>0.61618424462490717</v>
      </c>
      <c r="K184" s="69">
        <v>7.150129879747915E-3</v>
      </c>
      <c r="L184" s="69">
        <v>3.3310278715412518E-3</v>
      </c>
      <c r="M184" s="69">
        <v>4.7295381183904528</v>
      </c>
      <c r="N184" s="69">
        <v>8.271464050835016E-3</v>
      </c>
      <c r="O184" s="69">
        <v>4.0443074212321557</v>
      </c>
      <c r="P184" s="69">
        <v>0.59673510840004917</v>
      </c>
      <c r="Q184" s="69">
        <v>8.5301851007315802E-3</v>
      </c>
      <c r="R184" s="69">
        <v>6.5861994906405388E-2</v>
      </c>
      <c r="S184" s="69">
        <v>6.186628397481581E-5</v>
      </c>
      <c r="T184" s="69">
        <v>6.5861994906406207E-2</v>
      </c>
      <c r="U184" s="69">
        <v>0.50990766861452141</v>
      </c>
      <c r="V184" s="69">
        <v>0.20829284301884127</v>
      </c>
      <c r="W184" s="69">
        <v>1.4312625555579913E-2</v>
      </c>
      <c r="X184" s="69">
        <v>0.15134519632984614</v>
      </c>
      <c r="Y184" s="69">
        <v>7.3013976302877519E-3</v>
      </c>
      <c r="Z184" s="69">
        <v>0.15589626344252028</v>
      </c>
    </row>
    <row r="185" spans="1:28" s="65" customFormat="1" x14ac:dyDescent="0.2">
      <c r="A185" s="13">
        <v>10073</v>
      </c>
      <c r="B185" s="13" t="s">
        <v>79</v>
      </c>
      <c r="C185" s="13" t="s">
        <v>72</v>
      </c>
      <c r="D185" s="14">
        <v>43605</v>
      </c>
      <c r="E185" s="15"/>
      <c r="F185" s="16">
        <v>1.1066</v>
      </c>
      <c r="G185" s="16">
        <v>10.36739</v>
      </c>
      <c r="H185" s="69" t="s">
        <v>335</v>
      </c>
      <c r="I185" s="69">
        <v>9.9165835661170158E-3</v>
      </c>
      <c r="J185" s="69">
        <v>0.31536193875963153</v>
      </c>
      <c r="K185" s="69">
        <v>7.1517804337647914E-3</v>
      </c>
      <c r="L185" s="69">
        <v>5.0393428450398858E-3</v>
      </c>
      <c r="M185" s="69">
        <v>2.7197794363803842</v>
      </c>
      <c r="N185" s="69">
        <v>7.1346776634144734E-3</v>
      </c>
      <c r="O185" s="69">
        <v>2.076552394276904</v>
      </c>
      <c r="P185" s="69">
        <v>0.29226085716997185</v>
      </c>
      <c r="Q185" s="69">
        <v>7.5628989405792336E-3</v>
      </c>
      <c r="R185" s="69">
        <v>6.5663893907804222E-2</v>
      </c>
      <c r="S185" s="69">
        <v>5.4850914488430096E-5</v>
      </c>
      <c r="T185" s="69">
        <v>6.5663893907803916E-2</v>
      </c>
      <c r="U185" s="69">
        <v>1.3120621119211744</v>
      </c>
      <c r="V185" s="69">
        <v>0.18826100542895838</v>
      </c>
      <c r="W185" s="69">
        <v>0.18928419196821045</v>
      </c>
      <c r="X185" s="69">
        <v>0.32984638395062688</v>
      </c>
      <c r="Y185" s="69">
        <v>0.24873360277263584</v>
      </c>
      <c r="Z185" s="69">
        <v>0.24248542971758041</v>
      </c>
    </row>
    <row r="186" spans="1:28" s="65" customFormat="1" x14ac:dyDescent="0.2">
      <c r="A186" s="65">
        <v>10253</v>
      </c>
      <c r="B186" s="65" t="s">
        <v>336</v>
      </c>
      <c r="C186" s="65" t="s">
        <v>333</v>
      </c>
      <c r="D186" s="66">
        <v>43605</v>
      </c>
      <c r="E186" s="67">
        <v>89.5</v>
      </c>
      <c r="F186" s="65">
        <v>7.4010000000000006E-2</v>
      </c>
      <c r="G186" s="68">
        <v>0.10006999999999877</v>
      </c>
      <c r="H186" s="69" t="s">
        <v>337</v>
      </c>
      <c r="I186" s="69">
        <v>1.0019095496272511E-2</v>
      </c>
      <c r="J186" s="69">
        <v>0.34098382120972498</v>
      </c>
      <c r="K186" s="69">
        <v>7.1476125193039256E-3</v>
      </c>
      <c r="L186" s="69">
        <v>3.2920030137555331E-3</v>
      </c>
      <c r="M186" s="69">
        <v>5.0876048532997187</v>
      </c>
      <c r="N186" s="69">
        <v>5.2861755230060479E-3</v>
      </c>
      <c r="O186" s="69">
        <v>4.3451240732239258</v>
      </c>
      <c r="P186" s="69">
        <v>0.36888336247949927</v>
      </c>
      <c r="Q186" s="69">
        <v>8.5578339587932904E-3</v>
      </c>
      <c r="R186" s="69">
        <v>4.1964920082460486E-2</v>
      </c>
      <c r="S186" s="69">
        <v>6.2066810936918729E-5</v>
      </c>
      <c r="T186" s="69">
        <v>4.1964920082460715E-2</v>
      </c>
      <c r="U186" s="69">
        <v>0.36487575578955622</v>
      </c>
      <c r="V186" s="69">
        <v>0.23032878514357125</v>
      </c>
      <c r="W186" s="69">
        <v>3.5970627360388648E-2</v>
      </c>
      <c r="X186" s="69">
        <v>0.16156026482206687</v>
      </c>
      <c r="Y186" s="69">
        <v>1.3117115240001653E-2</v>
      </c>
      <c r="Z186" s="69">
        <v>0.18489343192119845</v>
      </c>
    </row>
    <row r="187" spans="1:28" s="65" customFormat="1" x14ac:dyDescent="0.2">
      <c r="A187" s="13">
        <v>10073</v>
      </c>
      <c r="B187" s="13" t="s">
        <v>79</v>
      </c>
      <c r="C187" s="13" t="s">
        <v>72</v>
      </c>
      <c r="D187" s="14">
        <v>43605</v>
      </c>
      <c r="E187" s="15"/>
      <c r="F187" s="16">
        <v>1.1066</v>
      </c>
      <c r="G187" s="16">
        <v>10.36739</v>
      </c>
      <c r="H187" s="69" t="s">
        <v>335</v>
      </c>
      <c r="I187" s="69">
        <v>9.9165835661170158E-3</v>
      </c>
      <c r="J187" s="69">
        <v>0.31536193875963153</v>
      </c>
      <c r="K187" s="69">
        <v>7.1517804337647914E-3</v>
      </c>
      <c r="L187" s="69">
        <v>5.0393428450398858E-3</v>
      </c>
      <c r="M187" s="69">
        <v>2.7197794363803842</v>
      </c>
      <c r="N187" s="69">
        <v>7.1346776634144734E-3</v>
      </c>
      <c r="O187" s="69">
        <v>2.076552394276904</v>
      </c>
      <c r="P187" s="69">
        <v>0.29226085716997185</v>
      </c>
      <c r="Q187" s="69">
        <v>7.5628989405792336E-3</v>
      </c>
      <c r="R187" s="69">
        <v>6.5663893907804222E-2</v>
      </c>
      <c r="S187" s="69">
        <v>5.4850914488430096E-5</v>
      </c>
      <c r="T187" s="69">
        <v>6.5663893907803916E-2</v>
      </c>
      <c r="U187" s="69">
        <v>1.3120621119211744</v>
      </c>
      <c r="V187" s="69">
        <v>0.18826100542895838</v>
      </c>
      <c r="W187" s="69">
        <v>0.18928419196821045</v>
      </c>
      <c r="X187" s="69">
        <v>0.32984638395062688</v>
      </c>
      <c r="Y187" s="69">
        <v>0.24873360277263584</v>
      </c>
      <c r="Z187" s="69">
        <v>0.24248542971758041</v>
      </c>
    </row>
    <row r="188" spans="1:28" s="65" customFormat="1" x14ac:dyDescent="0.2">
      <c r="E188" s="67"/>
      <c r="G188" s="68"/>
      <c r="H188" s="68"/>
      <c r="I188" s="68"/>
      <c r="J188" s="171"/>
      <c r="K188" s="68"/>
      <c r="L188" s="169"/>
      <c r="M188" s="169"/>
      <c r="N188" s="169"/>
      <c r="O188" s="68"/>
      <c r="P188" s="171"/>
      <c r="Q188" s="186"/>
      <c r="R188" s="170"/>
      <c r="S188" s="187"/>
      <c r="U188" s="68"/>
      <c r="V188" s="171"/>
      <c r="W188" s="68"/>
      <c r="X188" s="171"/>
      <c r="Y188" s="186"/>
      <c r="Z188" s="171"/>
    </row>
    <row r="189" spans="1:28" s="69" customFormat="1" x14ac:dyDescent="0.2">
      <c r="A189" s="13">
        <v>10073</v>
      </c>
      <c r="B189" s="13" t="s">
        <v>79</v>
      </c>
      <c r="C189" s="13" t="s">
        <v>72</v>
      </c>
      <c r="D189" s="14">
        <v>43606</v>
      </c>
      <c r="E189" s="15"/>
      <c r="F189" s="16">
        <v>1.1066</v>
      </c>
      <c r="G189" s="16">
        <v>10.36739</v>
      </c>
      <c r="H189" s="69" t="s">
        <v>338</v>
      </c>
      <c r="I189" s="69">
        <v>9.8798720702755177E-3</v>
      </c>
      <c r="J189" s="69">
        <v>1.5608191874481243</v>
      </c>
      <c r="K189" s="69">
        <v>7.1600704499333164E-3</v>
      </c>
      <c r="L189" s="69">
        <v>8.0064217752873132E-3</v>
      </c>
      <c r="M189" s="69">
        <v>2.7200016720369438</v>
      </c>
      <c r="N189" s="69">
        <v>1.4320575166655166E-2</v>
      </c>
      <c r="O189" s="69">
        <v>2.0866765031203633</v>
      </c>
      <c r="P189" s="69">
        <v>1.4925365961340535</v>
      </c>
      <c r="Q189" s="69">
        <v>7.573981098365201E-3</v>
      </c>
      <c r="R189" s="69">
        <v>0.30020767229112322</v>
      </c>
      <c r="S189" s="69">
        <v>5.4931289288337039E-5</v>
      </c>
      <c r="T189" s="69">
        <v>0.30020767229112333</v>
      </c>
      <c r="U189" s="69">
        <v>1.3183930533881096</v>
      </c>
      <c r="V189" s="69">
        <v>0.21995730882770581</v>
      </c>
      <c r="W189" s="69">
        <v>0.18483737751304838</v>
      </c>
      <c r="X189" s="69">
        <v>0.71762333315146831</v>
      </c>
      <c r="Y189" s="69">
        <v>0.24354955366052816</v>
      </c>
      <c r="Z189" s="69">
        <v>0.68274983407807721</v>
      </c>
    </row>
    <row r="190" spans="1:28" s="69" customFormat="1" x14ac:dyDescent="0.2">
      <c r="A190" s="17">
        <v>10248</v>
      </c>
      <c r="B190" s="17" t="s">
        <v>339</v>
      </c>
      <c r="C190" s="17" t="s">
        <v>216</v>
      </c>
      <c r="D190" s="70">
        <v>43606</v>
      </c>
      <c r="E190" s="17">
        <v>0.7</v>
      </c>
      <c r="F190" s="17">
        <v>0.21772</v>
      </c>
      <c r="G190" s="17">
        <v>9.7030000000000172E-2</v>
      </c>
      <c r="H190" s="69" t="s">
        <v>340</v>
      </c>
      <c r="I190" s="69">
        <v>1.0043765632441312E-2</v>
      </c>
      <c r="J190" s="69">
        <v>0.44928110886237049</v>
      </c>
      <c r="K190" s="69">
        <v>7.1552564632828778E-3</v>
      </c>
      <c r="L190" s="69">
        <v>1.0036542798205771E-2</v>
      </c>
      <c r="M190" s="69">
        <v>0.76732045655104808</v>
      </c>
      <c r="N190" s="69">
        <v>9.1638123453916236E-3</v>
      </c>
      <c r="O190" s="69">
        <v>0.6110938026523528</v>
      </c>
      <c r="P190" s="69">
        <v>0.50066486598427085</v>
      </c>
      <c r="Q190" s="69">
        <v>7.9900451508585959E-3</v>
      </c>
      <c r="R190" s="69">
        <v>0.30053842572023537</v>
      </c>
      <c r="S190" s="69">
        <v>5.7948848288441452E-5</v>
      </c>
      <c r="T190" s="69">
        <v>0.3005384257202362</v>
      </c>
      <c r="U190" s="69">
        <v>7.8388845924548152E-3</v>
      </c>
      <c r="V190" s="69">
        <v>1.6239397165271345</v>
      </c>
      <c r="W190" s="69">
        <v>2.3887432785527447E-3</v>
      </c>
      <c r="X190" s="69">
        <v>0.20394155097057465</v>
      </c>
      <c r="Y190" s="69">
        <v>1.8716293494690213E-5</v>
      </c>
      <c r="Z190" s="69">
        <v>1.6497908077008259</v>
      </c>
    </row>
    <row r="191" spans="1:28" s="69" customFormat="1" x14ac:dyDescent="0.2">
      <c r="A191" s="13">
        <v>10073</v>
      </c>
      <c r="B191" s="13" t="s">
        <v>79</v>
      </c>
      <c r="C191" s="13" t="s">
        <v>72</v>
      </c>
      <c r="D191" s="14">
        <v>43606</v>
      </c>
      <c r="E191" s="15"/>
      <c r="F191" s="16">
        <v>1.1066</v>
      </c>
      <c r="G191" s="16">
        <v>10.36739</v>
      </c>
      <c r="H191" s="69" t="s">
        <v>341</v>
      </c>
      <c r="I191" s="69">
        <v>9.7189442796683893E-3</v>
      </c>
      <c r="J191" s="69">
        <v>1.4719392233174571</v>
      </c>
      <c r="K191" s="69">
        <v>7.1562708954849286E-3</v>
      </c>
      <c r="L191" s="69">
        <v>6.8361326767089978E-3</v>
      </c>
      <c r="M191" s="69">
        <v>2.7190962471824807</v>
      </c>
      <c r="N191" s="69">
        <v>1.8394883342201639E-2</v>
      </c>
      <c r="O191" s="69">
        <v>2.1168377052781575</v>
      </c>
      <c r="P191" s="69">
        <v>1.5874427220302814</v>
      </c>
      <c r="Q191" s="69">
        <v>7.5588157096267913E-3</v>
      </c>
      <c r="R191" s="69">
        <v>0.26855444086967423</v>
      </c>
      <c r="S191" s="69">
        <v>5.4821300321485863E-5</v>
      </c>
      <c r="T191" s="69">
        <v>0.26855444086967539</v>
      </c>
      <c r="U191" s="69">
        <v>1.3149024199046202</v>
      </c>
      <c r="V191" s="69">
        <v>0.38159024798317703</v>
      </c>
      <c r="W191" s="69">
        <v>0.18825898214502357</v>
      </c>
      <c r="X191" s="69">
        <v>0.6934640956533008</v>
      </c>
      <c r="Y191" s="69">
        <v>0.24797855716700093</v>
      </c>
      <c r="Z191" s="69">
        <v>0.66379789741746842</v>
      </c>
    </row>
    <row r="192" spans="1:28" s="69" customFormat="1" x14ac:dyDescent="0.2">
      <c r="A192" s="17">
        <v>10249</v>
      </c>
      <c r="B192" s="17" t="s">
        <v>342</v>
      </c>
      <c r="C192" s="17" t="s">
        <v>216</v>
      </c>
      <c r="D192" s="70">
        <v>43606</v>
      </c>
      <c r="E192" s="17">
        <v>2.2000000000000002</v>
      </c>
      <c r="F192" s="17">
        <v>0.23561000000000001</v>
      </c>
      <c r="G192" s="17">
        <v>9.7989999999999355E-2</v>
      </c>
      <c r="H192" s="69" t="s">
        <v>343</v>
      </c>
      <c r="I192" s="69">
        <v>1.00462636646159E-2</v>
      </c>
      <c r="J192" s="69">
        <v>0.34645033023311983</v>
      </c>
      <c r="K192" s="69">
        <v>7.1544173358898591E-3</v>
      </c>
      <c r="L192" s="69">
        <v>8.5323902437699842E-3</v>
      </c>
      <c r="M192" s="69">
        <v>0.82063142104949971</v>
      </c>
      <c r="N192" s="69">
        <v>9.2991693823634633E-3</v>
      </c>
      <c r="O192" s="69">
        <v>0.64523144286059142</v>
      </c>
      <c r="P192" s="69">
        <v>0.42966403808782666</v>
      </c>
      <c r="Q192" s="69">
        <v>7.8916278531651948E-3</v>
      </c>
      <c r="R192" s="69">
        <v>0.23240092222928116</v>
      </c>
      <c r="S192" s="69">
        <v>5.7235063954897296E-5</v>
      </c>
      <c r="T192" s="69">
        <v>0.23240092222928116</v>
      </c>
      <c r="U192" s="69">
        <v>1.3008414242750874E-2</v>
      </c>
      <c r="V192" s="69">
        <v>0.90596106479110849</v>
      </c>
      <c r="W192" s="69">
        <v>4.8631588372025211E-3</v>
      </c>
      <c r="X192" s="69">
        <v>0.12722237607410555</v>
      </c>
      <c r="Y192" s="69">
        <v>6.3111008620166971E-5</v>
      </c>
      <c r="Z192" s="69">
        <v>0.94708475871742492</v>
      </c>
    </row>
    <row r="193" spans="1:26" s="69" customFormat="1" x14ac:dyDescent="0.2">
      <c r="A193" s="13">
        <v>10073</v>
      </c>
      <c r="B193" s="13" t="s">
        <v>79</v>
      </c>
      <c r="C193" s="13" t="s">
        <v>72</v>
      </c>
      <c r="D193" s="14">
        <v>43606</v>
      </c>
      <c r="E193" s="15"/>
      <c r="F193" s="16">
        <v>1.1066</v>
      </c>
      <c r="G193" s="16">
        <v>10.36739</v>
      </c>
      <c r="H193" s="69" t="s">
        <v>344</v>
      </c>
      <c r="I193" s="69">
        <v>9.7178901698539034E-3</v>
      </c>
      <c r="J193" s="69">
        <v>1.0206452488219966</v>
      </c>
      <c r="K193" s="69">
        <v>7.1568681918635505E-3</v>
      </c>
      <c r="L193" s="69">
        <v>6.432009417038774E-3</v>
      </c>
      <c r="M193" s="69">
        <v>2.7201752164543409</v>
      </c>
      <c r="N193" s="69">
        <v>1.475993154149113E-2</v>
      </c>
      <c r="O193" s="69">
        <v>2.1233168533187419</v>
      </c>
      <c r="P193" s="69">
        <v>1.0348126919806924</v>
      </c>
      <c r="Q193" s="69">
        <v>7.565918673032801E-3</v>
      </c>
      <c r="R193" s="69">
        <v>0.26821705578516508</v>
      </c>
      <c r="S193" s="69">
        <v>5.4872815493307999E-5</v>
      </c>
      <c r="T193" s="69">
        <v>0.26821705578516486</v>
      </c>
      <c r="U193" s="69">
        <v>1.3186972222852056</v>
      </c>
      <c r="V193" s="69">
        <v>0.27083013569989467</v>
      </c>
      <c r="W193" s="69">
        <v>0.18535520924114771</v>
      </c>
      <c r="X193" s="69">
        <v>0.75395111328749442</v>
      </c>
      <c r="Y193" s="69">
        <v>0.24414027072260933</v>
      </c>
      <c r="Z193" s="69">
        <v>0.69923990169620676</v>
      </c>
    </row>
    <row r="194" spans="1:26" s="69" customFormat="1" x14ac:dyDescent="0.2">
      <c r="A194" s="17">
        <v>10250</v>
      </c>
      <c r="B194" s="17" t="s">
        <v>345</v>
      </c>
      <c r="C194" s="17" t="s">
        <v>216</v>
      </c>
      <c r="D194" s="70">
        <v>43606</v>
      </c>
      <c r="E194" s="17">
        <v>3.6</v>
      </c>
      <c r="F194" s="17">
        <v>0.28065000000000001</v>
      </c>
      <c r="G194" s="17">
        <v>9.8670000000000258E-2</v>
      </c>
      <c r="H194" s="69" t="s">
        <v>346</v>
      </c>
      <c r="I194" s="69">
        <v>1.0056149166577395E-2</v>
      </c>
      <c r="J194" s="69">
        <v>0.41726512061904303</v>
      </c>
      <c r="K194" s="69">
        <v>7.1528104000419136E-3</v>
      </c>
      <c r="L194" s="69">
        <v>7.8519929463352154E-3</v>
      </c>
      <c r="M194" s="69">
        <v>1.1099782518074153</v>
      </c>
      <c r="N194" s="69">
        <v>1.0329106372342974E-2</v>
      </c>
      <c r="O194" s="69">
        <v>0.87444322299555943</v>
      </c>
      <c r="P194" s="69">
        <v>0.4989014857810784</v>
      </c>
      <c r="Q194" s="69">
        <v>7.8984304166691641E-3</v>
      </c>
      <c r="R194" s="69">
        <v>0.22421791327222237</v>
      </c>
      <c r="S194" s="69">
        <v>5.7284400437109987E-5</v>
      </c>
      <c r="T194" s="69">
        <v>0.22421791327222307</v>
      </c>
      <c r="U194" s="69">
        <v>2.2126928159635226E-2</v>
      </c>
      <c r="V194" s="69">
        <v>0.76645215694904001</v>
      </c>
      <c r="W194" s="69">
        <v>1.6803548751040721E-2</v>
      </c>
      <c r="X194" s="69">
        <v>0.16678505152583539</v>
      </c>
      <c r="Y194" s="69">
        <v>3.7095170534437086E-4</v>
      </c>
      <c r="Z194" s="69">
        <v>0.77832513230702227</v>
      </c>
    </row>
    <row r="195" spans="1:26" s="69" customFormat="1" x14ac:dyDescent="0.2">
      <c r="A195" s="13">
        <v>10073</v>
      </c>
      <c r="B195" s="13" t="s">
        <v>79</v>
      </c>
      <c r="C195" s="13" t="s">
        <v>72</v>
      </c>
      <c r="D195" s="14">
        <v>43606</v>
      </c>
      <c r="E195" s="15"/>
      <c r="F195" s="16">
        <v>1.1066</v>
      </c>
      <c r="G195" s="16">
        <v>10.36739</v>
      </c>
      <c r="H195" s="69" t="s">
        <v>347</v>
      </c>
      <c r="I195" s="69">
        <v>9.8700187932234274E-3</v>
      </c>
      <c r="J195" s="69">
        <v>1.1534763524401648</v>
      </c>
      <c r="K195" s="69">
        <v>7.1558050456641447E-3</v>
      </c>
      <c r="L195" s="69">
        <v>8.5404915252681509E-3</v>
      </c>
      <c r="M195" s="69">
        <v>2.7202638130746015</v>
      </c>
      <c r="N195" s="69">
        <v>1.6195552423408994E-2</v>
      </c>
      <c r="O195" s="69">
        <v>2.0878867776877437</v>
      </c>
      <c r="P195" s="69">
        <v>1.178874118550894</v>
      </c>
      <c r="Q195" s="69">
        <v>7.5564654215398777E-3</v>
      </c>
      <c r="R195" s="69">
        <v>0.26315702924021567</v>
      </c>
      <c r="S195" s="69">
        <v>5.4804254549501946E-5</v>
      </c>
      <c r="T195" s="69">
        <v>0.26315702924021794</v>
      </c>
      <c r="U195" s="69">
        <v>1.3108610773774352</v>
      </c>
      <c r="V195" s="69">
        <v>0.25523793813645013</v>
      </c>
      <c r="W195" s="69">
        <v>0.18779739322470854</v>
      </c>
      <c r="X195" s="69">
        <v>0.7940921935340729</v>
      </c>
      <c r="Y195" s="69">
        <v>0.24558718499610896</v>
      </c>
      <c r="Z195" s="69">
        <v>0.93529150504091174</v>
      </c>
    </row>
    <row r="196" spans="1:26" s="69" customFormat="1" x14ac:dyDescent="0.2">
      <c r="A196" s="17">
        <v>10251</v>
      </c>
      <c r="B196" s="17" t="s">
        <v>348</v>
      </c>
      <c r="C196" s="17" t="s">
        <v>216</v>
      </c>
      <c r="D196" s="70">
        <v>43606</v>
      </c>
      <c r="E196" s="17">
        <v>4</v>
      </c>
      <c r="F196" s="17">
        <v>0.17674000000000001</v>
      </c>
      <c r="G196" s="17">
        <v>9.7699999999999676E-2</v>
      </c>
      <c r="H196" s="69" t="s">
        <v>349</v>
      </c>
      <c r="I196" s="69">
        <v>1.0013039922745218E-2</v>
      </c>
      <c r="J196" s="69">
        <v>0.39745672481367073</v>
      </c>
      <c r="K196" s="69">
        <v>7.1505473918279973E-3</v>
      </c>
      <c r="L196" s="69">
        <v>1.1301316969015306E-2</v>
      </c>
      <c r="M196" s="69">
        <v>0.52479937945991872</v>
      </c>
      <c r="N196" s="69">
        <v>1.1353590738159532E-2</v>
      </c>
      <c r="O196" s="69">
        <v>0.41569033467541527</v>
      </c>
      <c r="P196" s="69">
        <v>0.55823350866370514</v>
      </c>
      <c r="Q196" s="69">
        <v>7.9166723092951967E-3</v>
      </c>
      <c r="R196" s="69">
        <v>0.35134978769680753</v>
      </c>
      <c r="S196" s="69">
        <v>5.7416702151095466E-5</v>
      </c>
      <c r="T196" s="69">
        <v>0.35134978769680769</v>
      </c>
      <c r="U196" s="69">
        <v>1.1582051110771797E-2</v>
      </c>
      <c r="V196" s="69">
        <v>1.1715141370139057</v>
      </c>
      <c r="W196" s="69">
        <v>7.2413016415613356E-3</v>
      </c>
      <c r="X196" s="69">
        <v>0.17678102237305335</v>
      </c>
      <c r="Y196" s="69">
        <v>8.3803679364815431E-5</v>
      </c>
      <c r="Z196" s="69">
        <v>1.1446918002673863</v>
      </c>
    </row>
    <row r="197" spans="1:26" s="69" customFormat="1" x14ac:dyDescent="0.2">
      <c r="A197" s="13">
        <v>10073</v>
      </c>
      <c r="B197" s="13" t="s">
        <v>79</v>
      </c>
      <c r="C197" s="13" t="s">
        <v>72</v>
      </c>
      <c r="D197" s="14">
        <v>43606</v>
      </c>
      <c r="E197" s="15"/>
      <c r="F197" s="16">
        <v>1.1066</v>
      </c>
      <c r="G197" s="16">
        <v>10.36739</v>
      </c>
      <c r="H197" s="69" t="s">
        <v>350</v>
      </c>
      <c r="I197" s="69">
        <v>9.6194542705769649E-3</v>
      </c>
      <c r="J197" s="69">
        <v>1.1739181433085921</v>
      </c>
      <c r="K197" s="69">
        <v>7.1550126626389043E-3</v>
      </c>
      <c r="L197" s="69">
        <v>8.0972097812197965E-3</v>
      </c>
      <c r="M197" s="69">
        <v>2.7191633481500652</v>
      </c>
      <c r="N197" s="69">
        <v>1.8434898945020491E-2</v>
      </c>
      <c r="O197" s="69">
        <v>2.1383748739902462</v>
      </c>
      <c r="P197" s="69">
        <v>1.1330356665594961</v>
      </c>
      <c r="Q197" s="69">
        <v>7.5711952303383701E-3</v>
      </c>
      <c r="R197" s="69">
        <v>0.26536103567266739</v>
      </c>
      <c r="S197" s="69">
        <v>5.4911084415825028E-5</v>
      </c>
      <c r="T197" s="69">
        <v>0.26536103567266783</v>
      </c>
      <c r="U197" s="69">
        <v>1.3112039716301471</v>
      </c>
      <c r="V197" s="69">
        <v>0.27090621434920331</v>
      </c>
      <c r="W197" s="69">
        <v>0.18733523086682616</v>
      </c>
      <c r="X197" s="69">
        <v>0.94925576760518815</v>
      </c>
      <c r="Y197" s="69">
        <v>0.2456904587222111</v>
      </c>
      <c r="Z197" s="69">
        <v>0.9119699425695118</v>
      </c>
    </row>
    <row r="198" spans="1:26" s="65" customFormat="1" x14ac:dyDescent="0.2">
      <c r="D198" s="66"/>
      <c r="E198" s="67"/>
      <c r="G198" s="68"/>
      <c r="H198" s="68"/>
      <c r="I198" s="68"/>
      <c r="J198" s="171"/>
      <c r="K198" s="68"/>
      <c r="L198" s="169"/>
      <c r="M198" s="169"/>
      <c r="N198" s="169"/>
      <c r="O198" s="68"/>
      <c r="P198" s="171"/>
      <c r="Q198" s="186"/>
      <c r="R198" s="170"/>
      <c r="S198" s="187"/>
      <c r="U198" s="68"/>
      <c r="V198" s="171"/>
      <c r="W198" s="68"/>
      <c r="X198" s="171"/>
      <c r="Y198" s="186"/>
      <c r="Z198" s="171"/>
    </row>
    <row r="199" spans="1:26" s="65" customFormat="1" x14ac:dyDescent="0.2">
      <c r="A199" s="13">
        <v>10073</v>
      </c>
      <c r="B199" s="13" t="s">
        <v>79</v>
      </c>
      <c r="C199" s="13" t="s">
        <v>72</v>
      </c>
      <c r="D199" s="14">
        <v>43614</v>
      </c>
      <c r="E199" s="15"/>
      <c r="F199" s="16">
        <v>1.1066</v>
      </c>
      <c r="G199" s="16">
        <v>10.36739</v>
      </c>
      <c r="H199" s="69" t="s">
        <v>170</v>
      </c>
      <c r="I199" s="69">
        <v>1.0057232383607954E-2</v>
      </c>
      <c r="J199" s="69">
        <v>1.0605255291188866</v>
      </c>
      <c r="K199" s="69">
        <v>7.148237655755423E-3</v>
      </c>
      <c r="L199" s="69">
        <v>8.1762136720521482E-3</v>
      </c>
      <c r="M199" s="69">
        <v>2.71999724864878</v>
      </c>
      <c r="N199" s="69">
        <v>1.3232865018051237E-2</v>
      </c>
      <c r="O199" s="69">
        <v>2.0479949999551081</v>
      </c>
      <c r="P199" s="69">
        <v>1.0510337063813109</v>
      </c>
      <c r="Q199" s="69">
        <v>7.5622674794999928E-3</v>
      </c>
      <c r="R199" s="69">
        <v>0.21452343247054922</v>
      </c>
      <c r="S199" s="69">
        <v>5.4846334734299811E-5</v>
      </c>
      <c r="T199" s="69">
        <v>0.21452343247054961</v>
      </c>
      <c r="U199" s="69">
        <v>1.3124043988551568</v>
      </c>
      <c r="V199" s="69">
        <v>0.25180176428939505</v>
      </c>
      <c r="W199" s="69">
        <v>0.18874860013327724</v>
      </c>
      <c r="X199" s="69">
        <v>0.63429026610944328</v>
      </c>
      <c r="Y199" s="69">
        <v>0.24709410252129801</v>
      </c>
      <c r="Z199" s="69">
        <v>0.45894166813553294</v>
      </c>
    </row>
    <row r="200" spans="1:26" s="65" customFormat="1" x14ac:dyDescent="0.2">
      <c r="A200" s="65">
        <v>10176</v>
      </c>
      <c r="B200" s="65" t="s">
        <v>351</v>
      </c>
      <c r="C200" s="65" t="s">
        <v>216</v>
      </c>
      <c r="D200" s="66">
        <v>43614</v>
      </c>
      <c r="E200" s="67"/>
      <c r="F200" s="65">
        <v>0.18848000000000001</v>
      </c>
      <c r="G200" s="68">
        <v>9.9909999999999499E-2</v>
      </c>
      <c r="H200" s="69" t="s">
        <v>352</v>
      </c>
      <c r="I200" s="69">
        <v>1.0023123051966032E-2</v>
      </c>
      <c r="J200" s="69">
        <v>0.30926118587055834</v>
      </c>
      <c r="K200" s="69">
        <v>7.1451108621691578E-3</v>
      </c>
      <c r="L200" s="69">
        <v>7.5808365714145239E-3</v>
      </c>
      <c r="M200" s="69">
        <v>0.86089128897677636</v>
      </c>
      <c r="N200" s="69">
        <v>7.1529379311291007E-3</v>
      </c>
      <c r="O200" s="69">
        <v>0.82829198158537787</v>
      </c>
      <c r="P200" s="69">
        <v>0.33969507023147283</v>
      </c>
      <c r="Q200" s="69">
        <v>9.6431833047878456E-3</v>
      </c>
      <c r="R200" s="69">
        <v>0.12560630759422062</v>
      </c>
      <c r="S200" s="69">
        <v>6.9938449132134567E-5</v>
      </c>
      <c r="T200" s="69">
        <v>0.12560630759422084</v>
      </c>
      <c r="U200" s="69">
        <v>0.36521589297355844</v>
      </c>
      <c r="V200" s="69">
        <v>0.20440219365048762</v>
      </c>
      <c r="W200" s="69">
        <v>2.918341571593978E-3</v>
      </c>
      <c r="X200" s="69">
        <v>0.16086833538413675</v>
      </c>
      <c r="Y200" s="69">
        <v>1.0660788686959236E-3</v>
      </c>
      <c r="Z200" s="69">
        <v>0.17377655180457002</v>
      </c>
    </row>
    <row r="201" spans="1:26" s="65" customFormat="1" x14ac:dyDescent="0.2">
      <c r="A201" s="13">
        <v>10073</v>
      </c>
      <c r="B201" s="13" t="s">
        <v>79</v>
      </c>
      <c r="C201" s="13" t="s">
        <v>72</v>
      </c>
      <c r="D201" s="14">
        <v>43614</v>
      </c>
      <c r="E201" s="15"/>
      <c r="F201" s="16">
        <v>1.1066</v>
      </c>
      <c r="G201" s="16">
        <v>10.36739</v>
      </c>
      <c r="H201" s="69" t="s">
        <v>235</v>
      </c>
      <c r="I201" s="69">
        <v>1.0023849274299503E-2</v>
      </c>
      <c r="J201" s="69">
        <v>0.94192842658032749</v>
      </c>
      <c r="K201" s="69">
        <v>7.1486912069941557E-3</v>
      </c>
      <c r="L201" s="69">
        <v>7.6384051124944036E-3</v>
      </c>
      <c r="M201" s="69">
        <v>2.7200163727276125</v>
      </c>
      <c r="N201" s="69">
        <v>1.59515555717934E-2</v>
      </c>
      <c r="O201" s="69">
        <v>2.0489439287052078</v>
      </c>
      <c r="P201" s="69">
        <v>0.9941108839833499</v>
      </c>
      <c r="Q201" s="69">
        <v>7.5586851752594475E-3</v>
      </c>
      <c r="R201" s="69">
        <v>0.11723956658476734</v>
      </c>
      <c r="S201" s="69">
        <v>5.4820353603900813E-5</v>
      </c>
      <c r="T201" s="69">
        <v>0.11723956658476731</v>
      </c>
      <c r="U201" s="69">
        <v>1.3214779052581116</v>
      </c>
      <c r="V201" s="69">
        <v>0.36135492171404576</v>
      </c>
      <c r="W201" s="69">
        <v>0.18647754507965486</v>
      </c>
      <c r="X201" s="69">
        <v>0.6197122853385828</v>
      </c>
      <c r="Y201" s="69">
        <v>0.24651247564573325</v>
      </c>
      <c r="Z201" s="69">
        <v>0.50521674310348119</v>
      </c>
    </row>
    <row r="202" spans="1:26" s="65" customFormat="1" x14ac:dyDescent="0.2">
      <c r="A202" s="65">
        <v>10177</v>
      </c>
      <c r="B202" s="65" t="s">
        <v>353</v>
      </c>
      <c r="C202" s="65" t="s">
        <v>216</v>
      </c>
      <c r="D202" s="66">
        <v>43614</v>
      </c>
      <c r="E202" s="67"/>
      <c r="F202" s="65">
        <v>0.17845</v>
      </c>
      <c r="G202" s="68">
        <v>9.6470000000000056E-2</v>
      </c>
      <c r="H202" s="69" t="s">
        <v>354</v>
      </c>
      <c r="I202" s="69">
        <v>1.0063414044618683E-2</v>
      </c>
      <c r="J202" s="69">
        <v>0.27993120719075903</v>
      </c>
      <c r="K202" s="69">
        <v>7.1449777821325187E-3</v>
      </c>
      <c r="L202" s="69">
        <v>1.0835044540187532E-2</v>
      </c>
      <c r="M202" s="69">
        <v>0.38833763537914062</v>
      </c>
      <c r="N202" s="69">
        <v>1.0835300332822359E-2</v>
      </c>
      <c r="O202" s="69">
        <v>0.3284935961074299</v>
      </c>
      <c r="P202" s="69">
        <v>0.4083450056678003</v>
      </c>
      <c r="Q202" s="69">
        <v>8.507753361486077E-3</v>
      </c>
      <c r="R202" s="69">
        <v>0.33419732946446062</v>
      </c>
      <c r="S202" s="69">
        <v>6.1703594849805822E-5</v>
      </c>
      <c r="T202" s="69">
        <v>0.33419732946446085</v>
      </c>
      <c r="U202" s="69">
        <v>0.19381890516207911</v>
      </c>
      <c r="V202" s="69">
        <v>0.54795089130832841</v>
      </c>
      <c r="W202" s="69">
        <v>1.1759461698851935E-2</v>
      </c>
      <c r="X202" s="69">
        <v>0.26224248912920989</v>
      </c>
      <c r="Y202" s="69">
        <v>2.2770698228840557E-3</v>
      </c>
      <c r="Z202" s="69">
        <v>0.34032475691521175</v>
      </c>
    </row>
    <row r="203" spans="1:26" s="65" customFormat="1" x14ac:dyDescent="0.2">
      <c r="A203" s="13">
        <v>10073</v>
      </c>
      <c r="B203" s="13" t="s">
        <v>79</v>
      </c>
      <c r="C203" s="13" t="s">
        <v>72</v>
      </c>
      <c r="D203" s="14">
        <v>43614</v>
      </c>
      <c r="E203" s="15"/>
      <c r="F203" s="16">
        <v>1.1066</v>
      </c>
      <c r="G203" s="16">
        <v>10.36739</v>
      </c>
      <c r="H203" s="69" t="s">
        <v>176</v>
      </c>
      <c r="I203" s="69">
        <v>1.0006751382084733E-2</v>
      </c>
      <c r="J203" s="69">
        <v>1.035379034711043</v>
      </c>
      <c r="K203" s="69">
        <v>7.1468280719748931E-3</v>
      </c>
      <c r="L203" s="69">
        <v>7.232225366228473E-3</v>
      </c>
      <c r="M203" s="69">
        <v>2.7190779543453574</v>
      </c>
      <c r="N203" s="69">
        <v>1.4089597697729446E-2</v>
      </c>
      <c r="O203" s="69">
        <v>2.064133700823215</v>
      </c>
      <c r="P203" s="69">
        <v>0.96420372604936277</v>
      </c>
      <c r="Q203" s="69">
        <v>7.5714569231187636E-3</v>
      </c>
      <c r="R203" s="69">
        <v>0.22965855588808834</v>
      </c>
      <c r="S203" s="69">
        <v>5.4912982376968271E-5</v>
      </c>
      <c r="T203" s="69">
        <v>0.22965855588808884</v>
      </c>
      <c r="U203" s="69">
        <v>1.3182538581673469</v>
      </c>
      <c r="V203" s="69">
        <v>0.26104801648959136</v>
      </c>
      <c r="W203" s="69">
        <v>0.18831753830740233</v>
      </c>
      <c r="X203" s="69">
        <v>0.69945383370896064</v>
      </c>
      <c r="Y203" s="69">
        <v>0.24741642616696877</v>
      </c>
      <c r="Z203" s="69">
        <v>0.55956418699369614</v>
      </c>
    </row>
    <row r="204" spans="1:26" s="65" customFormat="1" x14ac:dyDescent="0.2">
      <c r="A204" s="65">
        <v>10178</v>
      </c>
      <c r="B204" s="65" t="s">
        <v>355</v>
      </c>
      <c r="C204" s="65" t="s">
        <v>216</v>
      </c>
      <c r="D204" s="66">
        <v>43614</v>
      </c>
      <c r="E204" s="67"/>
      <c r="F204" s="65">
        <v>0.15214</v>
      </c>
      <c r="G204" s="68">
        <v>9.8030000000001394E-2</v>
      </c>
      <c r="H204" s="69" t="s">
        <v>356</v>
      </c>
      <c r="I204" s="69">
        <v>1.0101399322311995E-2</v>
      </c>
      <c r="J204" s="69">
        <v>0.32667388450994828</v>
      </c>
      <c r="K204" s="69">
        <v>7.1442242271505451E-3</v>
      </c>
      <c r="L204" s="69">
        <v>1.0625216998246811E-2</v>
      </c>
      <c r="M204" s="69">
        <v>0.47591194824226496</v>
      </c>
      <c r="N204" s="69">
        <v>8.7105800075671369E-3</v>
      </c>
      <c r="O204" s="69">
        <v>0.40520132007475346</v>
      </c>
      <c r="P204" s="69">
        <v>0.47963858767184886</v>
      </c>
      <c r="Q204" s="69">
        <v>8.6027870336445305E-3</v>
      </c>
      <c r="R204" s="69">
        <v>0.28296765743554642</v>
      </c>
      <c r="S204" s="69">
        <v>6.2392838996268735E-5</v>
      </c>
      <c r="T204" s="69">
        <v>0.28296765743554664</v>
      </c>
      <c r="U204" s="69">
        <v>0.23619288411877157</v>
      </c>
      <c r="V204" s="69">
        <v>0.18109123807598249</v>
      </c>
      <c r="W204" s="69">
        <v>2.0525485198373485E-3</v>
      </c>
      <c r="X204" s="69">
        <v>0.16729840398246973</v>
      </c>
      <c r="Y204" s="69">
        <v>4.8500995073068234E-4</v>
      </c>
      <c r="Z204" s="69">
        <v>0.15213190272996502</v>
      </c>
    </row>
    <row r="205" spans="1:26" s="65" customFormat="1" x14ac:dyDescent="0.2">
      <c r="A205" s="13">
        <v>10073</v>
      </c>
      <c r="B205" s="13" t="s">
        <v>79</v>
      </c>
      <c r="C205" s="13" t="s">
        <v>72</v>
      </c>
      <c r="D205" s="14">
        <v>43614</v>
      </c>
      <c r="E205" s="15"/>
      <c r="F205" s="16">
        <v>1.1066</v>
      </c>
      <c r="G205" s="16">
        <v>10.36739</v>
      </c>
      <c r="H205" s="69" t="s">
        <v>179</v>
      </c>
      <c r="I205" s="69">
        <v>9.8242658694538011E-3</v>
      </c>
      <c r="J205" s="69">
        <v>1.1866583959356414</v>
      </c>
      <c r="K205" s="69">
        <v>7.1461622048854621E-3</v>
      </c>
      <c r="L205" s="69">
        <v>7.2171396028476381E-3</v>
      </c>
      <c r="M205" s="69">
        <v>2.7195819564194865</v>
      </c>
      <c r="N205" s="69">
        <v>1.473799804596993E-2</v>
      </c>
      <c r="O205" s="69">
        <v>2.0967695686827805</v>
      </c>
      <c r="P205" s="69">
        <v>1.2626825709063272</v>
      </c>
      <c r="Q205" s="69">
        <v>7.5921909758353157E-3</v>
      </c>
      <c r="R205" s="69">
        <v>0.24225127193318474</v>
      </c>
      <c r="S205" s="69">
        <v>5.5063358808213723E-5</v>
      </c>
      <c r="T205" s="69">
        <v>0.24225127193318619</v>
      </c>
      <c r="U205" s="69">
        <v>1.3145720305613398</v>
      </c>
      <c r="V205" s="69">
        <v>0.26052161046905309</v>
      </c>
      <c r="W205" s="69">
        <v>0.1882818014015098</v>
      </c>
      <c r="X205" s="69">
        <v>0.42682518160694533</v>
      </c>
      <c r="Y205" s="69">
        <v>0.24816490440626962</v>
      </c>
      <c r="Z205" s="69">
        <v>0.42225611489265324</v>
      </c>
    </row>
    <row r="206" spans="1:26" s="65" customFormat="1" x14ac:dyDescent="0.2">
      <c r="A206" s="65">
        <v>10179</v>
      </c>
      <c r="B206" s="65" t="s">
        <v>357</v>
      </c>
      <c r="C206" s="65" t="s">
        <v>216</v>
      </c>
      <c r="D206" s="66">
        <v>43614</v>
      </c>
      <c r="E206" s="67"/>
      <c r="F206" s="65">
        <v>0.18156</v>
      </c>
      <c r="G206" s="68">
        <v>9.5370000000000843E-2</v>
      </c>
      <c r="H206" s="69" t="s">
        <v>358</v>
      </c>
      <c r="I206" s="69">
        <v>1.0108025777745156E-2</v>
      </c>
      <c r="J206" s="69">
        <v>0.36431898517030237</v>
      </c>
      <c r="K206" s="69">
        <v>7.1429375498430663E-3</v>
      </c>
      <c r="L206" s="69">
        <v>6.7444648050265493E-3</v>
      </c>
      <c r="M206" s="69">
        <v>1.1850061500948113</v>
      </c>
      <c r="N206" s="69">
        <v>8.3882972075043343E-3</v>
      </c>
      <c r="O206" s="69">
        <v>1.2754043677685247</v>
      </c>
      <c r="P206" s="69">
        <v>0.35851446700377787</v>
      </c>
      <c r="Q206" s="69">
        <v>1.0885431536959896E-2</v>
      </c>
      <c r="R206" s="69">
        <v>0.10963272733246472</v>
      </c>
      <c r="S206" s="69">
        <v>7.8948017036139091E-5</v>
      </c>
      <c r="T206" s="69">
        <v>0.10963272733246594</v>
      </c>
      <c r="U206" s="69">
        <v>0.6087076095578704</v>
      </c>
      <c r="V206" s="69">
        <v>0.28408258302910883</v>
      </c>
      <c r="W206" s="69">
        <v>5.9310454995655081E-3</v>
      </c>
      <c r="X206" s="69">
        <v>0.17078801257306089</v>
      </c>
      <c r="Y206" s="69">
        <v>3.6071447460020419E-3</v>
      </c>
      <c r="Z206" s="69">
        <v>0.22641553937125222</v>
      </c>
    </row>
    <row r="207" spans="1:26" s="65" customFormat="1" x14ac:dyDescent="0.2">
      <c r="A207" s="13">
        <v>10073</v>
      </c>
      <c r="B207" s="13" t="s">
        <v>79</v>
      </c>
      <c r="C207" s="13" t="s">
        <v>72</v>
      </c>
      <c r="D207" s="14">
        <v>43614</v>
      </c>
      <c r="E207" s="15"/>
      <c r="F207" s="16">
        <v>1.1066</v>
      </c>
      <c r="G207" s="16">
        <v>10.36739</v>
      </c>
      <c r="H207" s="69" t="s">
        <v>182</v>
      </c>
      <c r="I207" s="69">
        <v>1.0079626026437808E-2</v>
      </c>
      <c r="J207" s="69">
        <v>1.0239523904024919</v>
      </c>
      <c r="K207" s="69">
        <v>7.1437510146491598E-3</v>
      </c>
      <c r="L207" s="69">
        <v>8.7727540429218508E-3</v>
      </c>
      <c r="M207" s="69">
        <v>2.7193648281461917</v>
      </c>
      <c r="N207" s="69">
        <v>1.6920951265054635E-2</v>
      </c>
      <c r="O207" s="69">
        <v>2.0466628258556745</v>
      </c>
      <c r="P207" s="69">
        <v>1.0078270053011857</v>
      </c>
      <c r="Q207" s="69">
        <v>7.5795976872016554E-3</v>
      </c>
      <c r="R207" s="69">
        <v>0.15563952081005017</v>
      </c>
      <c r="S207" s="69">
        <v>5.4972024334039173E-5</v>
      </c>
      <c r="T207" s="69">
        <v>0.15563952081004997</v>
      </c>
      <c r="U207" s="69">
        <v>1.312109280383754</v>
      </c>
      <c r="V207" s="69">
        <v>0.22157101329839365</v>
      </c>
      <c r="W207" s="69">
        <v>0.19038012906267726</v>
      </c>
      <c r="X207" s="69">
        <v>0.62123051287353337</v>
      </c>
      <c r="Y207" s="69">
        <v>0.24976502515481777</v>
      </c>
      <c r="Z207" s="69">
        <v>0.6678039534857021</v>
      </c>
    </row>
    <row r="208" spans="1:26" s="65" customFormat="1" x14ac:dyDescent="0.2">
      <c r="A208" s="65">
        <v>10180</v>
      </c>
      <c r="B208" s="65" t="s">
        <v>359</v>
      </c>
      <c r="C208" s="65" t="s">
        <v>216</v>
      </c>
      <c r="D208" s="66">
        <v>43614</v>
      </c>
      <c r="E208" s="67"/>
      <c r="F208" s="65">
        <v>0.15648000000000001</v>
      </c>
      <c r="G208" s="68">
        <v>9.594000000000058E-2</v>
      </c>
      <c r="H208" s="69" t="s">
        <v>360</v>
      </c>
      <c r="I208" s="69">
        <v>1.0067757564368682E-2</v>
      </c>
      <c r="J208" s="69">
        <v>0.24621273330859653</v>
      </c>
      <c r="K208" s="69">
        <v>7.1395606785641646E-3</v>
      </c>
      <c r="L208" s="69">
        <v>7.4124192416386847E-3</v>
      </c>
      <c r="M208" s="69">
        <v>1.0068983911855125</v>
      </c>
      <c r="N208" s="69">
        <v>5.7865938366267623E-3</v>
      </c>
      <c r="O208" s="69">
        <v>1.0327621485125456</v>
      </c>
      <c r="P208" s="69">
        <v>0.23877575455460431</v>
      </c>
      <c r="Q208" s="69">
        <v>1.0313587105111106E-2</v>
      </c>
      <c r="R208" s="69">
        <v>0.10774535948570373</v>
      </c>
      <c r="S208" s="69">
        <v>7.4800640444376679E-5</v>
      </c>
      <c r="T208" s="69">
        <v>0.10774535948570416</v>
      </c>
      <c r="U208" s="69">
        <v>0.20539172757858293</v>
      </c>
      <c r="V208" s="69">
        <v>0.34947695869880385</v>
      </c>
      <c r="W208" s="69">
        <v>9.5214847684661416E-2</v>
      </c>
      <c r="X208" s="69">
        <v>0.2239635742813694</v>
      </c>
      <c r="Y208" s="69">
        <v>1.9556539582318767E-2</v>
      </c>
      <c r="Z208" s="69">
        <v>0.33440425524188622</v>
      </c>
    </row>
    <row r="209" spans="1:26" s="65" customFormat="1" x14ac:dyDescent="0.2">
      <c r="A209" s="13">
        <v>10073</v>
      </c>
      <c r="B209" s="13" t="s">
        <v>79</v>
      </c>
      <c r="C209" s="13" t="s">
        <v>72</v>
      </c>
      <c r="D209" s="14">
        <v>43614</v>
      </c>
      <c r="E209" s="15"/>
      <c r="F209" s="16">
        <v>1.1066</v>
      </c>
      <c r="G209" s="16">
        <v>10.36739</v>
      </c>
      <c r="H209" s="69" t="s">
        <v>185</v>
      </c>
      <c r="I209" s="69">
        <v>1.0038450074569159E-2</v>
      </c>
      <c r="J209" s="69">
        <v>0.99824094244430361</v>
      </c>
      <c r="K209" s="69">
        <v>7.1418340102493592E-3</v>
      </c>
      <c r="L209" s="69">
        <v>7.05557222064332E-3</v>
      </c>
      <c r="M209" s="69">
        <v>2.7192205403053915</v>
      </c>
      <c r="N209" s="69">
        <v>1.7199566802579582E-2</v>
      </c>
      <c r="O209" s="69">
        <v>2.0527520629488736</v>
      </c>
      <c r="P209" s="69">
        <v>0.98539079871291235</v>
      </c>
      <c r="Q209" s="69">
        <v>7.5686419270247331E-3</v>
      </c>
      <c r="R209" s="69">
        <v>0.18403767318796282</v>
      </c>
      <c r="S209" s="69">
        <v>5.4892566249336241E-5</v>
      </c>
      <c r="T209" s="69">
        <v>0.18403767318796072</v>
      </c>
      <c r="U209" s="69">
        <v>1.3168756983395769</v>
      </c>
      <c r="V209" s="69">
        <v>0.31580738450355739</v>
      </c>
      <c r="W209" s="69">
        <v>0.19071193400544223</v>
      </c>
      <c r="X209" s="69">
        <v>0.74632172320774337</v>
      </c>
      <c r="Y209" s="69">
        <v>0.25113187271376564</v>
      </c>
      <c r="Z209" s="69">
        <v>0.74704431809096017</v>
      </c>
    </row>
    <row r="210" spans="1:26" s="65" customFormat="1" x14ac:dyDescent="0.2">
      <c r="A210" s="65">
        <v>10181</v>
      </c>
      <c r="B210" s="65" t="s">
        <v>361</v>
      </c>
      <c r="C210" s="65" t="s">
        <v>216</v>
      </c>
      <c r="D210" s="66">
        <v>43614</v>
      </c>
      <c r="E210" s="67"/>
      <c r="F210" s="65">
        <v>0.23421</v>
      </c>
      <c r="G210" s="68">
        <v>9.3329999999999913E-2</v>
      </c>
      <c r="H210" s="69" t="s">
        <v>362</v>
      </c>
      <c r="I210" s="69">
        <v>1.009408024824408E-2</v>
      </c>
      <c r="J210" s="69">
        <v>0.40778463410270982</v>
      </c>
      <c r="K210" s="69">
        <v>7.1397141464329805E-3</v>
      </c>
      <c r="L210" s="69">
        <v>8.8713660905307135E-3</v>
      </c>
      <c r="M210" s="69">
        <v>1.3260521150899058</v>
      </c>
      <c r="N210" s="69">
        <v>1.0226701426708295E-2</v>
      </c>
      <c r="O210" s="69">
        <v>1.2790207259665662</v>
      </c>
      <c r="P210" s="69">
        <v>0.44112587415748966</v>
      </c>
      <c r="Q210" s="69">
        <v>9.7250353199660969E-3</v>
      </c>
      <c r="R210" s="69">
        <v>0.1393659259268363</v>
      </c>
      <c r="S210" s="69">
        <v>7.0532091585977011E-5</v>
      </c>
      <c r="T210" s="69">
        <v>0.13936592592683625</v>
      </c>
      <c r="U210" s="69">
        <v>0.63839447948318806</v>
      </c>
      <c r="V210" s="69">
        <v>0.32644967366181155</v>
      </c>
      <c r="W210" s="69">
        <v>5.6370748428235104E-3</v>
      </c>
      <c r="X210" s="69">
        <v>0.21902706811467923</v>
      </c>
      <c r="Y210" s="69">
        <v>3.6024301194872445E-3</v>
      </c>
      <c r="Z210" s="69">
        <v>0.19994668517266978</v>
      </c>
    </row>
    <row r="211" spans="1:26" s="65" customFormat="1" x14ac:dyDescent="0.2">
      <c r="A211" s="13">
        <v>10073</v>
      </c>
      <c r="B211" s="13" t="s">
        <v>79</v>
      </c>
      <c r="C211" s="13" t="s">
        <v>72</v>
      </c>
      <c r="D211" s="14">
        <v>43614</v>
      </c>
      <c r="E211" s="15"/>
      <c r="F211" s="16">
        <v>1.1066</v>
      </c>
      <c r="G211" s="16">
        <v>10.36739</v>
      </c>
      <c r="H211" s="69" t="s">
        <v>188</v>
      </c>
      <c r="I211" s="69">
        <v>9.5780578010486554E-3</v>
      </c>
      <c r="J211" s="69">
        <v>1.041184984900398</v>
      </c>
      <c r="K211" s="69">
        <v>7.1380786021192754E-3</v>
      </c>
      <c r="L211" s="69">
        <v>6.2519324367348167E-3</v>
      </c>
      <c r="M211" s="69">
        <v>2.7191664754880733</v>
      </c>
      <c r="N211" s="69">
        <v>2.0094619206403062E-2</v>
      </c>
      <c r="O211" s="69">
        <v>2.1532076504292612</v>
      </c>
      <c r="P211" s="69">
        <v>1.225638155814267</v>
      </c>
      <c r="Q211" s="69">
        <v>7.587504466511929E-3</v>
      </c>
      <c r="R211" s="69">
        <v>0.35045069719206717</v>
      </c>
      <c r="S211" s="69">
        <v>5.502936928591997E-5</v>
      </c>
      <c r="T211" s="69">
        <v>0.35045069719206545</v>
      </c>
      <c r="U211" s="69">
        <v>1.3148382681099764</v>
      </c>
      <c r="V211" s="69">
        <v>0.2437040999331252</v>
      </c>
      <c r="W211" s="69">
        <v>0.19275343952346011</v>
      </c>
      <c r="X211" s="69">
        <v>0.48046347662706879</v>
      </c>
      <c r="Y211" s="69">
        <v>0.253697965126358</v>
      </c>
      <c r="Z211" s="69">
        <v>0.45917575520999443</v>
      </c>
    </row>
    <row r="212" spans="1:26" s="65" customFormat="1" x14ac:dyDescent="0.2">
      <c r="A212" s="65">
        <v>10184</v>
      </c>
      <c r="B212" s="65" t="s">
        <v>363</v>
      </c>
      <c r="C212" s="65" t="s">
        <v>216</v>
      </c>
      <c r="D212" s="66">
        <v>43614</v>
      </c>
      <c r="E212" s="67"/>
      <c r="F212" s="65">
        <v>0.18598999999999999</v>
      </c>
      <c r="G212" s="68">
        <v>9.6790000000000376E-2</v>
      </c>
      <c r="H212" s="69" t="s">
        <v>364</v>
      </c>
      <c r="I212" s="69">
        <v>1.0078351789861028E-2</v>
      </c>
      <c r="J212" s="69">
        <v>0.37317669952472271</v>
      </c>
      <c r="K212" s="69">
        <v>7.1354989527169753E-3</v>
      </c>
      <c r="L212" s="69">
        <v>8.7267197720109473E-3</v>
      </c>
      <c r="M212" s="69">
        <v>0.59443106243074451</v>
      </c>
      <c r="N212" s="69">
        <v>9.7739314829816612E-3</v>
      </c>
      <c r="O212" s="69">
        <v>0.52541577690791408</v>
      </c>
      <c r="P212" s="69">
        <v>0.42305958457998194</v>
      </c>
      <c r="Q212" s="69">
        <v>8.9255066441170147E-3</v>
      </c>
      <c r="R212" s="69">
        <v>0.25359133954000956</v>
      </c>
      <c r="S212" s="69">
        <v>6.4733405212589223E-5</v>
      </c>
      <c r="T212" s="69">
        <v>0.25359133954000956</v>
      </c>
      <c r="U212" s="69">
        <v>0.18025518318573155</v>
      </c>
      <c r="V212" s="69">
        <v>0.41949062871450071</v>
      </c>
      <c r="W212" s="69">
        <v>9.7686080155751295E-2</v>
      </c>
      <c r="X212" s="69">
        <v>0.37203550832741211</v>
      </c>
      <c r="Y212" s="69">
        <v>1.7545563995171345E-2</v>
      </c>
      <c r="Z212" s="69">
        <v>0.52908387175962623</v>
      </c>
    </row>
    <row r="213" spans="1:26" s="65" customFormat="1" x14ac:dyDescent="0.2">
      <c r="A213" s="13">
        <v>10073</v>
      </c>
      <c r="B213" s="13" t="s">
        <v>79</v>
      </c>
      <c r="C213" s="13" t="s">
        <v>72</v>
      </c>
      <c r="D213" s="14">
        <v>43614</v>
      </c>
      <c r="E213" s="15"/>
      <c r="F213" s="16">
        <v>1.1066</v>
      </c>
      <c r="G213" s="16">
        <v>10.36739</v>
      </c>
      <c r="H213" s="69" t="s">
        <v>191</v>
      </c>
      <c r="I213" s="69">
        <v>1.0054969907730799E-2</v>
      </c>
      <c r="J213" s="69">
        <v>0.92245388614399371</v>
      </c>
      <c r="K213" s="69">
        <v>7.1346175572685406E-3</v>
      </c>
      <c r="L213" s="69">
        <v>6.053655224971425E-3</v>
      </c>
      <c r="M213" s="69">
        <v>2.7202832347768902</v>
      </c>
      <c r="N213" s="69">
        <v>1.7211540895358368E-2</v>
      </c>
      <c r="O213" s="69">
        <v>2.0487350309784533</v>
      </c>
      <c r="P213" s="69">
        <v>1.0770201424918922</v>
      </c>
      <c r="Q213" s="69">
        <v>7.5593559349483672E-3</v>
      </c>
      <c r="R213" s="69">
        <v>0.26273045720851829</v>
      </c>
      <c r="S213" s="69">
        <v>5.4825218376341693E-5</v>
      </c>
      <c r="T213" s="69">
        <v>0.26273045720851756</v>
      </c>
      <c r="U213" s="69">
        <v>1.3176968630190402</v>
      </c>
      <c r="V213" s="69">
        <v>0.35720368796403645</v>
      </c>
      <c r="W213" s="69">
        <v>0.19449434129881951</v>
      </c>
      <c r="X213" s="69">
        <v>0.59450382564978355</v>
      </c>
      <c r="Y213" s="69">
        <v>0.25609224687803456</v>
      </c>
      <c r="Z213" s="69">
        <v>0.46562766879063316</v>
      </c>
    </row>
    <row r="214" spans="1:26" s="65" customFormat="1" x14ac:dyDescent="0.2">
      <c r="A214" s="65">
        <v>10185</v>
      </c>
      <c r="B214" s="65" t="s">
        <v>365</v>
      </c>
      <c r="C214" s="65" t="s">
        <v>216</v>
      </c>
      <c r="D214" s="66">
        <v>43614</v>
      </c>
      <c r="E214" s="67"/>
      <c r="F214" s="65">
        <v>0.20050000000000001</v>
      </c>
      <c r="G214" s="68">
        <v>9.1899999999998983E-2</v>
      </c>
      <c r="H214" s="69" t="s">
        <v>366</v>
      </c>
      <c r="I214" s="69">
        <v>1.0076764080613773E-2</v>
      </c>
      <c r="J214" s="69">
        <v>0.27639195854108234</v>
      </c>
      <c r="K214" s="69">
        <v>7.1323445726645257E-3</v>
      </c>
      <c r="L214" s="69">
        <v>8.9189076261001216E-3</v>
      </c>
      <c r="M214" s="69">
        <v>0.50442768634327662</v>
      </c>
      <c r="N214" s="69">
        <v>1.201809520468188E-2</v>
      </c>
      <c r="O214" s="69">
        <v>0.46105539228355857</v>
      </c>
      <c r="P214" s="69">
        <v>0.30213506538180962</v>
      </c>
      <c r="Q214" s="69">
        <v>9.2145360123545763E-3</v>
      </c>
      <c r="R214" s="69">
        <v>0.24607798700705044</v>
      </c>
      <c r="S214" s="69">
        <v>6.6829628537322592E-5</v>
      </c>
      <c r="T214" s="69">
        <v>0.24607798700705044</v>
      </c>
      <c r="U214" s="69">
        <v>0.14203721811924577</v>
      </c>
      <c r="V214" s="69">
        <v>0.34824166830936959</v>
      </c>
      <c r="W214" s="69">
        <v>4.1133308895949669E-2</v>
      </c>
      <c r="X214" s="69">
        <v>0.18675430632887965</v>
      </c>
      <c r="Y214" s="69">
        <v>5.8446275149124701E-3</v>
      </c>
      <c r="Z214" s="69">
        <v>0.36458512088937162</v>
      </c>
    </row>
    <row r="215" spans="1:26" s="65" customFormat="1" x14ac:dyDescent="0.2">
      <c r="A215" s="13">
        <v>10073</v>
      </c>
      <c r="B215" s="13" t="s">
        <v>79</v>
      </c>
      <c r="C215" s="13" t="s">
        <v>72</v>
      </c>
      <c r="D215" s="14">
        <v>43614</v>
      </c>
      <c r="E215" s="15"/>
      <c r="F215" s="16">
        <v>1.1066</v>
      </c>
      <c r="G215" s="16">
        <v>10.36739</v>
      </c>
      <c r="H215" s="69" t="s">
        <v>194</v>
      </c>
      <c r="I215" s="69">
        <v>1.0010696911957133E-2</v>
      </c>
      <c r="J215" s="69">
        <v>0.83795304396257797</v>
      </c>
      <c r="K215" s="69">
        <v>7.132818624946447E-3</v>
      </c>
      <c r="L215" s="69">
        <v>7.009068182626762E-3</v>
      </c>
      <c r="M215" s="69">
        <v>2.7197847131456858</v>
      </c>
      <c r="N215" s="69">
        <v>1.1876553936213933E-2</v>
      </c>
      <c r="O215" s="69">
        <v>2.0521644964599721</v>
      </c>
      <c r="P215" s="69">
        <v>0.82323463096293104</v>
      </c>
      <c r="Q215" s="69">
        <v>7.557847354801181E-3</v>
      </c>
      <c r="R215" s="69">
        <v>0.26508548970796753</v>
      </c>
      <c r="S215" s="69">
        <v>5.4814277201363359E-5</v>
      </c>
      <c r="T215" s="69">
        <v>0.26508548970796708</v>
      </c>
      <c r="U215" s="69">
        <v>1.3196299501980244</v>
      </c>
      <c r="V215" s="69">
        <v>0.26809313511513089</v>
      </c>
      <c r="W215" s="69">
        <v>0.19496801828147375</v>
      </c>
      <c r="X215" s="69">
        <v>0.5035930483070522</v>
      </c>
      <c r="Y215" s="69">
        <v>0.25672191690590701</v>
      </c>
      <c r="Z215" s="69">
        <v>0.47232705322936908</v>
      </c>
    </row>
    <row r="216" spans="1:26" s="65" customFormat="1" x14ac:dyDescent="0.2">
      <c r="D216" s="66"/>
      <c r="E216" s="67"/>
      <c r="G216" s="68"/>
      <c r="H216" s="68"/>
      <c r="I216" s="68"/>
      <c r="J216" s="171"/>
      <c r="K216" s="68"/>
      <c r="L216" s="169"/>
      <c r="M216" s="169"/>
      <c r="N216" s="169"/>
      <c r="O216" s="68"/>
      <c r="P216" s="171"/>
      <c r="Q216" s="186"/>
      <c r="R216" s="170"/>
      <c r="S216" s="187"/>
      <c r="U216" s="68"/>
      <c r="V216" s="171"/>
      <c r="W216" s="68"/>
      <c r="X216" s="171"/>
      <c r="Y216" s="186"/>
      <c r="Z216" s="171"/>
    </row>
    <row r="217" spans="1:26" s="65" customFormat="1" x14ac:dyDescent="0.2">
      <c r="A217" s="13">
        <v>10073</v>
      </c>
      <c r="B217" s="13" t="s">
        <v>79</v>
      </c>
      <c r="C217" s="13" t="s">
        <v>72</v>
      </c>
      <c r="D217" s="14">
        <v>43614</v>
      </c>
      <c r="E217" s="15"/>
      <c r="F217" s="16">
        <v>1.1066</v>
      </c>
      <c r="G217" s="16">
        <v>10.36739</v>
      </c>
      <c r="H217" s="69" t="s">
        <v>170</v>
      </c>
      <c r="I217" s="69">
        <v>1.0057232383607954E-2</v>
      </c>
      <c r="J217" s="69">
        <v>1.0605255291188866</v>
      </c>
      <c r="K217" s="69">
        <v>7.148237655755423E-3</v>
      </c>
      <c r="L217" s="69">
        <v>8.1762136720521482E-3</v>
      </c>
      <c r="M217" s="69">
        <v>2.71999724864878</v>
      </c>
      <c r="N217" s="69">
        <v>1.3232865018051237E-2</v>
      </c>
      <c r="O217" s="69">
        <v>2.0479949999551081</v>
      </c>
      <c r="P217" s="69">
        <v>1.0510337063813109</v>
      </c>
      <c r="Q217" s="69">
        <v>7.5622674794999928E-3</v>
      </c>
      <c r="R217" s="69">
        <v>0.21452343247054922</v>
      </c>
      <c r="S217" s="69">
        <v>5.4846334734299811E-5</v>
      </c>
      <c r="T217" s="69">
        <v>0.21452343247054961</v>
      </c>
      <c r="U217" s="69">
        <v>1.3124043988551568</v>
      </c>
      <c r="V217" s="69">
        <v>0.25180176428939505</v>
      </c>
      <c r="W217" s="69">
        <v>0.18874860013327724</v>
      </c>
      <c r="X217" s="69">
        <v>0.63429026610944328</v>
      </c>
      <c r="Y217" s="69">
        <v>0.24709410252129801</v>
      </c>
      <c r="Z217" s="69">
        <v>0.45894166813553294</v>
      </c>
    </row>
    <row r="218" spans="1:26" s="65" customFormat="1" x14ac:dyDescent="0.2">
      <c r="A218" s="65">
        <v>10176</v>
      </c>
      <c r="B218" s="65" t="s">
        <v>351</v>
      </c>
      <c r="C218" s="65" t="s">
        <v>216</v>
      </c>
      <c r="D218" s="66">
        <v>43614</v>
      </c>
      <c r="E218" s="67"/>
      <c r="F218" s="65">
        <v>0.18848000000000001</v>
      </c>
      <c r="G218" s="68">
        <v>9.9909999999999499E-2</v>
      </c>
      <c r="H218" s="69" t="s">
        <v>352</v>
      </c>
      <c r="I218" s="69">
        <v>1.0023123051966032E-2</v>
      </c>
      <c r="J218" s="69">
        <v>0.30926118587055834</v>
      </c>
      <c r="K218" s="69">
        <v>7.1451108621691578E-3</v>
      </c>
      <c r="L218" s="69">
        <v>7.5808365714145239E-3</v>
      </c>
      <c r="M218" s="69">
        <v>0.86089128897677636</v>
      </c>
      <c r="N218" s="69">
        <v>7.1529379311291007E-3</v>
      </c>
      <c r="O218" s="69">
        <v>0.82829198158537787</v>
      </c>
      <c r="P218" s="69">
        <v>0.33969507023147283</v>
      </c>
      <c r="Q218" s="69">
        <v>9.6431833047878456E-3</v>
      </c>
      <c r="R218" s="69">
        <v>0.12560630759422062</v>
      </c>
      <c r="S218" s="69">
        <v>6.9938449132134567E-5</v>
      </c>
      <c r="T218" s="69">
        <v>0.12560630759422084</v>
      </c>
      <c r="U218" s="69">
        <v>0.36521589297355844</v>
      </c>
      <c r="V218" s="69">
        <v>0.20440219365048762</v>
      </c>
      <c r="W218" s="69">
        <v>2.918341571593978E-3</v>
      </c>
      <c r="X218" s="69">
        <v>0.16086833538413675</v>
      </c>
      <c r="Y218" s="69">
        <v>1.0660788686959236E-3</v>
      </c>
      <c r="Z218" s="69">
        <v>0.17377655180457002</v>
      </c>
    </row>
    <row r="219" spans="1:26" s="65" customFormat="1" x14ac:dyDescent="0.2">
      <c r="A219" s="13">
        <v>10073</v>
      </c>
      <c r="B219" s="13" t="s">
        <v>79</v>
      </c>
      <c r="C219" s="13" t="s">
        <v>72</v>
      </c>
      <c r="D219" s="14">
        <v>43614</v>
      </c>
      <c r="E219" s="15"/>
      <c r="F219" s="16">
        <v>1.1066</v>
      </c>
      <c r="G219" s="16">
        <v>10.36739</v>
      </c>
      <c r="H219" s="69" t="s">
        <v>235</v>
      </c>
      <c r="I219" s="69">
        <v>1.0023849274299503E-2</v>
      </c>
      <c r="J219" s="69">
        <v>0.94192842658032749</v>
      </c>
      <c r="K219" s="69">
        <v>7.1486912069941557E-3</v>
      </c>
      <c r="L219" s="69">
        <v>7.6384051124944036E-3</v>
      </c>
      <c r="M219" s="69">
        <v>2.7200163727276125</v>
      </c>
      <c r="N219" s="69">
        <v>1.59515555717934E-2</v>
      </c>
      <c r="O219" s="69">
        <v>2.0489439287052078</v>
      </c>
      <c r="P219" s="69">
        <v>0.9941108839833499</v>
      </c>
      <c r="Q219" s="69">
        <v>7.5586851752594475E-3</v>
      </c>
      <c r="R219" s="69">
        <v>0.11723956658476734</v>
      </c>
      <c r="S219" s="69">
        <v>5.4820353603900813E-5</v>
      </c>
      <c r="T219" s="69">
        <v>0.11723956658476731</v>
      </c>
      <c r="U219" s="69">
        <v>1.3214779052581116</v>
      </c>
      <c r="V219" s="69">
        <v>0.36135492171404576</v>
      </c>
      <c r="W219" s="69">
        <v>0.18647754507965486</v>
      </c>
      <c r="X219" s="69">
        <v>0.6197122853385828</v>
      </c>
      <c r="Y219" s="69">
        <v>0.24651247564573325</v>
      </c>
      <c r="Z219" s="69">
        <v>0.50521674310348119</v>
      </c>
    </row>
    <row r="220" spans="1:26" s="65" customFormat="1" x14ac:dyDescent="0.2">
      <c r="A220" s="65">
        <v>10177</v>
      </c>
      <c r="B220" s="65" t="s">
        <v>353</v>
      </c>
      <c r="C220" s="65" t="s">
        <v>216</v>
      </c>
      <c r="D220" s="66">
        <v>43614</v>
      </c>
      <c r="E220" s="67"/>
      <c r="F220" s="65">
        <v>0.17845</v>
      </c>
      <c r="G220" s="68">
        <v>9.6470000000000056E-2</v>
      </c>
      <c r="H220" s="69" t="s">
        <v>354</v>
      </c>
      <c r="I220" s="69">
        <v>1.0063414044618683E-2</v>
      </c>
      <c r="J220" s="69">
        <v>0.27993120719075903</v>
      </c>
      <c r="K220" s="69">
        <v>7.1449777821325187E-3</v>
      </c>
      <c r="L220" s="69">
        <v>1.0835044540187532E-2</v>
      </c>
      <c r="M220" s="69">
        <v>0.38833763537914062</v>
      </c>
      <c r="N220" s="69">
        <v>1.0835300332822359E-2</v>
      </c>
      <c r="O220" s="69">
        <v>0.3284935961074299</v>
      </c>
      <c r="P220" s="69">
        <v>0.4083450056678003</v>
      </c>
      <c r="Q220" s="69">
        <v>8.507753361486077E-3</v>
      </c>
      <c r="R220" s="69">
        <v>0.33419732946446062</v>
      </c>
      <c r="S220" s="69">
        <v>6.1703594849805822E-5</v>
      </c>
      <c r="T220" s="69">
        <v>0.33419732946446085</v>
      </c>
      <c r="U220" s="69">
        <v>0.19381890516207911</v>
      </c>
      <c r="V220" s="69">
        <v>0.54795089130832841</v>
      </c>
      <c r="W220" s="69">
        <v>1.1759461698851935E-2</v>
      </c>
      <c r="X220" s="69">
        <v>0.26224248912920989</v>
      </c>
      <c r="Y220" s="69">
        <v>2.2770698228840557E-3</v>
      </c>
      <c r="Z220" s="69">
        <v>0.34032475691521175</v>
      </c>
    </row>
    <row r="221" spans="1:26" s="65" customFormat="1" x14ac:dyDescent="0.2">
      <c r="A221" s="13">
        <v>10073</v>
      </c>
      <c r="B221" s="13" t="s">
        <v>79</v>
      </c>
      <c r="C221" s="13" t="s">
        <v>72</v>
      </c>
      <c r="D221" s="14">
        <v>43614</v>
      </c>
      <c r="E221" s="15"/>
      <c r="F221" s="16">
        <v>1.1066</v>
      </c>
      <c r="G221" s="16">
        <v>10.36739</v>
      </c>
      <c r="H221" s="69" t="s">
        <v>176</v>
      </c>
      <c r="I221" s="69">
        <v>1.0006751382084733E-2</v>
      </c>
      <c r="J221" s="69">
        <v>1.035379034711043</v>
      </c>
      <c r="K221" s="69">
        <v>7.1468280719748931E-3</v>
      </c>
      <c r="L221" s="69">
        <v>7.232225366228473E-3</v>
      </c>
      <c r="M221" s="69">
        <v>2.7190779543453574</v>
      </c>
      <c r="N221" s="69">
        <v>1.4089597697729446E-2</v>
      </c>
      <c r="O221" s="69">
        <v>2.064133700823215</v>
      </c>
      <c r="P221" s="69">
        <v>0.96420372604936277</v>
      </c>
      <c r="Q221" s="69">
        <v>7.5714569231187636E-3</v>
      </c>
      <c r="R221" s="69">
        <v>0.22965855588808834</v>
      </c>
      <c r="S221" s="69">
        <v>5.4912982376968271E-5</v>
      </c>
      <c r="T221" s="69">
        <v>0.22965855588808884</v>
      </c>
      <c r="U221" s="69">
        <v>1.3182538581673469</v>
      </c>
      <c r="V221" s="69">
        <v>0.26104801648959136</v>
      </c>
      <c r="W221" s="69">
        <v>0.18831753830740233</v>
      </c>
      <c r="X221" s="69">
        <v>0.69945383370896064</v>
      </c>
      <c r="Y221" s="69">
        <v>0.24741642616696877</v>
      </c>
      <c r="Z221" s="69">
        <v>0.55956418699369614</v>
      </c>
    </row>
    <row r="222" spans="1:26" s="65" customFormat="1" x14ac:dyDescent="0.2">
      <c r="A222" s="65">
        <v>10178</v>
      </c>
      <c r="B222" s="65" t="s">
        <v>355</v>
      </c>
      <c r="C222" s="65" t="s">
        <v>216</v>
      </c>
      <c r="D222" s="66">
        <v>43614</v>
      </c>
      <c r="E222" s="67"/>
      <c r="F222" s="65">
        <v>0.15214</v>
      </c>
      <c r="G222" s="68">
        <v>9.8030000000001394E-2</v>
      </c>
      <c r="H222" s="69" t="s">
        <v>356</v>
      </c>
      <c r="I222" s="69">
        <v>1.0101399322311995E-2</v>
      </c>
      <c r="J222" s="69">
        <v>0.32667388450994828</v>
      </c>
      <c r="K222" s="69">
        <v>7.1442242271505451E-3</v>
      </c>
      <c r="L222" s="69">
        <v>1.0625216998246811E-2</v>
      </c>
      <c r="M222" s="69">
        <v>0.47591194824226496</v>
      </c>
      <c r="N222" s="69">
        <v>8.7105800075671369E-3</v>
      </c>
      <c r="O222" s="69">
        <v>0.40520132007475346</v>
      </c>
      <c r="P222" s="69">
        <v>0.47963858767184886</v>
      </c>
      <c r="Q222" s="69">
        <v>8.6027870336445305E-3</v>
      </c>
      <c r="R222" s="69">
        <v>0.28296765743554642</v>
      </c>
      <c r="S222" s="69">
        <v>6.2392838996268735E-5</v>
      </c>
      <c r="T222" s="69">
        <v>0.28296765743554664</v>
      </c>
      <c r="U222" s="69">
        <v>0.23619288411877157</v>
      </c>
      <c r="V222" s="69">
        <v>0.18109123807598249</v>
      </c>
      <c r="W222" s="69">
        <v>2.0525485198373485E-3</v>
      </c>
      <c r="X222" s="69">
        <v>0.16729840398246973</v>
      </c>
      <c r="Y222" s="69">
        <v>4.8500995073068234E-4</v>
      </c>
      <c r="Z222" s="69">
        <v>0.15213190272996502</v>
      </c>
    </row>
    <row r="223" spans="1:26" s="65" customFormat="1" x14ac:dyDescent="0.2">
      <c r="A223" s="13">
        <v>10073</v>
      </c>
      <c r="B223" s="13" t="s">
        <v>79</v>
      </c>
      <c r="C223" s="13" t="s">
        <v>72</v>
      </c>
      <c r="D223" s="14">
        <v>43614</v>
      </c>
      <c r="E223" s="15"/>
      <c r="F223" s="16">
        <v>1.1066</v>
      </c>
      <c r="G223" s="16">
        <v>10.36739</v>
      </c>
      <c r="H223" s="69" t="s">
        <v>179</v>
      </c>
      <c r="I223" s="69">
        <v>9.8242658694538011E-3</v>
      </c>
      <c r="J223" s="69">
        <v>1.1866583959356414</v>
      </c>
      <c r="K223" s="69">
        <v>7.1461622048854621E-3</v>
      </c>
      <c r="L223" s="69">
        <v>7.2171396028476381E-3</v>
      </c>
      <c r="M223" s="69">
        <v>2.7195819564194865</v>
      </c>
      <c r="N223" s="69">
        <v>1.473799804596993E-2</v>
      </c>
      <c r="O223" s="69">
        <v>2.0967695686827805</v>
      </c>
      <c r="P223" s="69">
        <v>1.2626825709063272</v>
      </c>
      <c r="Q223" s="69">
        <v>7.5921909758353157E-3</v>
      </c>
      <c r="R223" s="69">
        <v>0.24225127193318474</v>
      </c>
      <c r="S223" s="69">
        <v>5.5063358808213723E-5</v>
      </c>
      <c r="T223" s="69">
        <v>0.24225127193318619</v>
      </c>
      <c r="U223" s="69">
        <v>1.3145720305613398</v>
      </c>
      <c r="V223" s="69">
        <v>0.26052161046905309</v>
      </c>
      <c r="W223" s="69">
        <v>0.1882818014015098</v>
      </c>
      <c r="X223" s="69">
        <v>0.42682518160694533</v>
      </c>
      <c r="Y223" s="69">
        <v>0.24816490440626962</v>
      </c>
      <c r="Z223" s="69">
        <v>0.42225611489265324</v>
      </c>
    </row>
    <row r="224" spans="1:26" s="65" customFormat="1" x14ac:dyDescent="0.2">
      <c r="A224" s="65">
        <v>10179</v>
      </c>
      <c r="B224" s="65" t="s">
        <v>357</v>
      </c>
      <c r="C224" s="65" t="s">
        <v>216</v>
      </c>
      <c r="D224" s="66">
        <v>43614</v>
      </c>
      <c r="E224" s="67"/>
      <c r="F224" s="65">
        <v>0.18156</v>
      </c>
      <c r="G224" s="68">
        <v>9.5370000000000843E-2</v>
      </c>
      <c r="H224" s="69" t="s">
        <v>358</v>
      </c>
      <c r="I224" s="69">
        <v>1.0108025777745156E-2</v>
      </c>
      <c r="J224" s="69">
        <v>0.36431898517030237</v>
      </c>
      <c r="K224" s="69">
        <v>7.1429375498430663E-3</v>
      </c>
      <c r="L224" s="69">
        <v>6.7444648050265493E-3</v>
      </c>
      <c r="M224" s="69">
        <v>1.1850061500948113</v>
      </c>
      <c r="N224" s="69">
        <v>8.3882972075043343E-3</v>
      </c>
      <c r="O224" s="69">
        <v>1.2754043677685247</v>
      </c>
      <c r="P224" s="69">
        <v>0.35851446700377787</v>
      </c>
      <c r="Q224" s="69">
        <v>1.0885431536959896E-2</v>
      </c>
      <c r="R224" s="69">
        <v>0.10963272733246472</v>
      </c>
      <c r="S224" s="69">
        <v>7.8948017036139091E-5</v>
      </c>
      <c r="T224" s="69">
        <v>0.10963272733246594</v>
      </c>
      <c r="U224" s="69">
        <v>0.6087076095578704</v>
      </c>
      <c r="V224" s="69">
        <v>0.28408258302910883</v>
      </c>
      <c r="W224" s="69">
        <v>5.9310454995655081E-3</v>
      </c>
      <c r="X224" s="69">
        <v>0.17078801257306089</v>
      </c>
      <c r="Y224" s="69">
        <v>3.6071447460020419E-3</v>
      </c>
      <c r="Z224" s="69">
        <v>0.22641553937125222</v>
      </c>
    </row>
    <row r="225" spans="1:26" s="65" customFormat="1" x14ac:dyDescent="0.2">
      <c r="A225" s="13">
        <v>10073</v>
      </c>
      <c r="B225" s="13" t="s">
        <v>79</v>
      </c>
      <c r="C225" s="13" t="s">
        <v>72</v>
      </c>
      <c r="D225" s="14">
        <v>43614</v>
      </c>
      <c r="E225" s="15"/>
      <c r="F225" s="16">
        <v>1.1066</v>
      </c>
      <c r="G225" s="16">
        <v>10.36739</v>
      </c>
      <c r="H225" s="69" t="s">
        <v>182</v>
      </c>
      <c r="I225" s="69">
        <v>1.0079626026437808E-2</v>
      </c>
      <c r="J225" s="69">
        <v>1.0239523904024919</v>
      </c>
      <c r="K225" s="69">
        <v>7.1437510146491598E-3</v>
      </c>
      <c r="L225" s="69">
        <v>8.7727540429218508E-3</v>
      </c>
      <c r="M225" s="69">
        <v>2.7193648281461917</v>
      </c>
      <c r="N225" s="69">
        <v>1.6920951265054635E-2</v>
      </c>
      <c r="O225" s="69">
        <v>2.0466628258556745</v>
      </c>
      <c r="P225" s="69">
        <v>1.0078270053011857</v>
      </c>
      <c r="Q225" s="69">
        <v>7.5795976872016554E-3</v>
      </c>
      <c r="R225" s="69">
        <v>0.15563952081005017</v>
      </c>
      <c r="S225" s="69">
        <v>5.4972024334039173E-5</v>
      </c>
      <c r="T225" s="69">
        <v>0.15563952081004997</v>
      </c>
      <c r="U225" s="69">
        <v>1.312109280383754</v>
      </c>
      <c r="V225" s="69">
        <v>0.22157101329839365</v>
      </c>
      <c r="W225" s="69">
        <v>0.19038012906267726</v>
      </c>
      <c r="X225" s="69">
        <v>0.62123051287353337</v>
      </c>
      <c r="Y225" s="69">
        <v>0.24976502515481777</v>
      </c>
      <c r="Z225" s="69">
        <v>0.6678039534857021</v>
      </c>
    </row>
    <row r="226" spans="1:26" s="65" customFormat="1" x14ac:dyDescent="0.2">
      <c r="A226" s="65">
        <v>10180</v>
      </c>
      <c r="B226" s="65" t="s">
        <v>359</v>
      </c>
      <c r="C226" s="65" t="s">
        <v>216</v>
      </c>
      <c r="D226" s="66">
        <v>43614</v>
      </c>
      <c r="E226" s="67"/>
      <c r="F226" s="65">
        <v>0.15648000000000001</v>
      </c>
      <c r="G226" s="68">
        <v>9.594000000000058E-2</v>
      </c>
      <c r="H226" s="69" t="s">
        <v>360</v>
      </c>
      <c r="I226" s="69">
        <v>1.0067757564368682E-2</v>
      </c>
      <c r="J226" s="69">
        <v>0.24621273330859653</v>
      </c>
      <c r="K226" s="69">
        <v>7.1395606785641646E-3</v>
      </c>
      <c r="L226" s="69">
        <v>7.4124192416386847E-3</v>
      </c>
      <c r="M226" s="69">
        <v>1.0068983911855125</v>
      </c>
      <c r="N226" s="69">
        <v>5.7865938366267623E-3</v>
      </c>
      <c r="O226" s="69">
        <v>1.0327621485125456</v>
      </c>
      <c r="P226" s="69">
        <v>0.23877575455460431</v>
      </c>
      <c r="Q226" s="69">
        <v>1.0313587105111106E-2</v>
      </c>
      <c r="R226" s="69">
        <v>0.10774535948570373</v>
      </c>
      <c r="S226" s="69">
        <v>7.4800640444376679E-5</v>
      </c>
      <c r="T226" s="69">
        <v>0.10774535948570416</v>
      </c>
      <c r="U226" s="69">
        <v>0.20539172757858293</v>
      </c>
      <c r="V226" s="69">
        <v>0.34947695869880385</v>
      </c>
      <c r="W226" s="69">
        <v>9.5214847684661416E-2</v>
      </c>
      <c r="X226" s="69">
        <v>0.2239635742813694</v>
      </c>
      <c r="Y226" s="69">
        <v>1.9556539582318767E-2</v>
      </c>
      <c r="Z226" s="69">
        <v>0.33440425524188622</v>
      </c>
    </row>
    <row r="227" spans="1:26" s="65" customFormat="1" x14ac:dyDescent="0.2">
      <c r="A227" s="13">
        <v>10073</v>
      </c>
      <c r="B227" s="13" t="s">
        <v>79</v>
      </c>
      <c r="C227" s="13" t="s">
        <v>72</v>
      </c>
      <c r="D227" s="14">
        <v>43614</v>
      </c>
      <c r="E227" s="15"/>
      <c r="F227" s="16">
        <v>1.1066</v>
      </c>
      <c r="G227" s="16">
        <v>10.36739</v>
      </c>
      <c r="H227" s="69" t="s">
        <v>185</v>
      </c>
      <c r="I227" s="69">
        <v>1.0038450074569159E-2</v>
      </c>
      <c r="J227" s="69">
        <v>0.99824094244430361</v>
      </c>
      <c r="K227" s="69">
        <v>7.1418340102493592E-3</v>
      </c>
      <c r="L227" s="69">
        <v>7.05557222064332E-3</v>
      </c>
      <c r="M227" s="69">
        <v>2.7192205403053915</v>
      </c>
      <c r="N227" s="69">
        <v>1.7199566802579582E-2</v>
      </c>
      <c r="O227" s="69">
        <v>2.0527520629488736</v>
      </c>
      <c r="P227" s="69">
        <v>0.98539079871291235</v>
      </c>
      <c r="Q227" s="69">
        <v>7.5686419270247331E-3</v>
      </c>
      <c r="R227" s="69">
        <v>0.18403767318796282</v>
      </c>
      <c r="S227" s="69">
        <v>5.4892566249336241E-5</v>
      </c>
      <c r="T227" s="69">
        <v>0.18403767318796072</v>
      </c>
      <c r="U227" s="69">
        <v>1.3168756983395769</v>
      </c>
      <c r="V227" s="69">
        <v>0.31580738450355739</v>
      </c>
      <c r="W227" s="69">
        <v>0.19071193400544223</v>
      </c>
      <c r="X227" s="69">
        <v>0.74632172320774337</v>
      </c>
      <c r="Y227" s="69">
        <v>0.25113187271376564</v>
      </c>
      <c r="Z227" s="69">
        <v>0.74704431809096017</v>
      </c>
    </row>
    <row r="228" spans="1:26" s="65" customFormat="1" x14ac:dyDescent="0.2">
      <c r="A228" s="65">
        <v>10181</v>
      </c>
      <c r="B228" s="65" t="s">
        <v>361</v>
      </c>
      <c r="C228" s="65" t="s">
        <v>216</v>
      </c>
      <c r="D228" s="66">
        <v>43614</v>
      </c>
      <c r="E228" s="67"/>
      <c r="F228" s="65">
        <v>0.23421</v>
      </c>
      <c r="G228" s="68">
        <v>9.3329999999999913E-2</v>
      </c>
      <c r="H228" s="69" t="s">
        <v>362</v>
      </c>
      <c r="I228" s="69">
        <v>1.009408024824408E-2</v>
      </c>
      <c r="J228" s="69">
        <v>0.40778463410270982</v>
      </c>
      <c r="K228" s="69">
        <v>7.1397141464329805E-3</v>
      </c>
      <c r="L228" s="69">
        <v>8.8713660905307135E-3</v>
      </c>
      <c r="M228" s="69">
        <v>1.3260521150899058</v>
      </c>
      <c r="N228" s="69">
        <v>1.0226701426708295E-2</v>
      </c>
      <c r="O228" s="69">
        <v>1.2790207259665662</v>
      </c>
      <c r="P228" s="69">
        <v>0.44112587415748966</v>
      </c>
      <c r="Q228" s="69">
        <v>9.7250353199660969E-3</v>
      </c>
      <c r="R228" s="69">
        <v>0.1393659259268363</v>
      </c>
      <c r="S228" s="69">
        <v>7.0532091585977011E-5</v>
      </c>
      <c r="T228" s="69">
        <v>0.13936592592683625</v>
      </c>
      <c r="U228" s="69">
        <v>0.63839447948318806</v>
      </c>
      <c r="V228" s="69">
        <v>0.32644967366181155</v>
      </c>
      <c r="W228" s="69">
        <v>5.6370748428235104E-3</v>
      </c>
      <c r="X228" s="69">
        <v>0.21902706811467923</v>
      </c>
      <c r="Y228" s="69">
        <v>3.6024301194872445E-3</v>
      </c>
      <c r="Z228" s="69">
        <v>0.19994668517266978</v>
      </c>
    </row>
    <row r="229" spans="1:26" s="65" customFormat="1" x14ac:dyDescent="0.2">
      <c r="A229" s="13">
        <v>10073</v>
      </c>
      <c r="B229" s="13" t="s">
        <v>79</v>
      </c>
      <c r="C229" s="13" t="s">
        <v>72</v>
      </c>
      <c r="D229" s="14">
        <v>43614</v>
      </c>
      <c r="E229" s="15"/>
      <c r="F229" s="16">
        <v>1.1066</v>
      </c>
      <c r="G229" s="16">
        <v>10.36739</v>
      </c>
      <c r="H229" s="69" t="s">
        <v>188</v>
      </c>
      <c r="I229" s="69">
        <v>9.5780578010486554E-3</v>
      </c>
      <c r="J229" s="69">
        <v>1.041184984900398</v>
      </c>
      <c r="K229" s="69">
        <v>7.1380786021192754E-3</v>
      </c>
      <c r="L229" s="69">
        <v>6.2519324367348167E-3</v>
      </c>
      <c r="M229" s="69">
        <v>2.7191664754880733</v>
      </c>
      <c r="N229" s="69">
        <v>2.0094619206403062E-2</v>
      </c>
      <c r="O229" s="69">
        <v>2.1532076504292612</v>
      </c>
      <c r="P229" s="69">
        <v>1.225638155814267</v>
      </c>
      <c r="Q229" s="69">
        <v>7.587504466511929E-3</v>
      </c>
      <c r="R229" s="69">
        <v>0.35045069719206717</v>
      </c>
      <c r="S229" s="69">
        <v>5.502936928591997E-5</v>
      </c>
      <c r="T229" s="69">
        <v>0.35045069719206545</v>
      </c>
      <c r="U229" s="69">
        <v>1.3148382681099764</v>
      </c>
      <c r="V229" s="69">
        <v>0.2437040999331252</v>
      </c>
      <c r="W229" s="69">
        <v>0.19275343952346011</v>
      </c>
      <c r="X229" s="69">
        <v>0.48046347662706879</v>
      </c>
      <c r="Y229" s="69">
        <v>0.253697965126358</v>
      </c>
      <c r="Z229" s="69">
        <v>0.45917575520999443</v>
      </c>
    </row>
    <row r="230" spans="1:26" s="65" customFormat="1" x14ac:dyDescent="0.2">
      <c r="A230" s="65">
        <v>10184</v>
      </c>
      <c r="B230" s="65" t="s">
        <v>363</v>
      </c>
      <c r="C230" s="65" t="s">
        <v>216</v>
      </c>
      <c r="D230" s="66">
        <v>43614</v>
      </c>
      <c r="E230" s="67"/>
      <c r="F230" s="65">
        <v>0.18598999999999999</v>
      </c>
      <c r="G230" s="68">
        <v>9.6790000000000376E-2</v>
      </c>
      <c r="H230" s="69" t="s">
        <v>364</v>
      </c>
      <c r="I230" s="69">
        <v>1.0078351789861028E-2</v>
      </c>
      <c r="J230" s="69">
        <v>0.37317669952472271</v>
      </c>
      <c r="K230" s="69">
        <v>7.1354989527169753E-3</v>
      </c>
      <c r="L230" s="69">
        <v>8.7267197720109473E-3</v>
      </c>
      <c r="M230" s="69">
        <v>0.59443106243074451</v>
      </c>
      <c r="N230" s="69">
        <v>9.7739314829816612E-3</v>
      </c>
      <c r="O230" s="69">
        <v>0.52541577690791408</v>
      </c>
      <c r="P230" s="69">
        <v>0.42305958457998194</v>
      </c>
      <c r="Q230" s="69">
        <v>8.9255066441170147E-3</v>
      </c>
      <c r="R230" s="69">
        <v>0.25359133954000956</v>
      </c>
      <c r="S230" s="69">
        <v>6.4733405212589223E-5</v>
      </c>
      <c r="T230" s="69">
        <v>0.25359133954000956</v>
      </c>
      <c r="U230" s="69">
        <v>0.18025518318573155</v>
      </c>
      <c r="V230" s="69">
        <v>0.41949062871450071</v>
      </c>
      <c r="W230" s="69">
        <v>9.7686080155751295E-2</v>
      </c>
      <c r="X230" s="69">
        <v>0.37203550832741211</v>
      </c>
      <c r="Y230" s="69">
        <v>1.7545563995171345E-2</v>
      </c>
      <c r="Z230" s="69">
        <v>0.52908387175962623</v>
      </c>
    </row>
    <row r="231" spans="1:26" s="65" customFormat="1" x14ac:dyDescent="0.2">
      <c r="A231" s="13">
        <v>10073</v>
      </c>
      <c r="B231" s="13" t="s">
        <v>79</v>
      </c>
      <c r="C231" s="13" t="s">
        <v>72</v>
      </c>
      <c r="D231" s="14">
        <v>43614</v>
      </c>
      <c r="E231" s="15"/>
      <c r="F231" s="16">
        <v>1.1066</v>
      </c>
      <c r="G231" s="16">
        <v>10.36739</v>
      </c>
      <c r="H231" s="69" t="s">
        <v>191</v>
      </c>
      <c r="I231" s="69">
        <v>1.0054969907730799E-2</v>
      </c>
      <c r="J231" s="69">
        <v>0.92245388614399371</v>
      </c>
      <c r="K231" s="69">
        <v>7.1346175572685406E-3</v>
      </c>
      <c r="L231" s="69">
        <v>6.053655224971425E-3</v>
      </c>
      <c r="M231" s="69">
        <v>2.7202832347768902</v>
      </c>
      <c r="N231" s="69">
        <v>1.7211540895358368E-2</v>
      </c>
      <c r="O231" s="69">
        <v>2.0487350309784533</v>
      </c>
      <c r="P231" s="69">
        <v>1.0770201424918922</v>
      </c>
      <c r="Q231" s="69">
        <v>7.5593559349483672E-3</v>
      </c>
      <c r="R231" s="69">
        <v>0.26273045720851829</v>
      </c>
      <c r="S231" s="69">
        <v>5.4825218376341693E-5</v>
      </c>
      <c r="T231" s="69">
        <v>0.26273045720851756</v>
      </c>
      <c r="U231" s="69">
        <v>1.3176968630190402</v>
      </c>
      <c r="V231" s="69">
        <v>0.35720368796403645</v>
      </c>
      <c r="W231" s="69">
        <v>0.19449434129881951</v>
      </c>
      <c r="X231" s="69">
        <v>0.59450382564978355</v>
      </c>
      <c r="Y231" s="69">
        <v>0.25609224687803456</v>
      </c>
      <c r="Z231" s="69">
        <v>0.46562766879063316</v>
      </c>
    </row>
    <row r="232" spans="1:26" s="65" customFormat="1" x14ac:dyDescent="0.2">
      <c r="A232" s="65">
        <v>10185</v>
      </c>
      <c r="B232" s="65" t="s">
        <v>365</v>
      </c>
      <c r="C232" s="65" t="s">
        <v>216</v>
      </c>
      <c r="D232" s="66">
        <v>43614</v>
      </c>
      <c r="E232" s="67"/>
      <c r="F232" s="65">
        <v>0.20050000000000001</v>
      </c>
      <c r="G232" s="68">
        <v>9.1899999999998983E-2</v>
      </c>
      <c r="H232" s="69" t="s">
        <v>366</v>
      </c>
      <c r="I232" s="69">
        <v>1.0076764080613773E-2</v>
      </c>
      <c r="J232" s="69">
        <v>0.27639195854108234</v>
      </c>
      <c r="K232" s="69">
        <v>7.1323445726645257E-3</v>
      </c>
      <c r="L232" s="69">
        <v>8.9189076261001216E-3</v>
      </c>
      <c r="M232" s="69">
        <v>0.50442768634327662</v>
      </c>
      <c r="N232" s="69">
        <v>1.201809520468188E-2</v>
      </c>
      <c r="O232" s="69">
        <v>0.46105539228355857</v>
      </c>
      <c r="P232" s="69">
        <v>0.30213506538180962</v>
      </c>
      <c r="Q232" s="69">
        <v>9.2145360123545763E-3</v>
      </c>
      <c r="R232" s="69">
        <v>0.24607798700705044</v>
      </c>
      <c r="S232" s="69">
        <v>6.6829628537322592E-5</v>
      </c>
      <c r="T232" s="69">
        <v>0.24607798700705044</v>
      </c>
      <c r="U232" s="69">
        <v>0.14203721811924577</v>
      </c>
      <c r="V232" s="69">
        <v>0.34824166830936959</v>
      </c>
      <c r="W232" s="69">
        <v>4.1133308895949669E-2</v>
      </c>
      <c r="X232" s="69">
        <v>0.18675430632887965</v>
      </c>
      <c r="Y232" s="69">
        <v>5.8446275149124701E-3</v>
      </c>
      <c r="Z232" s="69">
        <v>0.36458512088937162</v>
      </c>
    </row>
    <row r="233" spans="1:26" s="65" customFormat="1" x14ac:dyDescent="0.2">
      <c r="A233" s="13">
        <v>10073</v>
      </c>
      <c r="B233" s="13" t="s">
        <v>79</v>
      </c>
      <c r="C233" s="13" t="s">
        <v>72</v>
      </c>
      <c r="D233" s="14">
        <v>43614</v>
      </c>
      <c r="E233" s="15"/>
      <c r="F233" s="16">
        <v>1.1066</v>
      </c>
      <c r="G233" s="16">
        <v>10.36739</v>
      </c>
      <c r="H233" s="69" t="s">
        <v>194</v>
      </c>
      <c r="I233" s="69">
        <v>1.0010696911957133E-2</v>
      </c>
      <c r="J233" s="69">
        <v>0.83795304396257797</v>
      </c>
      <c r="K233" s="69">
        <v>7.132818624946447E-3</v>
      </c>
      <c r="L233" s="69">
        <v>7.009068182626762E-3</v>
      </c>
      <c r="M233" s="69">
        <v>2.7197847131456858</v>
      </c>
      <c r="N233" s="69">
        <v>1.1876553936213933E-2</v>
      </c>
      <c r="O233" s="69">
        <v>2.0521644964599721</v>
      </c>
      <c r="P233" s="69">
        <v>0.82323463096293104</v>
      </c>
      <c r="Q233" s="69">
        <v>7.557847354801181E-3</v>
      </c>
      <c r="R233" s="69">
        <v>0.26508548970796753</v>
      </c>
      <c r="S233" s="69">
        <v>5.4814277201363359E-5</v>
      </c>
      <c r="T233" s="69">
        <v>0.26508548970796708</v>
      </c>
      <c r="U233" s="69">
        <v>1.3196299501980244</v>
      </c>
      <c r="V233" s="69">
        <v>0.26809313511513089</v>
      </c>
      <c r="W233" s="69">
        <v>0.19496801828147375</v>
      </c>
      <c r="X233" s="69">
        <v>0.5035930483070522</v>
      </c>
      <c r="Y233" s="69">
        <v>0.25672191690590701</v>
      </c>
      <c r="Z233" s="69">
        <v>0.47232705322936908</v>
      </c>
    </row>
    <row r="234" spans="1:26" s="65" customFormat="1" x14ac:dyDescent="0.2">
      <c r="D234" s="66"/>
      <c r="E234" s="67"/>
      <c r="G234" s="68"/>
      <c r="H234" s="68"/>
      <c r="I234" s="68"/>
      <c r="J234" s="171"/>
      <c r="K234" s="68"/>
      <c r="L234" s="169"/>
      <c r="M234" s="169"/>
      <c r="N234" s="169"/>
      <c r="O234" s="68"/>
      <c r="P234" s="171"/>
      <c r="Q234" s="186"/>
      <c r="R234" s="170"/>
      <c r="S234" s="187"/>
      <c r="U234" s="68"/>
      <c r="V234" s="171"/>
      <c r="W234" s="68"/>
      <c r="X234" s="171"/>
      <c r="Y234" s="186"/>
      <c r="Z234" s="171"/>
    </row>
    <row r="235" spans="1:26" s="65" customFormat="1" x14ac:dyDescent="0.2">
      <c r="A235" s="13">
        <v>10073</v>
      </c>
      <c r="B235" s="13" t="s">
        <v>79</v>
      </c>
      <c r="C235" s="13" t="s">
        <v>72</v>
      </c>
      <c r="D235" s="14">
        <v>43619</v>
      </c>
      <c r="E235" s="15"/>
      <c r="F235" s="16">
        <v>1.1066</v>
      </c>
      <c r="G235" s="16">
        <v>10.36739</v>
      </c>
      <c r="H235" s="69" t="s">
        <v>170</v>
      </c>
      <c r="I235" s="69">
        <v>9.7115439814592398E-3</v>
      </c>
      <c r="J235" s="69">
        <v>1.3441877987282518</v>
      </c>
      <c r="K235" s="69">
        <v>7.1459358440449806E-3</v>
      </c>
      <c r="L235" s="69">
        <v>1.0251380773476787E-2</v>
      </c>
      <c r="M235" s="69">
        <v>2.720460810974342</v>
      </c>
      <c r="N235" s="69">
        <v>2.1267385770263075E-2</v>
      </c>
      <c r="O235" s="69">
        <v>2.1253024720179754</v>
      </c>
      <c r="P235" s="69">
        <v>1.2812596424376592</v>
      </c>
      <c r="Q235" s="69">
        <v>7.56089733262572E-3</v>
      </c>
      <c r="R235" s="69">
        <v>0.31196252115838613</v>
      </c>
      <c r="S235" s="69">
        <v>5.4836397564753072E-5</v>
      </c>
      <c r="T235" s="69">
        <v>0.31196252115838619</v>
      </c>
      <c r="U235" s="69">
        <v>1.3143400471631714</v>
      </c>
      <c r="V235" s="69">
        <v>0.31434789314062772</v>
      </c>
      <c r="W235" s="69">
        <v>0.186211570967276</v>
      </c>
      <c r="X235" s="69">
        <v>0.72744337635267609</v>
      </c>
      <c r="Y235" s="69">
        <v>0.24486766165934393</v>
      </c>
      <c r="Z235" s="69">
        <v>0.77450826131098072</v>
      </c>
    </row>
    <row r="236" spans="1:26" s="65" customFormat="1" x14ac:dyDescent="0.2">
      <c r="A236" s="65">
        <v>10187</v>
      </c>
      <c r="B236" s="65" t="s">
        <v>367</v>
      </c>
      <c r="C236" s="65" t="s">
        <v>216</v>
      </c>
      <c r="D236" s="66">
        <v>43619</v>
      </c>
      <c r="E236" s="67"/>
      <c r="F236" s="65">
        <v>0.17546</v>
      </c>
      <c r="G236" s="68">
        <v>9.3540000000000845E-2</v>
      </c>
      <c r="H236" s="69" t="s">
        <v>368</v>
      </c>
      <c r="I236" s="69">
        <v>1.0008050511400982E-2</v>
      </c>
      <c r="J236" s="69">
        <v>0.34515017124287345</v>
      </c>
      <c r="K236" s="69">
        <v>7.1451181508108185E-3</v>
      </c>
      <c r="L236" s="69">
        <v>1.4458003342353778E-2</v>
      </c>
      <c r="M236" s="69">
        <v>0.3762277779246388</v>
      </c>
      <c r="N236" s="69">
        <v>1.7099900375717937E-2</v>
      </c>
      <c r="O236" s="69">
        <v>0.33769382256771452</v>
      </c>
      <c r="P236" s="69">
        <v>0.54887987472689626</v>
      </c>
      <c r="Q236" s="69">
        <v>8.9847307801178295E-3</v>
      </c>
      <c r="R236" s="69">
        <v>0.51126877498662937</v>
      </c>
      <c r="S236" s="69">
        <v>6.5162936010892231E-5</v>
      </c>
      <c r="T236" s="69">
        <v>0.51126877498663026</v>
      </c>
      <c r="U236" s="69">
        <v>0.20689499436580033</v>
      </c>
      <c r="V236" s="69">
        <v>0.53859041271559915</v>
      </c>
      <c r="W236" s="69">
        <v>4.6074463117746864E-2</v>
      </c>
      <c r="X236" s="69">
        <v>0.37950986090482619</v>
      </c>
      <c r="Y236" s="69">
        <v>9.5308327499003583E-3</v>
      </c>
      <c r="Z236" s="69">
        <v>0.53041987118316702</v>
      </c>
    </row>
    <row r="237" spans="1:26" s="65" customFormat="1" x14ac:dyDescent="0.2">
      <c r="A237" s="13">
        <v>10073</v>
      </c>
      <c r="B237" s="13" t="s">
        <v>79</v>
      </c>
      <c r="C237" s="13" t="s">
        <v>72</v>
      </c>
      <c r="D237" s="14">
        <v>43619</v>
      </c>
      <c r="E237" s="15"/>
      <c r="F237" s="16">
        <v>1.1066</v>
      </c>
      <c r="G237" s="16">
        <v>10.36739</v>
      </c>
      <c r="H237" s="69" t="s">
        <v>235</v>
      </c>
      <c r="I237" s="69">
        <v>9.8077753073792344E-3</v>
      </c>
      <c r="J237" s="69">
        <v>1.6464694925601959</v>
      </c>
      <c r="K237" s="69">
        <v>7.1449754155964787E-3</v>
      </c>
      <c r="L237" s="69">
        <v>9.0719420217605894E-3</v>
      </c>
      <c r="M237" s="69">
        <v>2.7195319017442485</v>
      </c>
      <c r="N237" s="69">
        <v>2.0247978089700011E-2</v>
      </c>
      <c r="O237" s="69">
        <v>2.1020631414642934</v>
      </c>
      <c r="P237" s="69">
        <v>1.6464596868183907</v>
      </c>
      <c r="Q237" s="69">
        <v>7.5594696283168301E-3</v>
      </c>
      <c r="R237" s="69">
        <v>0.29705686345350063</v>
      </c>
      <c r="S237" s="69">
        <v>5.4826042952377982E-5</v>
      </c>
      <c r="T237" s="69">
        <v>0.29705686345350113</v>
      </c>
      <c r="U237" s="69">
        <v>1.3160159542324783</v>
      </c>
      <c r="V237" s="69">
        <v>0.23999021376624785</v>
      </c>
      <c r="W237" s="69">
        <v>0.18731800069593274</v>
      </c>
      <c r="X237" s="69">
        <v>0.70204383131298354</v>
      </c>
      <c r="Y237" s="69">
        <v>0.24657713267396522</v>
      </c>
      <c r="Z237" s="69">
        <v>0.58321697045872889</v>
      </c>
    </row>
    <row r="238" spans="1:26" s="65" customFormat="1" x14ac:dyDescent="0.2">
      <c r="A238" s="65">
        <v>10188</v>
      </c>
      <c r="B238" s="65" t="s">
        <v>369</v>
      </c>
      <c r="C238" s="65" t="s">
        <v>216</v>
      </c>
      <c r="D238" s="66">
        <v>43619</v>
      </c>
      <c r="E238" s="67"/>
      <c r="F238" s="65">
        <v>0.19152</v>
      </c>
      <c r="G238" s="68">
        <v>9.6130000000000493E-2</v>
      </c>
      <c r="H238" s="69" t="s">
        <v>370</v>
      </c>
      <c r="I238" s="69">
        <v>1.0007700568423639E-2</v>
      </c>
      <c r="J238" s="69">
        <v>0.33149708516758036</v>
      </c>
      <c r="K238" s="69">
        <v>7.1451876005474632E-3</v>
      </c>
      <c r="L238" s="69">
        <v>6.0480378983250368E-3</v>
      </c>
      <c r="M238" s="69">
        <v>1.1883075303902988</v>
      </c>
      <c r="N238" s="69">
        <v>8.95869533277459E-3</v>
      </c>
      <c r="O238" s="69">
        <v>1.0923331773642129</v>
      </c>
      <c r="P238" s="69">
        <v>0.34059857355659451</v>
      </c>
      <c r="Q238" s="69">
        <v>9.1998016301967182E-3</v>
      </c>
      <c r="R238" s="69">
        <v>0.12538280776106461</v>
      </c>
      <c r="S238" s="69">
        <v>6.6722765502112087E-5</v>
      </c>
      <c r="T238" s="69">
        <v>0.12538280776106372</v>
      </c>
      <c r="U238" s="69">
        <v>0.6653265754620642</v>
      </c>
      <c r="V238" s="69">
        <v>0.26334670044601283</v>
      </c>
      <c r="W238" s="69">
        <v>0.13872073923281922</v>
      </c>
      <c r="X238" s="69">
        <v>0.4990851589385264</v>
      </c>
      <c r="Y238" s="69">
        <v>9.2210839783229318E-2</v>
      </c>
      <c r="Z238" s="69">
        <v>0.49420478436746168</v>
      </c>
    </row>
    <row r="239" spans="1:26" s="65" customFormat="1" x14ac:dyDescent="0.2">
      <c r="A239" s="13">
        <v>10073</v>
      </c>
      <c r="B239" s="13" t="s">
        <v>79</v>
      </c>
      <c r="C239" s="13" t="s">
        <v>72</v>
      </c>
      <c r="D239" s="14">
        <v>43619</v>
      </c>
      <c r="E239" s="15"/>
      <c r="F239" s="16">
        <v>1.1066</v>
      </c>
      <c r="G239" s="16">
        <v>10.36739</v>
      </c>
      <c r="H239" s="69" t="s">
        <v>176</v>
      </c>
      <c r="I239" s="69">
        <v>9.8058575240435233E-3</v>
      </c>
      <c r="J239" s="69">
        <v>1.2130196041461216</v>
      </c>
      <c r="K239" s="69">
        <v>7.1454466444165962E-3</v>
      </c>
      <c r="L239" s="69">
        <v>7.5094185463529068E-3</v>
      </c>
      <c r="M239" s="69">
        <v>2.7203351497740624</v>
      </c>
      <c r="N239" s="69">
        <v>1.4854419526046431E-2</v>
      </c>
      <c r="O239" s="69">
        <v>2.0912425256164822</v>
      </c>
      <c r="P239" s="69">
        <v>1.3187368771586605</v>
      </c>
      <c r="Q239" s="69">
        <v>7.541227653090724E-3</v>
      </c>
      <c r="R239" s="69">
        <v>0.23943960855563434</v>
      </c>
      <c r="S239" s="69">
        <v>5.4693740639324677E-5</v>
      </c>
      <c r="T239" s="69">
        <v>0.23943960855563473</v>
      </c>
      <c r="U239" s="69">
        <v>1.317503023694812</v>
      </c>
      <c r="V239" s="69">
        <v>0.35757139439440233</v>
      </c>
      <c r="W239" s="69">
        <v>0.18574440239711812</v>
      </c>
      <c r="X239" s="69">
        <v>0.7605468248589996</v>
      </c>
      <c r="Y239" s="69">
        <v>0.2447166815039139</v>
      </c>
      <c r="Z239" s="69">
        <v>0.78232545125501185</v>
      </c>
    </row>
    <row r="240" spans="1:26" s="65" customFormat="1" x14ac:dyDescent="0.2">
      <c r="A240" s="65">
        <v>10189</v>
      </c>
      <c r="B240" s="65" t="s">
        <v>371</v>
      </c>
      <c r="C240" s="65" t="s">
        <v>216</v>
      </c>
      <c r="D240" s="66">
        <v>43619</v>
      </c>
      <c r="E240" s="67"/>
      <c r="F240" s="65">
        <v>0.12035</v>
      </c>
      <c r="G240" s="68">
        <v>9.4269999999999854E-2</v>
      </c>
      <c r="H240" s="69" t="s">
        <v>372</v>
      </c>
      <c r="I240" s="69">
        <v>9.9795505045214786E-3</v>
      </c>
      <c r="J240" s="69">
        <v>0.35535885053346461</v>
      </c>
      <c r="K240" s="69">
        <v>7.1421280036950609E-3</v>
      </c>
      <c r="L240" s="69">
        <v>3.6492880798462582E-3</v>
      </c>
      <c r="M240" s="69">
        <v>4.8536595703201897</v>
      </c>
      <c r="N240" s="69">
        <v>8.4548531280236056E-3</v>
      </c>
      <c r="O240" s="69">
        <v>4.6051738258128969</v>
      </c>
      <c r="P240" s="69">
        <v>0.40159407645012546</v>
      </c>
      <c r="Q240" s="69">
        <v>9.4755846143714326E-3</v>
      </c>
      <c r="R240" s="69">
        <v>5.2965219714068174E-2</v>
      </c>
      <c r="S240" s="69">
        <v>6.8722917692585887E-5</v>
      </c>
      <c r="T240" s="69">
        <v>5.2965219714067542E-2</v>
      </c>
      <c r="U240" s="69">
        <v>1.8425834983345242</v>
      </c>
      <c r="V240" s="69">
        <v>0.18351764590932271</v>
      </c>
      <c r="W240" s="69">
        <v>3.1573659982174116E-3</v>
      </c>
      <c r="X240" s="69">
        <v>0.15694153850977516</v>
      </c>
      <c r="Y240" s="69">
        <v>5.8153837205841621E-3</v>
      </c>
      <c r="Z240" s="69">
        <v>7.9814130584999921E-2</v>
      </c>
    </row>
    <row r="241" spans="1:26" s="65" customFormat="1" x14ac:dyDescent="0.2">
      <c r="A241" s="13">
        <v>10073</v>
      </c>
      <c r="B241" s="13" t="s">
        <v>79</v>
      </c>
      <c r="C241" s="13" t="s">
        <v>72</v>
      </c>
      <c r="D241" s="14">
        <v>43619</v>
      </c>
      <c r="E241" s="15"/>
      <c r="F241" s="16">
        <v>1.1066</v>
      </c>
      <c r="G241" s="16">
        <v>10.36739</v>
      </c>
      <c r="H241" s="69" t="s">
        <v>179</v>
      </c>
      <c r="I241" s="69">
        <v>9.6321889899391791E-3</v>
      </c>
      <c r="J241" s="69">
        <v>1.3199672432188585</v>
      </c>
      <c r="K241" s="69">
        <v>7.1432824877673265E-3</v>
      </c>
      <c r="L241" s="69">
        <v>8.9120927788393003E-3</v>
      </c>
      <c r="M241" s="69">
        <v>2.7200646835017692</v>
      </c>
      <c r="N241" s="69">
        <v>1.7677409052193456E-2</v>
      </c>
      <c r="O241" s="69">
        <v>2.1284514128673511</v>
      </c>
      <c r="P241" s="69">
        <v>1.5239605715126863</v>
      </c>
      <c r="Q241" s="69">
        <v>7.5788544819354112E-3</v>
      </c>
      <c r="R241" s="69">
        <v>0.40419942913027684</v>
      </c>
      <c r="S241" s="69">
        <v>5.4966634140566205E-5</v>
      </c>
      <c r="T241" s="69">
        <v>0.40419942913027745</v>
      </c>
      <c r="U241" s="69">
        <v>1.3178445510699366</v>
      </c>
      <c r="V241" s="69">
        <v>0.30030349132373652</v>
      </c>
      <c r="W241" s="69">
        <v>0.18667647116840602</v>
      </c>
      <c r="X241" s="69">
        <v>0.6721586090840872</v>
      </c>
      <c r="Y241" s="69">
        <v>0.24530097454226543</v>
      </c>
      <c r="Z241" s="69">
        <v>0.69317178264060597</v>
      </c>
    </row>
    <row r="242" spans="1:26" s="65" customFormat="1" x14ac:dyDescent="0.2">
      <c r="A242" s="65">
        <v>10190</v>
      </c>
      <c r="B242" s="65" t="s">
        <v>373</v>
      </c>
      <c r="C242" s="65" t="s">
        <v>216</v>
      </c>
      <c r="D242" s="66">
        <v>43619</v>
      </c>
      <c r="E242" s="67"/>
      <c r="F242" s="65">
        <v>0.12336</v>
      </c>
      <c r="G242" s="68">
        <v>9.3460000000000321E-2</v>
      </c>
      <c r="H242" s="69" t="s">
        <v>374</v>
      </c>
      <c r="I242" s="69">
        <v>1.0015452696664342E-2</v>
      </c>
      <c r="J242" s="69">
        <v>0.44843001603061605</v>
      </c>
      <c r="K242" s="69">
        <v>7.1429182496503844E-3</v>
      </c>
      <c r="L242" s="69">
        <v>6.3238862377935426E-3</v>
      </c>
      <c r="M242" s="69">
        <v>0.54207201744099542</v>
      </c>
      <c r="N242" s="69">
        <v>7.5081264919569773E-3</v>
      </c>
      <c r="O242" s="69">
        <v>0.46476509289946383</v>
      </c>
      <c r="P242" s="69">
        <v>0.52346000967035244</v>
      </c>
      <c r="Q242" s="69">
        <v>8.5588797156632094E-3</v>
      </c>
      <c r="R242" s="69">
        <v>0.25409484464579857</v>
      </c>
      <c r="S242" s="69">
        <v>6.2074395425498852E-5</v>
      </c>
      <c r="T242" s="69">
        <v>0.25409484464579962</v>
      </c>
      <c r="U242" s="69">
        <v>0.28804415397793171</v>
      </c>
      <c r="V242" s="69">
        <v>0.27776024514587655</v>
      </c>
      <c r="W242" s="69">
        <v>0.17159216452054094</v>
      </c>
      <c r="X242" s="69">
        <v>0.31530669552289847</v>
      </c>
      <c r="Y242" s="69">
        <v>4.9391031034089858E-2</v>
      </c>
      <c r="Z242" s="69">
        <v>0.35897702997066638</v>
      </c>
    </row>
    <row r="243" spans="1:26" s="65" customFormat="1" x14ac:dyDescent="0.2">
      <c r="A243" s="13">
        <v>10073</v>
      </c>
      <c r="B243" s="13" t="s">
        <v>79</v>
      </c>
      <c r="C243" s="13" t="s">
        <v>72</v>
      </c>
      <c r="D243" s="14">
        <v>43619</v>
      </c>
      <c r="E243" s="15"/>
      <c r="F243" s="16">
        <v>1.1066</v>
      </c>
      <c r="G243" s="16">
        <v>10.36739</v>
      </c>
      <c r="H243" s="69" t="s">
        <v>182</v>
      </c>
      <c r="I243" s="69">
        <v>9.6559106886106184E-3</v>
      </c>
      <c r="J243" s="69">
        <v>1.7416840769375921</v>
      </c>
      <c r="K243" s="69">
        <v>7.1423455577867105E-3</v>
      </c>
      <c r="L243" s="69">
        <v>8.9935207666453822E-3</v>
      </c>
      <c r="M243" s="69">
        <v>2.7193689181733962</v>
      </c>
      <c r="N243" s="69">
        <v>1.7830644309699814E-2</v>
      </c>
      <c r="O243" s="69">
        <v>2.1297066125233384</v>
      </c>
      <c r="P243" s="69">
        <v>1.8572887611262388</v>
      </c>
      <c r="Q243" s="69">
        <v>7.5639908965673946E-3</v>
      </c>
      <c r="R243" s="69">
        <v>0.35905170145200221</v>
      </c>
      <c r="S243" s="69">
        <v>5.4858834042162397E-5</v>
      </c>
      <c r="T243" s="69">
        <v>0.35905170145200177</v>
      </c>
      <c r="U243" s="69">
        <v>1.3123782845625045</v>
      </c>
      <c r="V243" s="69">
        <v>0.26439474908623695</v>
      </c>
      <c r="W243" s="69">
        <v>0.18915028144327428</v>
      </c>
      <c r="X243" s="69">
        <v>1.0397664892547465</v>
      </c>
      <c r="Y243" s="69">
        <v>0.24782023876467144</v>
      </c>
      <c r="Z243" s="69">
        <v>0.86504807871562261</v>
      </c>
    </row>
    <row r="244" spans="1:26" s="65" customFormat="1" x14ac:dyDescent="0.2">
      <c r="A244" s="65">
        <v>10192</v>
      </c>
      <c r="B244" s="65" t="s">
        <v>375</v>
      </c>
      <c r="C244" s="65" t="s">
        <v>216</v>
      </c>
      <c r="D244" s="66">
        <v>43619</v>
      </c>
      <c r="E244" s="67"/>
      <c r="F244" s="65">
        <v>0.12723000000000001</v>
      </c>
      <c r="G244" s="68">
        <v>9.8050000000000637E-2</v>
      </c>
      <c r="H244" s="69" t="s">
        <v>376</v>
      </c>
      <c r="I244" s="69">
        <v>9.9991016596746758E-3</v>
      </c>
      <c r="J244" s="69">
        <v>0.24655624443105051</v>
      </c>
      <c r="K244" s="69">
        <v>7.1410950001279108E-3</v>
      </c>
      <c r="L244" s="69">
        <v>5.6123643135861101E-3</v>
      </c>
      <c r="M244" s="69">
        <v>1.8247195230908186</v>
      </c>
      <c r="N244" s="69">
        <v>6.2310842728804617E-3</v>
      </c>
      <c r="O244" s="69">
        <v>1.7133458622582012</v>
      </c>
      <c r="P244" s="69">
        <v>0.28511626252262767</v>
      </c>
      <c r="Q244" s="69">
        <v>9.3831153015889596E-3</v>
      </c>
      <c r="R244" s="69">
        <v>9.2023920915461396E-2</v>
      </c>
      <c r="S244" s="69">
        <v>6.8052271898151026E-5</v>
      </c>
      <c r="T244" s="69">
        <v>9.2023920915461188E-2</v>
      </c>
      <c r="U244" s="69">
        <v>1.056622120421824</v>
      </c>
      <c r="V244" s="69">
        <v>0.24172064457241849</v>
      </c>
      <c r="W244" s="69">
        <v>4.963316606726479E-2</v>
      </c>
      <c r="X244" s="69">
        <v>0.20695686930376384</v>
      </c>
      <c r="Y244" s="69">
        <v>5.2487776290070967E-2</v>
      </c>
      <c r="Z244" s="69">
        <v>0.15602706017439852</v>
      </c>
    </row>
    <row r="245" spans="1:26" s="65" customFormat="1" x14ac:dyDescent="0.2">
      <c r="A245" s="13">
        <v>10073</v>
      </c>
      <c r="B245" s="13" t="s">
        <v>79</v>
      </c>
      <c r="C245" s="13" t="s">
        <v>72</v>
      </c>
      <c r="D245" s="14">
        <v>43619</v>
      </c>
      <c r="E245" s="15"/>
      <c r="F245" s="16">
        <v>1.1066</v>
      </c>
      <c r="G245" s="16">
        <v>10.36739</v>
      </c>
      <c r="H245" s="69" t="s">
        <v>185</v>
      </c>
      <c r="I245" s="69">
        <v>9.8497548314469257E-3</v>
      </c>
      <c r="J245" s="69">
        <v>1.4462894326531062</v>
      </c>
      <c r="K245" s="69">
        <v>7.1429056796701845E-3</v>
      </c>
      <c r="L245" s="69">
        <v>1.0554965927107142E-2</v>
      </c>
      <c r="M245" s="69">
        <v>2.7199836528608619</v>
      </c>
      <c r="N245" s="69">
        <v>1.7657551086288695E-2</v>
      </c>
      <c r="O245" s="69">
        <v>2.0958332031423437</v>
      </c>
      <c r="P245" s="69">
        <v>1.5306178852382379</v>
      </c>
      <c r="Q245" s="69">
        <v>7.58075912598091E-3</v>
      </c>
      <c r="R245" s="69">
        <v>0.31339372603277471</v>
      </c>
      <c r="S245" s="69">
        <v>5.4980447820808605E-5</v>
      </c>
      <c r="T245" s="69">
        <v>0.3133937260327736</v>
      </c>
      <c r="U245" s="69">
        <v>1.3158627488231776</v>
      </c>
      <c r="V245" s="69">
        <v>0.36120945497767154</v>
      </c>
      <c r="W245" s="69">
        <v>0.18845738697224471</v>
      </c>
      <c r="X245" s="69">
        <v>0.6313595330869578</v>
      </c>
      <c r="Y245" s="69">
        <v>0.24766745696298403</v>
      </c>
      <c r="Z245" s="69">
        <v>0.78969403364849078</v>
      </c>
    </row>
    <row r="246" spans="1:26" s="65" customFormat="1" x14ac:dyDescent="0.2">
      <c r="A246" s="65">
        <v>10193</v>
      </c>
      <c r="B246" s="65" t="s">
        <v>377</v>
      </c>
      <c r="C246" s="65" t="s">
        <v>216</v>
      </c>
      <c r="D246" s="66">
        <v>43619</v>
      </c>
      <c r="E246" s="67"/>
      <c r="F246" s="65">
        <v>0.12554999999999999</v>
      </c>
      <c r="G246" s="68">
        <v>9.3980000000000175E-2</v>
      </c>
      <c r="H246" s="69" t="s">
        <v>378</v>
      </c>
      <c r="I246" s="69">
        <v>1.0021324711992461E-2</v>
      </c>
      <c r="J246" s="69">
        <v>0.36283321459190915</v>
      </c>
      <c r="K246" s="69">
        <v>7.1386074275290017E-3</v>
      </c>
      <c r="L246" s="69">
        <v>1.0077779279628555E-2</v>
      </c>
      <c r="M246" s="69">
        <v>0.40118169702520223</v>
      </c>
      <c r="N246" s="69">
        <v>1.1640497370736096E-2</v>
      </c>
      <c r="O246" s="69">
        <v>0.36951577760778342</v>
      </c>
      <c r="P246" s="69">
        <v>0.45854153481911381</v>
      </c>
      <c r="Q246" s="69">
        <v>9.2028874306722876E-3</v>
      </c>
      <c r="R246" s="69">
        <v>0.32655231721866196</v>
      </c>
      <c r="S246" s="69">
        <v>6.67451456739673E-5</v>
      </c>
      <c r="T246" s="69">
        <v>0.32655231721866307</v>
      </c>
      <c r="U246" s="69">
        <v>0.23033080457353541</v>
      </c>
      <c r="V246" s="69">
        <v>0.31657387580391066</v>
      </c>
      <c r="W246" s="69">
        <v>3.7935219657810712E-3</v>
      </c>
      <c r="X246" s="69">
        <v>0.19672774320196809</v>
      </c>
      <c r="Y246" s="69">
        <v>8.7359816129227821E-4</v>
      </c>
      <c r="Z246" s="69">
        <v>0.26223131002275457</v>
      </c>
    </row>
    <row r="247" spans="1:26" s="65" customFormat="1" x14ac:dyDescent="0.2">
      <c r="A247" s="13">
        <v>10073</v>
      </c>
      <c r="B247" s="13" t="s">
        <v>79</v>
      </c>
      <c r="C247" s="13" t="s">
        <v>72</v>
      </c>
      <c r="D247" s="14">
        <v>43619</v>
      </c>
      <c r="E247" s="15"/>
      <c r="F247" s="16">
        <v>1.1066</v>
      </c>
      <c r="G247" s="16">
        <v>10.36739</v>
      </c>
      <c r="H247" s="69" t="s">
        <v>188</v>
      </c>
      <c r="I247" s="69">
        <v>9.8705689068098734E-3</v>
      </c>
      <c r="J247" s="69">
        <v>1.8391678963520337</v>
      </c>
      <c r="K247" s="69">
        <v>7.1424582920659686E-3</v>
      </c>
      <c r="L247" s="69">
        <v>1.0952757203765581E-2</v>
      </c>
      <c r="M247" s="69">
        <v>2.7200412393292592</v>
      </c>
      <c r="N247" s="69">
        <v>1.6880158736103278E-2</v>
      </c>
      <c r="O247" s="69">
        <v>2.0888069995800045</v>
      </c>
      <c r="P247" s="69">
        <v>2.2135303430128999</v>
      </c>
      <c r="Q247" s="69">
        <v>7.5523812605810944E-3</v>
      </c>
      <c r="R247" s="69">
        <v>0.34941698940555621</v>
      </c>
      <c r="S247" s="69">
        <v>5.4774633637564972E-5</v>
      </c>
      <c r="T247" s="69">
        <v>0.34941698940555721</v>
      </c>
      <c r="U247" s="69">
        <v>1.3112360190745456</v>
      </c>
      <c r="V247" s="69">
        <v>0.30063682012375764</v>
      </c>
      <c r="W247" s="69">
        <v>0.18712535553646564</v>
      </c>
      <c r="X247" s="69">
        <v>0.70528539551912905</v>
      </c>
      <c r="Y247" s="69">
        <v>0.2459407181257981</v>
      </c>
      <c r="Z247" s="69">
        <v>0.7684171886421185</v>
      </c>
    </row>
    <row r="248" spans="1:26" s="65" customFormat="1" x14ac:dyDescent="0.2">
      <c r="A248" s="65">
        <v>10198</v>
      </c>
      <c r="B248" s="65" t="s">
        <v>379</v>
      </c>
      <c r="C248" s="65" t="s">
        <v>216</v>
      </c>
      <c r="D248" s="66">
        <v>43619</v>
      </c>
      <c r="E248" s="67"/>
      <c r="F248" s="65">
        <v>0.12191</v>
      </c>
      <c r="G248" s="68">
        <v>9.5380000000000464E-2</v>
      </c>
      <c r="H248" s="69" t="s">
        <v>380</v>
      </c>
      <c r="I248" s="69">
        <v>1.0017132367682969E-2</v>
      </c>
      <c r="J248" s="69">
        <v>0.3683664860590809</v>
      </c>
      <c r="K248" s="69">
        <v>7.1401100836194073E-3</v>
      </c>
      <c r="L248" s="69">
        <v>7.0147831753720061E-3</v>
      </c>
      <c r="M248" s="69">
        <v>0.77996111392232637</v>
      </c>
      <c r="N248" s="69">
        <v>7.8556719455287038E-3</v>
      </c>
      <c r="O248" s="69">
        <v>0.75240567234012812</v>
      </c>
      <c r="P248" s="69">
        <v>0.3923119412149077</v>
      </c>
      <c r="Q248" s="69">
        <v>9.6531280117131118E-3</v>
      </c>
      <c r="R248" s="69">
        <v>0.18784133020792898</v>
      </c>
      <c r="S248" s="69">
        <v>7.0010574420791195E-5</v>
      </c>
      <c r="T248" s="69">
        <v>0.18784133020792981</v>
      </c>
      <c r="U248" s="69">
        <v>0.38275208203053551</v>
      </c>
      <c r="V248" s="69">
        <v>0.30685249288116312</v>
      </c>
      <c r="W248" s="69">
        <v>0.20830224200298542</v>
      </c>
      <c r="X248" s="69">
        <v>0.43445508341145744</v>
      </c>
      <c r="Y248" s="69">
        <v>7.9782556739857458E-2</v>
      </c>
      <c r="Z248" s="69">
        <v>0.43173958039773852</v>
      </c>
    </row>
    <row r="249" spans="1:26" s="65" customFormat="1" x14ac:dyDescent="0.2">
      <c r="A249" s="13">
        <v>10073</v>
      </c>
      <c r="B249" s="13" t="s">
        <v>79</v>
      </c>
      <c r="C249" s="13" t="s">
        <v>72</v>
      </c>
      <c r="D249" s="14">
        <v>43619</v>
      </c>
      <c r="E249" s="15"/>
      <c r="F249" s="16">
        <v>1.1066</v>
      </c>
      <c r="G249" s="16">
        <v>10.36739</v>
      </c>
      <c r="H249" s="69" t="s">
        <v>191</v>
      </c>
      <c r="I249" s="69">
        <v>9.8437178527279318E-3</v>
      </c>
      <c r="J249" s="69">
        <v>1.4657268514676842</v>
      </c>
      <c r="K249" s="69">
        <v>7.1407819269906541E-3</v>
      </c>
      <c r="L249" s="69">
        <v>8.2418271059612139E-3</v>
      </c>
      <c r="M249" s="69">
        <v>2.7204318756735577</v>
      </c>
      <c r="N249" s="69">
        <v>1.9681589106438861E-2</v>
      </c>
      <c r="O249" s="69">
        <v>2.0944588926404326</v>
      </c>
      <c r="P249" s="69">
        <v>1.4480378251451782</v>
      </c>
      <c r="Q249" s="69">
        <v>7.5673817541448201E-3</v>
      </c>
      <c r="R249" s="69">
        <v>0.27748403495634844</v>
      </c>
      <c r="S249" s="69">
        <v>5.4883426680578317E-5</v>
      </c>
      <c r="T249" s="69">
        <v>0.27748403495634888</v>
      </c>
      <c r="U249" s="69">
        <v>1.3148999578741951</v>
      </c>
      <c r="V249" s="69">
        <v>0.37185881983880048</v>
      </c>
      <c r="W249" s="69">
        <v>0.18820273477679622</v>
      </c>
      <c r="X249" s="69">
        <v>0.71662239750267809</v>
      </c>
      <c r="Y249" s="69">
        <v>0.24777290585433273</v>
      </c>
      <c r="Z249" s="69">
        <v>0.48055051119651687</v>
      </c>
    </row>
    <row r="250" spans="1:26" s="65" customFormat="1" x14ac:dyDescent="0.2">
      <c r="A250" s="65">
        <v>10199</v>
      </c>
      <c r="B250" s="65" t="s">
        <v>381</v>
      </c>
      <c r="C250" s="65" t="s">
        <v>216</v>
      </c>
      <c r="D250" s="66">
        <v>43619</v>
      </c>
      <c r="E250" s="67"/>
      <c r="F250" s="65">
        <v>0.16372</v>
      </c>
      <c r="G250" s="68">
        <v>9.0880000000000294E-2</v>
      </c>
      <c r="H250" s="69" t="s">
        <v>382</v>
      </c>
      <c r="I250" s="69">
        <v>9.9802431353575999E-3</v>
      </c>
      <c r="J250" s="69">
        <v>0.59882763419656249</v>
      </c>
      <c r="K250" s="69">
        <v>7.1395046449877703E-3</v>
      </c>
      <c r="L250" s="69">
        <v>7.6605679775155287E-3</v>
      </c>
      <c r="M250" s="69">
        <v>0.94120833354999178</v>
      </c>
      <c r="N250" s="69">
        <v>7.7466748316129212E-3</v>
      </c>
      <c r="O250" s="69">
        <v>0.92790515948448793</v>
      </c>
      <c r="P250" s="69">
        <v>0.55888370116225505</v>
      </c>
      <c r="Q250" s="69">
        <v>9.848002769802985E-3</v>
      </c>
      <c r="R250" s="69">
        <v>0.20771794233626564</v>
      </c>
      <c r="S250" s="69">
        <v>7.1423929111356818E-5</v>
      </c>
      <c r="T250" s="69">
        <v>0.20771794233626606</v>
      </c>
      <c r="U250" s="69">
        <v>0.56250976213932169</v>
      </c>
      <c r="V250" s="69">
        <v>0.31298086438901385</v>
      </c>
      <c r="W250" s="69">
        <v>3.6121840913542536E-2</v>
      </c>
      <c r="X250" s="69">
        <v>0.22263092477576649</v>
      </c>
      <c r="Y250" s="69">
        <v>2.0311328846087367E-2</v>
      </c>
      <c r="Z250" s="69">
        <v>0.25174016780019698</v>
      </c>
    </row>
    <row r="251" spans="1:26" s="65" customFormat="1" x14ac:dyDescent="0.2">
      <c r="A251" s="13">
        <v>10073</v>
      </c>
      <c r="B251" s="13" t="s">
        <v>79</v>
      </c>
      <c r="C251" s="13" t="s">
        <v>72</v>
      </c>
      <c r="D251" s="14">
        <v>43619</v>
      </c>
      <c r="E251" s="15"/>
      <c r="F251" s="16">
        <v>1.1066</v>
      </c>
      <c r="G251" s="16">
        <v>10.36739</v>
      </c>
      <c r="H251" s="69" t="s">
        <v>191</v>
      </c>
      <c r="I251" s="69">
        <v>9.8437178527279318E-3</v>
      </c>
      <c r="J251" s="69">
        <v>1.4657268514676842</v>
      </c>
      <c r="K251" s="69">
        <v>7.1407819269906541E-3</v>
      </c>
      <c r="L251" s="69">
        <v>8.2418271059612139E-3</v>
      </c>
      <c r="M251" s="69">
        <v>2.7204318756735577</v>
      </c>
      <c r="N251" s="69">
        <v>1.9681589106438861E-2</v>
      </c>
      <c r="O251" s="69">
        <v>2.0944588926404326</v>
      </c>
      <c r="P251" s="69">
        <v>1.4480378251451782</v>
      </c>
      <c r="Q251" s="69">
        <v>7.5673817541448201E-3</v>
      </c>
      <c r="R251" s="69">
        <v>0.27748403495634844</v>
      </c>
      <c r="S251" s="69">
        <v>5.4883426680578317E-5</v>
      </c>
      <c r="T251" s="69">
        <v>0.27748403495634888</v>
      </c>
      <c r="U251" s="69">
        <v>1.3148999578741951</v>
      </c>
      <c r="V251" s="69">
        <v>0.37185881983880048</v>
      </c>
      <c r="W251" s="69">
        <v>0.18820273477679622</v>
      </c>
      <c r="X251" s="69">
        <v>0.71662239750267809</v>
      </c>
      <c r="Y251" s="69">
        <v>0.24777290585433273</v>
      </c>
      <c r="Z251" s="69">
        <v>0.48055051119651687</v>
      </c>
    </row>
    <row r="252" spans="1:26" s="65" customFormat="1" x14ac:dyDescent="0.2">
      <c r="D252" s="66"/>
      <c r="E252" s="67"/>
      <c r="G252" s="68"/>
      <c r="H252" s="68"/>
      <c r="I252" s="68"/>
      <c r="J252" s="171"/>
      <c r="K252" s="68"/>
      <c r="L252" s="169"/>
      <c r="M252" s="169"/>
      <c r="N252" s="169"/>
      <c r="O252" s="68"/>
      <c r="P252" s="171"/>
      <c r="Q252" s="186"/>
      <c r="R252" s="170"/>
      <c r="S252" s="187"/>
      <c r="U252" s="68"/>
      <c r="V252" s="171"/>
      <c r="W252" s="68"/>
      <c r="X252" s="171"/>
      <c r="Y252" s="186"/>
      <c r="Z252" s="171"/>
    </row>
    <row r="253" spans="1:26" s="65" customFormat="1" x14ac:dyDescent="0.2">
      <c r="A253" s="13">
        <v>10073</v>
      </c>
      <c r="B253" s="13" t="s">
        <v>79</v>
      </c>
      <c r="C253" s="13" t="s">
        <v>72</v>
      </c>
      <c r="D253" s="14">
        <v>43619</v>
      </c>
      <c r="E253" s="15"/>
      <c r="F253" s="16">
        <v>1.1066</v>
      </c>
      <c r="G253" s="16">
        <v>10.36739</v>
      </c>
      <c r="H253" s="69" t="s">
        <v>170</v>
      </c>
      <c r="I253" s="69">
        <v>9.7115439814592398E-3</v>
      </c>
      <c r="J253" s="69">
        <v>1.3441877987282518</v>
      </c>
      <c r="K253" s="69">
        <v>7.1459358440449806E-3</v>
      </c>
      <c r="L253" s="69">
        <v>1.0251380773476787E-2</v>
      </c>
      <c r="M253" s="69">
        <v>2.720460810974342</v>
      </c>
      <c r="N253" s="69">
        <v>2.1267385770263075E-2</v>
      </c>
      <c r="O253" s="69">
        <v>2.1253024720179754</v>
      </c>
      <c r="P253" s="69">
        <v>1.2812596424376592</v>
      </c>
      <c r="Q253" s="69">
        <v>7.56089733262572E-3</v>
      </c>
      <c r="R253" s="69">
        <v>0.31196252115838613</v>
      </c>
      <c r="S253" s="69">
        <v>5.4836397564753072E-5</v>
      </c>
      <c r="T253" s="69">
        <v>0.31196252115838619</v>
      </c>
      <c r="U253" s="69">
        <v>1.3143400471631714</v>
      </c>
      <c r="V253" s="69">
        <v>0.31434789314062772</v>
      </c>
      <c r="W253" s="69">
        <v>0.186211570967276</v>
      </c>
      <c r="X253" s="69">
        <v>0.72744337635267609</v>
      </c>
      <c r="Y253" s="69">
        <v>0.24486766165934393</v>
      </c>
      <c r="Z253" s="69">
        <v>0.77450826131098072</v>
      </c>
    </row>
    <row r="254" spans="1:26" s="65" customFormat="1" x14ac:dyDescent="0.2">
      <c r="A254" s="65">
        <v>10187</v>
      </c>
      <c r="B254" s="65" t="s">
        <v>367</v>
      </c>
      <c r="C254" s="65" t="s">
        <v>216</v>
      </c>
      <c r="D254" s="66">
        <v>43619</v>
      </c>
      <c r="E254" s="67"/>
      <c r="F254" s="65">
        <v>0.17546</v>
      </c>
      <c r="G254" s="68">
        <v>9.3540000000000845E-2</v>
      </c>
      <c r="H254" s="69" t="s">
        <v>368</v>
      </c>
      <c r="I254" s="69">
        <v>1.0008050511400982E-2</v>
      </c>
      <c r="J254" s="69">
        <v>0.34515017124287345</v>
      </c>
      <c r="K254" s="69">
        <v>7.1451181508108185E-3</v>
      </c>
      <c r="L254" s="69">
        <v>1.4458003342353778E-2</v>
      </c>
      <c r="M254" s="69">
        <v>0.3762277779246388</v>
      </c>
      <c r="N254" s="69">
        <v>1.7099900375717937E-2</v>
      </c>
      <c r="O254" s="69">
        <v>0.33769382256771452</v>
      </c>
      <c r="P254" s="69">
        <v>0.54887987472689626</v>
      </c>
      <c r="Q254" s="69">
        <v>8.9847307801178295E-3</v>
      </c>
      <c r="R254" s="69">
        <v>0.51126877498662937</v>
      </c>
      <c r="S254" s="69">
        <v>6.5162936010892231E-5</v>
      </c>
      <c r="T254" s="69">
        <v>0.51126877498663026</v>
      </c>
      <c r="U254" s="69">
        <v>0.20689499436580033</v>
      </c>
      <c r="V254" s="69">
        <v>0.53859041271559915</v>
      </c>
      <c r="W254" s="69">
        <v>4.6074463117746864E-2</v>
      </c>
      <c r="X254" s="69">
        <v>0.37950986090482619</v>
      </c>
      <c r="Y254" s="69">
        <v>9.5308327499003583E-3</v>
      </c>
      <c r="Z254" s="69">
        <v>0.53041987118316702</v>
      </c>
    </row>
    <row r="255" spans="1:26" s="65" customFormat="1" x14ac:dyDescent="0.2">
      <c r="A255" s="13">
        <v>10073</v>
      </c>
      <c r="B255" s="13" t="s">
        <v>79</v>
      </c>
      <c r="C255" s="13" t="s">
        <v>72</v>
      </c>
      <c r="D255" s="14">
        <v>43619</v>
      </c>
      <c r="E255" s="15"/>
      <c r="F255" s="16">
        <v>1.1066</v>
      </c>
      <c r="G255" s="16">
        <v>10.36739</v>
      </c>
      <c r="H255" s="69" t="s">
        <v>235</v>
      </c>
      <c r="I255" s="69">
        <v>9.8077753073792344E-3</v>
      </c>
      <c r="J255" s="69">
        <v>1.6464694925601959</v>
      </c>
      <c r="K255" s="69">
        <v>7.1449754155964787E-3</v>
      </c>
      <c r="L255" s="69">
        <v>9.0719420217605894E-3</v>
      </c>
      <c r="M255" s="69">
        <v>2.7195319017442485</v>
      </c>
      <c r="N255" s="69">
        <v>2.0247978089700011E-2</v>
      </c>
      <c r="O255" s="69">
        <v>2.1020631414642934</v>
      </c>
      <c r="P255" s="69">
        <v>1.6464596868183907</v>
      </c>
      <c r="Q255" s="69">
        <v>7.5594696283168301E-3</v>
      </c>
      <c r="R255" s="69">
        <v>0.29705686345350063</v>
      </c>
      <c r="S255" s="69">
        <v>5.4826042952377982E-5</v>
      </c>
      <c r="T255" s="69">
        <v>0.29705686345350113</v>
      </c>
      <c r="U255" s="69">
        <v>1.3160159542324783</v>
      </c>
      <c r="V255" s="69">
        <v>0.23999021376624785</v>
      </c>
      <c r="W255" s="69">
        <v>0.18731800069593274</v>
      </c>
      <c r="X255" s="69">
        <v>0.70204383131298354</v>
      </c>
      <c r="Y255" s="69">
        <v>0.24657713267396522</v>
      </c>
      <c r="Z255" s="69">
        <v>0.58321697045872889</v>
      </c>
    </row>
    <row r="256" spans="1:26" s="65" customFormat="1" x14ac:dyDescent="0.2">
      <c r="A256" s="65">
        <v>10188</v>
      </c>
      <c r="B256" s="65" t="s">
        <v>369</v>
      </c>
      <c r="C256" s="65" t="s">
        <v>216</v>
      </c>
      <c r="D256" s="66">
        <v>43619</v>
      </c>
      <c r="E256" s="67"/>
      <c r="F256" s="65">
        <v>0.19152</v>
      </c>
      <c r="G256" s="68">
        <v>9.6130000000000493E-2</v>
      </c>
      <c r="H256" s="69" t="s">
        <v>370</v>
      </c>
      <c r="I256" s="69">
        <v>1.0007700568423639E-2</v>
      </c>
      <c r="J256" s="69">
        <v>0.33149708516758036</v>
      </c>
      <c r="K256" s="69">
        <v>7.1451876005474632E-3</v>
      </c>
      <c r="L256" s="69">
        <v>6.0480378983250368E-3</v>
      </c>
      <c r="M256" s="69">
        <v>1.1883075303902988</v>
      </c>
      <c r="N256" s="69">
        <v>8.95869533277459E-3</v>
      </c>
      <c r="O256" s="69">
        <v>1.0923331773642129</v>
      </c>
      <c r="P256" s="69">
        <v>0.34059857355659451</v>
      </c>
      <c r="Q256" s="69">
        <v>9.1998016301967182E-3</v>
      </c>
      <c r="R256" s="69">
        <v>0.12538280776106461</v>
      </c>
      <c r="S256" s="69">
        <v>6.6722765502112087E-5</v>
      </c>
      <c r="T256" s="69">
        <v>0.12538280776106372</v>
      </c>
      <c r="U256" s="69">
        <v>0.6653265754620642</v>
      </c>
      <c r="V256" s="69">
        <v>0.26334670044601283</v>
      </c>
      <c r="W256" s="69">
        <v>0.13872073923281922</v>
      </c>
      <c r="X256" s="69">
        <v>0.4990851589385264</v>
      </c>
      <c r="Y256" s="69">
        <v>9.2210839783229318E-2</v>
      </c>
      <c r="Z256" s="69">
        <v>0.49420478436746168</v>
      </c>
    </row>
    <row r="257" spans="1:26" s="65" customFormat="1" x14ac:dyDescent="0.2">
      <c r="A257" s="13">
        <v>10073</v>
      </c>
      <c r="B257" s="13" t="s">
        <v>79</v>
      </c>
      <c r="C257" s="13" t="s">
        <v>72</v>
      </c>
      <c r="D257" s="14">
        <v>43619</v>
      </c>
      <c r="E257" s="15"/>
      <c r="F257" s="16">
        <v>1.1066</v>
      </c>
      <c r="G257" s="16">
        <v>10.36739</v>
      </c>
      <c r="H257" s="69" t="s">
        <v>176</v>
      </c>
      <c r="I257" s="69">
        <v>9.8058575240435233E-3</v>
      </c>
      <c r="J257" s="69">
        <v>1.2130196041461216</v>
      </c>
      <c r="K257" s="69">
        <v>7.1454466444165962E-3</v>
      </c>
      <c r="L257" s="69">
        <v>7.5094185463529068E-3</v>
      </c>
      <c r="M257" s="69">
        <v>2.7203351497740624</v>
      </c>
      <c r="N257" s="69">
        <v>1.4854419526046431E-2</v>
      </c>
      <c r="O257" s="69">
        <v>2.0912425256164822</v>
      </c>
      <c r="P257" s="69">
        <v>1.3187368771586605</v>
      </c>
      <c r="Q257" s="69">
        <v>7.541227653090724E-3</v>
      </c>
      <c r="R257" s="69">
        <v>0.23943960855563434</v>
      </c>
      <c r="S257" s="69">
        <v>5.4693740639324677E-5</v>
      </c>
      <c r="T257" s="69">
        <v>0.23943960855563473</v>
      </c>
      <c r="U257" s="69">
        <v>1.317503023694812</v>
      </c>
      <c r="V257" s="69">
        <v>0.35757139439440233</v>
      </c>
      <c r="W257" s="69">
        <v>0.18574440239711812</v>
      </c>
      <c r="X257" s="69">
        <v>0.7605468248589996</v>
      </c>
      <c r="Y257" s="69">
        <v>0.2447166815039139</v>
      </c>
      <c r="Z257" s="69">
        <v>0.78232545125501185</v>
      </c>
    </row>
    <row r="258" spans="1:26" s="65" customFormat="1" x14ac:dyDescent="0.2">
      <c r="A258" s="65">
        <v>10189</v>
      </c>
      <c r="B258" s="65" t="s">
        <v>371</v>
      </c>
      <c r="C258" s="65" t="s">
        <v>216</v>
      </c>
      <c r="D258" s="66">
        <v>43619</v>
      </c>
      <c r="E258" s="67"/>
      <c r="F258" s="65">
        <v>0.12035</v>
      </c>
      <c r="G258" s="68">
        <v>9.4269999999999854E-2</v>
      </c>
      <c r="H258" s="69" t="s">
        <v>372</v>
      </c>
      <c r="I258" s="69">
        <v>9.9795505045214786E-3</v>
      </c>
      <c r="J258" s="69">
        <v>0.35535885053346461</v>
      </c>
      <c r="K258" s="69">
        <v>7.1421280036950609E-3</v>
      </c>
      <c r="L258" s="69">
        <v>3.6492880798462582E-3</v>
      </c>
      <c r="M258" s="69">
        <v>4.8536595703201897</v>
      </c>
      <c r="N258" s="69">
        <v>8.4548531280236056E-3</v>
      </c>
      <c r="O258" s="69">
        <v>4.6051738258128969</v>
      </c>
      <c r="P258" s="69">
        <v>0.40159407645012546</v>
      </c>
      <c r="Q258" s="69">
        <v>9.4755846143714326E-3</v>
      </c>
      <c r="R258" s="69">
        <v>5.2965219714068174E-2</v>
      </c>
      <c r="S258" s="69">
        <v>6.8722917692585887E-5</v>
      </c>
      <c r="T258" s="69">
        <v>5.2965219714067542E-2</v>
      </c>
      <c r="U258" s="69">
        <v>1.8425834983345242</v>
      </c>
      <c r="V258" s="69">
        <v>0.18351764590932271</v>
      </c>
      <c r="W258" s="69">
        <v>3.1573659982174116E-3</v>
      </c>
      <c r="X258" s="69">
        <v>0.15694153850977516</v>
      </c>
      <c r="Y258" s="69">
        <v>5.8153837205841621E-3</v>
      </c>
      <c r="Z258" s="69">
        <v>7.9814130584999921E-2</v>
      </c>
    </row>
    <row r="259" spans="1:26" s="65" customFormat="1" x14ac:dyDescent="0.2">
      <c r="A259" s="13">
        <v>10073</v>
      </c>
      <c r="B259" s="13" t="s">
        <v>79</v>
      </c>
      <c r="C259" s="13" t="s">
        <v>72</v>
      </c>
      <c r="D259" s="14">
        <v>43619</v>
      </c>
      <c r="E259" s="15"/>
      <c r="F259" s="16">
        <v>1.1066</v>
      </c>
      <c r="G259" s="16">
        <v>10.36739</v>
      </c>
      <c r="H259" s="69" t="s">
        <v>179</v>
      </c>
      <c r="I259" s="69">
        <v>9.6321889899391791E-3</v>
      </c>
      <c r="J259" s="69">
        <v>1.3199672432188585</v>
      </c>
      <c r="K259" s="69">
        <v>7.1432824877673265E-3</v>
      </c>
      <c r="L259" s="69">
        <v>8.9120927788393003E-3</v>
      </c>
      <c r="M259" s="69">
        <v>2.7200646835017692</v>
      </c>
      <c r="N259" s="69">
        <v>1.7677409052193456E-2</v>
      </c>
      <c r="O259" s="69">
        <v>2.1284514128673511</v>
      </c>
      <c r="P259" s="69">
        <v>1.5239605715126863</v>
      </c>
      <c r="Q259" s="69">
        <v>7.5788544819354112E-3</v>
      </c>
      <c r="R259" s="69">
        <v>0.40419942913027684</v>
      </c>
      <c r="S259" s="69">
        <v>5.4966634140566205E-5</v>
      </c>
      <c r="T259" s="69">
        <v>0.40419942913027745</v>
      </c>
      <c r="U259" s="69">
        <v>1.3178445510699366</v>
      </c>
      <c r="V259" s="69">
        <v>0.30030349132373652</v>
      </c>
      <c r="W259" s="69">
        <v>0.18667647116840602</v>
      </c>
      <c r="X259" s="69">
        <v>0.6721586090840872</v>
      </c>
      <c r="Y259" s="69">
        <v>0.24530097454226543</v>
      </c>
      <c r="Z259" s="69">
        <v>0.69317178264060597</v>
      </c>
    </row>
    <row r="260" spans="1:26" s="65" customFormat="1" x14ac:dyDescent="0.2">
      <c r="A260" s="65">
        <v>10190</v>
      </c>
      <c r="B260" s="65" t="s">
        <v>373</v>
      </c>
      <c r="C260" s="65" t="s">
        <v>216</v>
      </c>
      <c r="D260" s="66">
        <v>43619</v>
      </c>
      <c r="E260" s="67"/>
      <c r="F260" s="65">
        <v>0.12336</v>
      </c>
      <c r="G260" s="68">
        <v>9.3460000000000321E-2</v>
      </c>
      <c r="H260" s="69" t="s">
        <v>374</v>
      </c>
      <c r="I260" s="69">
        <v>1.0015452696664342E-2</v>
      </c>
      <c r="J260" s="69">
        <v>0.44843001603061605</v>
      </c>
      <c r="K260" s="69">
        <v>7.1429182496503844E-3</v>
      </c>
      <c r="L260" s="69">
        <v>6.3238862377935426E-3</v>
      </c>
      <c r="M260" s="69">
        <v>0.54207201744099542</v>
      </c>
      <c r="N260" s="69">
        <v>7.5081264919569773E-3</v>
      </c>
      <c r="O260" s="69">
        <v>0.46476509289946383</v>
      </c>
      <c r="P260" s="69">
        <v>0.52346000967035244</v>
      </c>
      <c r="Q260" s="69">
        <v>8.5588797156632094E-3</v>
      </c>
      <c r="R260" s="69">
        <v>0.25409484464579857</v>
      </c>
      <c r="S260" s="69">
        <v>6.2074395425498852E-5</v>
      </c>
      <c r="T260" s="69">
        <v>0.25409484464579962</v>
      </c>
      <c r="U260" s="69">
        <v>0.28804415397793171</v>
      </c>
      <c r="V260" s="69">
        <v>0.27776024514587655</v>
      </c>
      <c r="W260" s="69">
        <v>0.17159216452054094</v>
      </c>
      <c r="X260" s="69">
        <v>0.31530669552289847</v>
      </c>
      <c r="Y260" s="69">
        <v>4.9391031034089858E-2</v>
      </c>
      <c r="Z260" s="69">
        <v>0.35897702997066638</v>
      </c>
    </row>
    <row r="261" spans="1:26" s="65" customFormat="1" x14ac:dyDescent="0.2">
      <c r="A261" s="13">
        <v>10073</v>
      </c>
      <c r="B261" s="13" t="s">
        <v>79</v>
      </c>
      <c r="C261" s="13" t="s">
        <v>72</v>
      </c>
      <c r="D261" s="14">
        <v>43619</v>
      </c>
      <c r="E261" s="15"/>
      <c r="F261" s="16">
        <v>1.1066</v>
      </c>
      <c r="G261" s="16">
        <v>10.36739</v>
      </c>
      <c r="H261" s="69" t="s">
        <v>182</v>
      </c>
      <c r="I261" s="69">
        <v>9.6559106886106184E-3</v>
      </c>
      <c r="J261" s="69">
        <v>1.7416840769375921</v>
      </c>
      <c r="K261" s="69">
        <v>7.1423455577867105E-3</v>
      </c>
      <c r="L261" s="69">
        <v>8.9935207666453822E-3</v>
      </c>
      <c r="M261" s="69">
        <v>2.7193689181733962</v>
      </c>
      <c r="N261" s="69">
        <v>1.7830644309699814E-2</v>
      </c>
      <c r="O261" s="69">
        <v>2.1297066125233384</v>
      </c>
      <c r="P261" s="69">
        <v>1.8572887611262388</v>
      </c>
      <c r="Q261" s="69">
        <v>7.5639908965673946E-3</v>
      </c>
      <c r="R261" s="69">
        <v>0.35905170145200221</v>
      </c>
      <c r="S261" s="69">
        <v>5.4858834042162397E-5</v>
      </c>
      <c r="T261" s="69">
        <v>0.35905170145200177</v>
      </c>
      <c r="U261" s="69">
        <v>1.3123782845625045</v>
      </c>
      <c r="V261" s="69">
        <v>0.26439474908623695</v>
      </c>
      <c r="W261" s="69">
        <v>0.18915028144327428</v>
      </c>
      <c r="X261" s="69">
        <v>1.0397664892547465</v>
      </c>
      <c r="Y261" s="69">
        <v>0.24782023876467144</v>
      </c>
      <c r="Z261" s="69">
        <v>0.86504807871562261</v>
      </c>
    </row>
    <row r="262" spans="1:26" s="65" customFormat="1" x14ac:dyDescent="0.2">
      <c r="A262" s="65">
        <v>10192</v>
      </c>
      <c r="B262" s="65" t="s">
        <v>375</v>
      </c>
      <c r="C262" s="65" t="s">
        <v>216</v>
      </c>
      <c r="D262" s="66">
        <v>43619</v>
      </c>
      <c r="E262" s="67"/>
      <c r="F262" s="65">
        <v>0.12723000000000001</v>
      </c>
      <c r="G262" s="68">
        <v>9.8050000000000637E-2</v>
      </c>
      <c r="H262" s="69" t="s">
        <v>376</v>
      </c>
      <c r="I262" s="69">
        <v>9.9991016596746758E-3</v>
      </c>
      <c r="J262" s="69">
        <v>0.24655624443105051</v>
      </c>
      <c r="K262" s="69">
        <v>7.1410950001279108E-3</v>
      </c>
      <c r="L262" s="69">
        <v>5.6123643135861101E-3</v>
      </c>
      <c r="M262" s="69">
        <v>1.8247195230908186</v>
      </c>
      <c r="N262" s="69">
        <v>6.2310842728804617E-3</v>
      </c>
      <c r="O262" s="69">
        <v>1.7133458622582012</v>
      </c>
      <c r="P262" s="69">
        <v>0.28511626252262767</v>
      </c>
      <c r="Q262" s="69">
        <v>9.3831153015889596E-3</v>
      </c>
      <c r="R262" s="69">
        <v>9.2023920915461396E-2</v>
      </c>
      <c r="S262" s="69">
        <v>6.8052271898151026E-5</v>
      </c>
      <c r="T262" s="69">
        <v>9.2023920915461188E-2</v>
      </c>
      <c r="U262" s="69">
        <v>1.056622120421824</v>
      </c>
      <c r="V262" s="69">
        <v>0.24172064457241849</v>
      </c>
      <c r="W262" s="69">
        <v>4.963316606726479E-2</v>
      </c>
      <c r="X262" s="69">
        <v>0.20695686930376384</v>
      </c>
      <c r="Y262" s="69">
        <v>5.2487776290070967E-2</v>
      </c>
      <c r="Z262" s="69">
        <v>0.15602706017439852</v>
      </c>
    </row>
    <row r="263" spans="1:26" s="65" customFormat="1" x14ac:dyDescent="0.2">
      <c r="A263" s="13">
        <v>10073</v>
      </c>
      <c r="B263" s="13" t="s">
        <v>79</v>
      </c>
      <c r="C263" s="13" t="s">
        <v>72</v>
      </c>
      <c r="D263" s="14">
        <v>43619</v>
      </c>
      <c r="E263" s="15"/>
      <c r="F263" s="16">
        <v>1.1066</v>
      </c>
      <c r="G263" s="16">
        <v>10.36739</v>
      </c>
      <c r="H263" s="69" t="s">
        <v>185</v>
      </c>
      <c r="I263" s="69">
        <v>9.8497548314469257E-3</v>
      </c>
      <c r="J263" s="69">
        <v>1.4462894326531062</v>
      </c>
      <c r="K263" s="69">
        <v>7.1429056796701845E-3</v>
      </c>
      <c r="L263" s="69">
        <v>1.0554965927107142E-2</v>
      </c>
      <c r="M263" s="69">
        <v>2.7199836528608619</v>
      </c>
      <c r="N263" s="69">
        <v>1.7657551086288695E-2</v>
      </c>
      <c r="O263" s="69">
        <v>2.0958332031423437</v>
      </c>
      <c r="P263" s="69">
        <v>1.5306178852382379</v>
      </c>
      <c r="Q263" s="69">
        <v>7.58075912598091E-3</v>
      </c>
      <c r="R263" s="69">
        <v>0.31339372603277471</v>
      </c>
      <c r="S263" s="69">
        <v>5.4980447820808605E-5</v>
      </c>
      <c r="T263" s="69">
        <v>0.3133937260327736</v>
      </c>
      <c r="U263" s="69">
        <v>1.3158627488231776</v>
      </c>
      <c r="V263" s="69">
        <v>0.36120945497767154</v>
      </c>
      <c r="W263" s="69">
        <v>0.18845738697224471</v>
      </c>
      <c r="X263" s="69">
        <v>0.6313595330869578</v>
      </c>
      <c r="Y263" s="69">
        <v>0.24766745696298403</v>
      </c>
      <c r="Z263" s="69">
        <v>0.78969403364849078</v>
      </c>
    </row>
    <row r="264" spans="1:26" s="65" customFormat="1" x14ac:dyDescent="0.2">
      <c r="A264" s="65">
        <v>10193</v>
      </c>
      <c r="B264" s="65" t="s">
        <v>377</v>
      </c>
      <c r="C264" s="65" t="s">
        <v>216</v>
      </c>
      <c r="D264" s="66">
        <v>43619</v>
      </c>
      <c r="E264" s="67"/>
      <c r="F264" s="65">
        <v>0.12554999999999999</v>
      </c>
      <c r="G264" s="68">
        <v>9.3980000000000175E-2</v>
      </c>
      <c r="H264" s="69" t="s">
        <v>378</v>
      </c>
      <c r="I264" s="69">
        <v>1.0021324711992461E-2</v>
      </c>
      <c r="J264" s="69">
        <v>0.36283321459190915</v>
      </c>
      <c r="K264" s="69">
        <v>7.1386074275290017E-3</v>
      </c>
      <c r="L264" s="69">
        <v>1.0077779279628555E-2</v>
      </c>
      <c r="M264" s="69">
        <v>0.40118169702520223</v>
      </c>
      <c r="N264" s="69">
        <v>1.1640497370736096E-2</v>
      </c>
      <c r="O264" s="69">
        <v>0.36951577760778342</v>
      </c>
      <c r="P264" s="69">
        <v>0.45854153481911381</v>
      </c>
      <c r="Q264" s="69">
        <v>9.2028874306722876E-3</v>
      </c>
      <c r="R264" s="69">
        <v>0.32655231721866196</v>
      </c>
      <c r="S264" s="69">
        <v>6.67451456739673E-5</v>
      </c>
      <c r="T264" s="69">
        <v>0.32655231721866307</v>
      </c>
      <c r="U264" s="69">
        <v>0.23033080457353541</v>
      </c>
      <c r="V264" s="69">
        <v>0.31657387580391066</v>
      </c>
      <c r="W264" s="69">
        <v>3.7935219657810712E-3</v>
      </c>
      <c r="X264" s="69">
        <v>0.19672774320196809</v>
      </c>
      <c r="Y264" s="69">
        <v>8.7359816129227821E-4</v>
      </c>
      <c r="Z264" s="69">
        <v>0.26223131002275457</v>
      </c>
    </row>
    <row r="265" spans="1:26" s="65" customFormat="1" x14ac:dyDescent="0.2">
      <c r="A265" s="13">
        <v>10073</v>
      </c>
      <c r="B265" s="13" t="s">
        <v>79</v>
      </c>
      <c r="C265" s="13" t="s">
        <v>72</v>
      </c>
      <c r="D265" s="14">
        <v>43619</v>
      </c>
      <c r="E265" s="15"/>
      <c r="F265" s="16">
        <v>1.1066</v>
      </c>
      <c r="G265" s="16">
        <v>10.36739</v>
      </c>
      <c r="H265" s="69" t="s">
        <v>188</v>
      </c>
      <c r="I265" s="69">
        <v>9.8705689068098734E-3</v>
      </c>
      <c r="J265" s="69">
        <v>1.8391678963520337</v>
      </c>
      <c r="K265" s="69">
        <v>7.1424582920659686E-3</v>
      </c>
      <c r="L265" s="69">
        <v>1.0952757203765581E-2</v>
      </c>
      <c r="M265" s="69">
        <v>2.7200412393292592</v>
      </c>
      <c r="N265" s="69">
        <v>1.6880158736103278E-2</v>
      </c>
      <c r="O265" s="69">
        <v>2.0888069995800045</v>
      </c>
      <c r="P265" s="69">
        <v>2.2135303430128999</v>
      </c>
      <c r="Q265" s="69">
        <v>7.5523812605810944E-3</v>
      </c>
      <c r="R265" s="69">
        <v>0.34941698940555621</v>
      </c>
      <c r="S265" s="69">
        <v>5.4774633637564972E-5</v>
      </c>
      <c r="T265" s="69">
        <v>0.34941698940555721</v>
      </c>
      <c r="U265" s="69">
        <v>1.3112360190745456</v>
      </c>
      <c r="V265" s="69">
        <v>0.30063682012375764</v>
      </c>
      <c r="W265" s="69">
        <v>0.18712535553646564</v>
      </c>
      <c r="X265" s="69">
        <v>0.70528539551912905</v>
      </c>
      <c r="Y265" s="69">
        <v>0.2459407181257981</v>
      </c>
      <c r="Z265" s="69">
        <v>0.7684171886421185</v>
      </c>
    </row>
    <row r="266" spans="1:26" s="65" customFormat="1" x14ac:dyDescent="0.2">
      <c r="A266" s="65">
        <v>10198</v>
      </c>
      <c r="B266" s="65" t="s">
        <v>379</v>
      </c>
      <c r="C266" s="65" t="s">
        <v>216</v>
      </c>
      <c r="D266" s="66">
        <v>43619</v>
      </c>
      <c r="E266" s="67"/>
      <c r="F266" s="65">
        <v>0.12191</v>
      </c>
      <c r="G266" s="68">
        <v>9.5380000000000464E-2</v>
      </c>
      <c r="H266" s="69" t="s">
        <v>380</v>
      </c>
      <c r="I266" s="69">
        <v>1.0017132367682969E-2</v>
      </c>
      <c r="J266" s="69">
        <v>0.3683664860590809</v>
      </c>
      <c r="K266" s="69">
        <v>7.1401100836194073E-3</v>
      </c>
      <c r="L266" s="69">
        <v>7.0147831753720061E-3</v>
      </c>
      <c r="M266" s="69">
        <v>0.77996111392232637</v>
      </c>
      <c r="N266" s="69">
        <v>7.8556719455287038E-3</v>
      </c>
      <c r="O266" s="69">
        <v>0.75240567234012812</v>
      </c>
      <c r="P266" s="69">
        <v>0.3923119412149077</v>
      </c>
      <c r="Q266" s="69">
        <v>9.6531280117131118E-3</v>
      </c>
      <c r="R266" s="69">
        <v>0.18784133020792898</v>
      </c>
      <c r="S266" s="69">
        <v>7.0010574420791195E-5</v>
      </c>
      <c r="T266" s="69">
        <v>0.18784133020792981</v>
      </c>
      <c r="U266" s="69">
        <v>0.38275208203053551</v>
      </c>
      <c r="V266" s="69">
        <v>0.30685249288116312</v>
      </c>
      <c r="W266" s="69">
        <v>0.20830224200298542</v>
      </c>
      <c r="X266" s="69">
        <v>0.43445508341145744</v>
      </c>
      <c r="Y266" s="69">
        <v>7.9782556739857458E-2</v>
      </c>
      <c r="Z266" s="69">
        <v>0.43173958039773852</v>
      </c>
    </row>
    <row r="267" spans="1:26" s="65" customFormat="1" x14ac:dyDescent="0.2">
      <c r="A267" s="13">
        <v>10073</v>
      </c>
      <c r="B267" s="13" t="s">
        <v>79</v>
      </c>
      <c r="C267" s="13" t="s">
        <v>72</v>
      </c>
      <c r="D267" s="14">
        <v>43619</v>
      </c>
      <c r="E267" s="15"/>
      <c r="F267" s="16">
        <v>1.1066</v>
      </c>
      <c r="G267" s="16">
        <v>10.36739</v>
      </c>
      <c r="H267" s="69" t="s">
        <v>191</v>
      </c>
      <c r="I267" s="69">
        <v>9.8437178527279318E-3</v>
      </c>
      <c r="J267" s="69">
        <v>1.4657268514676842</v>
      </c>
      <c r="K267" s="69">
        <v>7.1407819269906541E-3</v>
      </c>
      <c r="L267" s="69">
        <v>8.2418271059612139E-3</v>
      </c>
      <c r="M267" s="69">
        <v>2.7204318756735577</v>
      </c>
      <c r="N267" s="69">
        <v>1.9681589106438861E-2</v>
      </c>
      <c r="O267" s="69">
        <v>2.0944588926404326</v>
      </c>
      <c r="P267" s="69">
        <v>1.4480378251451782</v>
      </c>
      <c r="Q267" s="69">
        <v>7.5673817541448201E-3</v>
      </c>
      <c r="R267" s="69">
        <v>0.27748403495634844</v>
      </c>
      <c r="S267" s="69">
        <v>5.4883426680578317E-5</v>
      </c>
      <c r="T267" s="69">
        <v>0.27748403495634888</v>
      </c>
      <c r="U267" s="69">
        <v>1.3148999578741951</v>
      </c>
      <c r="V267" s="69">
        <v>0.37185881983880048</v>
      </c>
      <c r="W267" s="69">
        <v>0.18820273477679622</v>
      </c>
      <c r="X267" s="69">
        <v>0.71662239750267809</v>
      </c>
      <c r="Y267" s="69">
        <v>0.24777290585433273</v>
      </c>
      <c r="Z267" s="69">
        <v>0.48055051119651687</v>
      </c>
    </row>
    <row r="268" spans="1:26" s="65" customFormat="1" x14ac:dyDescent="0.2">
      <c r="A268" s="65">
        <v>10199</v>
      </c>
      <c r="B268" s="65" t="s">
        <v>381</v>
      </c>
      <c r="C268" s="65" t="s">
        <v>216</v>
      </c>
      <c r="D268" s="66">
        <v>43619</v>
      </c>
      <c r="E268" s="67"/>
      <c r="F268" s="65">
        <v>0.16372</v>
      </c>
      <c r="G268" s="68">
        <v>9.0880000000000294E-2</v>
      </c>
      <c r="H268" s="69" t="s">
        <v>382</v>
      </c>
      <c r="I268" s="69">
        <v>9.9802431353575999E-3</v>
      </c>
      <c r="J268" s="69">
        <v>0.59882763419656249</v>
      </c>
      <c r="K268" s="69">
        <v>7.1395046449877703E-3</v>
      </c>
      <c r="L268" s="69">
        <v>7.6605679775155287E-3</v>
      </c>
      <c r="M268" s="69">
        <v>0.94120833354999178</v>
      </c>
      <c r="N268" s="69">
        <v>7.7466748316129212E-3</v>
      </c>
      <c r="O268" s="69">
        <v>0.92790515948448793</v>
      </c>
      <c r="P268" s="69">
        <v>0.55888370116225505</v>
      </c>
      <c r="Q268" s="69">
        <v>9.848002769802985E-3</v>
      </c>
      <c r="R268" s="69">
        <v>0.20771794233626564</v>
      </c>
      <c r="S268" s="69">
        <v>7.1423929111356818E-5</v>
      </c>
      <c r="T268" s="69">
        <v>0.20771794233626606</v>
      </c>
      <c r="U268" s="69">
        <v>0.56250976213932169</v>
      </c>
      <c r="V268" s="69">
        <v>0.31298086438901385</v>
      </c>
      <c r="W268" s="69">
        <v>3.6121840913542536E-2</v>
      </c>
      <c r="X268" s="69">
        <v>0.22263092477576649</v>
      </c>
      <c r="Y268" s="69">
        <v>2.0311328846087367E-2</v>
      </c>
      <c r="Z268" s="69">
        <v>0.25174016780019698</v>
      </c>
    </row>
    <row r="269" spans="1:26" s="65" customFormat="1" x14ac:dyDescent="0.2">
      <c r="A269" s="13">
        <v>10073</v>
      </c>
      <c r="B269" s="13" t="s">
        <v>79</v>
      </c>
      <c r="C269" s="13" t="s">
        <v>72</v>
      </c>
      <c r="D269" s="14">
        <v>43619</v>
      </c>
      <c r="E269" s="15"/>
      <c r="F269" s="16">
        <v>1.1066</v>
      </c>
      <c r="G269" s="16">
        <v>10.36739</v>
      </c>
      <c r="H269" s="69" t="s">
        <v>191</v>
      </c>
      <c r="I269" s="69">
        <v>9.8437178527279318E-3</v>
      </c>
      <c r="J269" s="69">
        <v>1.4657268514676842</v>
      </c>
      <c r="K269" s="69">
        <v>7.1407819269906541E-3</v>
      </c>
      <c r="L269" s="69">
        <v>8.2418271059612139E-3</v>
      </c>
      <c r="M269" s="69">
        <v>2.7204318756735577</v>
      </c>
      <c r="N269" s="69">
        <v>1.9681589106438861E-2</v>
      </c>
      <c r="O269" s="69">
        <v>2.0944588926404326</v>
      </c>
      <c r="P269" s="69">
        <v>1.4480378251451782</v>
      </c>
      <c r="Q269" s="69">
        <v>7.5673817541448201E-3</v>
      </c>
      <c r="R269" s="69">
        <v>0.27748403495634844</v>
      </c>
      <c r="S269" s="69">
        <v>5.4883426680578317E-5</v>
      </c>
      <c r="T269" s="69">
        <v>0.27748403495634888</v>
      </c>
      <c r="U269" s="69">
        <v>1.3148999578741951</v>
      </c>
      <c r="V269" s="69">
        <v>0.37185881983880048</v>
      </c>
      <c r="W269" s="69">
        <v>0.18820273477679622</v>
      </c>
      <c r="X269" s="69">
        <v>0.71662239750267809</v>
      </c>
      <c r="Y269" s="69">
        <v>0.24777290585433273</v>
      </c>
      <c r="Z269" s="69">
        <v>0.48055051119651687</v>
      </c>
    </row>
    <row r="270" spans="1:26" s="65" customFormat="1" x14ac:dyDescent="0.2">
      <c r="D270" s="66"/>
      <c r="E270" s="67"/>
      <c r="G270" s="68"/>
      <c r="H270" s="68"/>
      <c r="I270" s="68"/>
      <c r="J270" s="171"/>
      <c r="K270" s="68"/>
      <c r="L270" s="169"/>
      <c r="M270" s="169"/>
      <c r="N270" s="169"/>
      <c r="O270" s="68"/>
      <c r="P270" s="171"/>
      <c r="Q270" s="186"/>
      <c r="R270" s="170"/>
      <c r="S270" s="187"/>
      <c r="U270" s="68"/>
      <c r="V270" s="171"/>
      <c r="W270" s="68"/>
      <c r="X270" s="171"/>
      <c r="Y270" s="186"/>
      <c r="Z270" s="171"/>
    </row>
    <row r="271" spans="1:26" s="65" customFormat="1" x14ac:dyDescent="0.2">
      <c r="A271" s="13">
        <v>10073</v>
      </c>
      <c r="B271" s="13" t="s">
        <v>79</v>
      </c>
      <c r="C271" s="13" t="s">
        <v>72</v>
      </c>
      <c r="D271" s="14">
        <v>43627</v>
      </c>
      <c r="E271" s="15"/>
      <c r="F271" s="16">
        <v>1.1066</v>
      </c>
      <c r="G271" s="16">
        <v>10.36739</v>
      </c>
      <c r="H271" s="69" t="s">
        <v>195</v>
      </c>
      <c r="I271" s="69">
        <v>9.9015658419451379E-3</v>
      </c>
      <c r="J271" s="69">
        <v>0.47062964753580772</v>
      </c>
      <c r="K271" s="69">
        <v>7.16549170317994E-3</v>
      </c>
      <c r="L271" s="69">
        <v>5.561298469532152E-3</v>
      </c>
      <c r="M271" s="69">
        <v>2.717930440721338</v>
      </c>
      <c r="N271" s="69">
        <v>8.1406685889925667E-3</v>
      </c>
      <c r="O271" s="69">
        <v>2.0743752338136958</v>
      </c>
      <c r="P271" s="69">
        <v>0.47079063207541</v>
      </c>
      <c r="Q271" s="69">
        <v>7.5570263322580029E-3</v>
      </c>
      <c r="R271" s="69">
        <v>0.11133083969064124</v>
      </c>
      <c r="S271" s="69">
        <v>5.4808322627903777E-5</v>
      </c>
      <c r="T271" s="69">
        <v>0.11133083969064093</v>
      </c>
      <c r="U271" s="69">
        <v>1.3319803105618362</v>
      </c>
      <c r="V271" s="69">
        <v>0.2647673216741494</v>
      </c>
      <c r="W271" s="69">
        <v>0.177492761776993</v>
      </c>
      <c r="X271" s="69">
        <v>0.43549431575549202</v>
      </c>
      <c r="Y271" s="69">
        <v>0.23660098418934583</v>
      </c>
      <c r="Z271" s="69">
        <v>0.31050016369466726</v>
      </c>
    </row>
    <row r="272" spans="1:26" s="65" customFormat="1" x14ac:dyDescent="0.2">
      <c r="A272" s="65">
        <v>10274</v>
      </c>
      <c r="B272" s="65" t="s">
        <v>383</v>
      </c>
      <c r="C272" s="65" t="s">
        <v>384</v>
      </c>
      <c r="D272" s="66">
        <v>43627</v>
      </c>
      <c r="E272" s="67"/>
      <c r="F272" s="65">
        <v>6.8099999999999994E-2</v>
      </c>
      <c r="G272" s="68">
        <v>9.6519999999999939E-2</v>
      </c>
      <c r="H272" s="69" t="s">
        <v>385</v>
      </c>
      <c r="I272" s="69">
        <v>1.004804154742397E-2</v>
      </c>
      <c r="J272" s="69">
        <v>0.27258579863806032</v>
      </c>
      <c r="K272" s="69">
        <v>7.1569616354691841E-3</v>
      </c>
      <c r="L272" s="69">
        <v>6.0439916648457083E-3</v>
      </c>
      <c r="M272" s="69">
        <v>2.4657500590652077</v>
      </c>
      <c r="N272" s="69">
        <v>6.7441670706904558E-3</v>
      </c>
      <c r="O272" s="69">
        <v>3.4816648731507929</v>
      </c>
      <c r="P272" s="69">
        <v>0.26138289455076935</v>
      </c>
      <c r="Q272" s="69">
        <v>1.4176645498297497E-2</v>
      </c>
      <c r="R272" s="69">
        <v>4.6618570842537913E-2</v>
      </c>
      <c r="S272" s="69">
        <v>1.0281797708384401E-4</v>
      </c>
      <c r="T272" s="69">
        <v>4.6618570842537843E-2</v>
      </c>
      <c r="U272" s="69">
        <v>0.16752010137106535</v>
      </c>
      <c r="V272" s="69">
        <v>0.40218499329380386</v>
      </c>
      <c r="W272" s="69">
        <v>1.3213003199732773E-3</v>
      </c>
      <c r="X272" s="69">
        <v>0.22394639063926589</v>
      </c>
      <c r="Y272" s="69">
        <v>2.2153185875351143E-4</v>
      </c>
      <c r="Z272" s="69">
        <v>0.41629218171944327</v>
      </c>
    </row>
    <row r="273" spans="1:26" s="65" customFormat="1" x14ac:dyDescent="0.2">
      <c r="A273" s="13">
        <v>10073</v>
      </c>
      <c r="B273" s="13" t="s">
        <v>79</v>
      </c>
      <c r="C273" s="13" t="s">
        <v>72</v>
      </c>
      <c r="D273" s="14">
        <v>43627</v>
      </c>
      <c r="E273" s="15"/>
      <c r="F273" s="16">
        <v>1.1066</v>
      </c>
      <c r="G273" s="16">
        <v>10.36739</v>
      </c>
      <c r="H273" s="69" t="s">
        <v>198</v>
      </c>
      <c r="I273" s="69">
        <v>9.9906484489164418E-3</v>
      </c>
      <c r="J273" s="69">
        <v>0.53707737464017435</v>
      </c>
      <c r="K273" s="69">
        <v>7.1603110226361724E-3</v>
      </c>
      <c r="L273" s="69">
        <v>4.9482797375288269E-3</v>
      </c>
      <c r="M273" s="69">
        <v>2.7175807110877237</v>
      </c>
      <c r="N273" s="69">
        <v>7.8398866181928414E-3</v>
      </c>
      <c r="O273" s="69">
        <v>2.0544836043653638</v>
      </c>
      <c r="P273" s="69">
        <v>0.50940008482242327</v>
      </c>
      <c r="Q273" s="69">
        <v>7.5577007631689366E-3</v>
      </c>
      <c r="R273" s="69">
        <v>0.12808464903032094</v>
      </c>
      <c r="S273" s="69">
        <v>5.4813214026362881E-5</v>
      </c>
      <c r="T273" s="69">
        <v>0.12808464903032152</v>
      </c>
      <c r="U273" s="69">
        <v>1.3262808978029783</v>
      </c>
      <c r="V273" s="69">
        <v>0.2976013124782062</v>
      </c>
      <c r="W273" s="69">
        <v>0.17860699936296068</v>
      </c>
      <c r="X273" s="69">
        <v>0.33658993065864967</v>
      </c>
      <c r="Y273" s="69">
        <v>0.23715671329693255</v>
      </c>
      <c r="Z273" s="69">
        <v>0.28140084037055418</v>
      </c>
    </row>
    <row r="274" spans="1:26" s="65" customFormat="1" x14ac:dyDescent="0.2">
      <c r="A274" s="65">
        <v>10275</v>
      </c>
      <c r="B274" s="65" t="s">
        <v>386</v>
      </c>
      <c r="C274" s="65" t="s">
        <v>384</v>
      </c>
      <c r="D274" s="66">
        <v>43627</v>
      </c>
      <c r="E274" s="67"/>
      <c r="F274" s="65">
        <v>6.2350000000000003E-2</v>
      </c>
      <c r="G274" s="68">
        <v>9.8599999999999355E-2</v>
      </c>
      <c r="H274" s="69" t="s">
        <v>387</v>
      </c>
      <c r="I274" s="69">
        <v>1.0065642523140799E-2</v>
      </c>
      <c r="J274" s="69">
        <v>0.48188626585377503</v>
      </c>
      <c r="K274" s="69">
        <v>7.154139671025796E-3</v>
      </c>
      <c r="L274" s="69">
        <v>4.8073308652245156E-3</v>
      </c>
      <c r="M274" s="69">
        <v>2.5453753311003591</v>
      </c>
      <c r="N274" s="69">
        <v>7.57499591281634E-3</v>
      </c>
      <c r="O274" s="69">
        <v>3.5829087665179205</v>
      </c>
      <c r="P274" s="69">
        <v>0.48022476509350764</v>
      </c>
      <c r="Q274" s="69">
        <v>1.4161842640596119E-2</v>
      </c>
      <c r="R274" s="69">
        <v>6.383603459556593E-2</v>
      </c>
      <c r="S274" s="69">
        <v>1.0271061742079128E-4</v>
      </c>
      <c r="T274" s="69">
        <v>6.3836034595565791E-2</v>
      </c>
      <c r="U274" s="69">
        <v>0.20301059665368998</v>
      </c>
      <c r="V274" s="69">
        <v>0.43404117719900526</v>
      </c>
      <c r="W274" s="69">
        <v>1.7351113447883519E-3</v>
      </c>
      <c r="X274" s="69">
        <v>0.18281892675523248</v>
      </c>
      <c r="Y274" s="69">
        <v>3.5205065866982801E-4</v>
      </c>
      <c r="Z274" s="69">
        <v>0.34938399207447057</v>
      </c>
    </row>
    <row r="275" spans="1:26" s="65" customFormat="1" x14ac:dyDescent="0.2">
      <c r="A275" s="13">
        <v>10073</v>
      </c>
      <c r="B275" s="13" t="s">
        <v>79</v>
      </c>
      <c r="C275" s="13" t="s">
        <v>72</v>
      </c>
      <c r="D275" s="14">
        <v>43627</v>
      </c>
      <c r="E275" s="15"/>
      <c r="F275" s="16">
        <v>1.1066</v>
      </c>
      <c r="G275" s="16">
        <v>10.36739</v>
      </c>
      <c r="H275" s="69" t="s">
        <v>201</v>
      </c>
      <c r="I275" s="69">
        <v>9.9464836024845647E-3</v>
      </c>
      <c r="J275" s="69">
        <v>0.49774748229146998</v>
      </c>
      <c r="K275" s="69">
        <v>7.157209641432816E-3</v>
      </c>
      <c r="L275" s="69">
        <v>6.3864365273170525E-3</v>
      </c>
      <c r="M275" s="69">
        <v>2.7172746771918477</v>
      </c>
      <c r="N275" s="69">
        <v>7.7612511481325161E-3</v>
      </c>
      <c r="O275" s="69">
        <v>2.0672810662088787</v>
      </c>
      <c r="P275" s="69">
        <v>0.44714077053685808</v>
      </c>
      <c r="Q275" s="69">
        <v>7.5653569838803258E-3</v>
      </c>
      <c r="R275" s="69">
        <v>7.9425080613531526E-2</v>
      </c>
      <c r="S275" s="69">
        <v>5.486874176920915E-5</v>
      </c>
      <c r="T275" s="69">
        <v>7.9425080613532581E-2</v>
      </c>
      <c r="U275" s="69">
        <v>1.3232811963926907</v>
      </c>
      <c r="V275" s="69">
        <v>0.23055726768064297</v>
      </c>
      <c r="W275" s="69">
        <v>0.17938406052940045</v>
      </c>
      <c r="X275" s="69">
        <v>0.29936609370393868</v>
      </c>
      <c r="Y275" s="69">
        <v>0.23747446971103914</v>
      </c>
      <c r="Z275" s="69">
        <v>0.28077517783610106</v>
      </c>
    </row>
    <row r="276" spans="1:26" s="65" customFormat="1" x14ac:dyDescent="0.2">
      <c r="A276" s="65">
        <v>10276</v>
      </c>
      <c r="B276" s="65" t="s">
        <v>388</v>
      </c>
      <c r="C276" s="65" t="s">
        <v>384</v>
      </c>
      <c r="D276" s="66">
        <v>43627</v>
      </c>
      <c r="E276" s="67"/>
      <c r="F276" s="65">
        <v>4.777E-2</v>
      </c>
      <c r="G276" s="68">
        <v>9.8480000000000345E-2</v>
      </c>
      <c r="H276" s="69" t="s">
        <v>389</v>
      </c>
      <c r="I276" s="69">
        <v>1.0099535639857824E-2</v>
      </c>
      <c r="J276" s="69">
        <v>0.30034806572530437</v>
      </c>
      <c r="K276" s="69">
        <v>7.1544785340539206E-3</v>
      </c>
      <c r="L276" s="69">
        <v>3.9027286694971147E-3</v>
      </c>
      <c r="M276" s="69">
        <v>2.1534597079457183</v>
      </c>
      <c r="N276" s="69">
        <v>5.883128510780441E-3</v>
      </c>
      <c r="O276" s="69">
        <v>2.9355757568579386</v>
      </c>
      <c r="P276" s="69">
        <v>0.29828274305739955</v>
      </c>
      <c r="Q276" s="69">
        <v>1.377294117491815E-2</v>
      </c>
      <c r="R276" s="69">
        <v>3.8927659677936453E-2</v>
      </c>
      <c r="S276" s="69">
        <v>9.9890058636927108E-5</v>
      </c>
      <c r="T276" s="69">
        <v>3.8927659677936502E-2</v>
      </c>
      <c r="U276" s="69">
        <v>0.19871275047470299</v>
      </c>
      <c r="V276" s="69">
        <v>0.21718074936075718</v>
      </c>
      <c r="W276" s="69">
        <v>6.3523690541217206E-4</v>
      </c>
      <c r="X276" s="69">
        <v>0.13085292820198918</v>
      </c>
      <c r="Y276" s="69">
        <v>1.2628171518107436E-4</v>
      </c>
      <c r="Z276" s="69">
        <v>0.20237159728102283</v>
      </c>
    </row>
    <row r="277" spans="1:26" s="65" customFormat="1" x14ac:dyDescent="0.2">
      <c r="A277" s="13">
        <v>10073</v>
      </c>
      <c r="B277" s="13" t="s">
        <v>79</v>
      </c>
      <c r="C277" s="13" t="s">
        <v>72</v>
      </c>
      <c r="D277" s="14">
        <v>43627</v>
      </c>
      <c r="E277" s="15"/>
      <c r="F277" s="16">
        <v>1.1066</v>
      </c>
      <c r="G277" s="16">
        <v>10.36739</v>
      </c>
      <c r="H277" s="69" t="s">
        <v>204</v>
      </c>
      <c r="I277" s="69">
        <v>9.9637241660604642E-3</v>
      </c>
      <c r="J277" s="69">
        <v>0.50396465734330165</v>
      </c>
      <c r="K277" s="69">
        <v>7.1569322980280601E-3</v>
      </c>
      <c r="L277" s="69">
        <v>5.4915520001938148E-3</v>
      </c>
      <c r="M277" s="69">
        <v>2.7176113782129967</v>
      </c>
      <c r="N277" s="69">
        <v>8.2292282013878594E-3</v>
      </c>
      <c r="O277" s="69">
        <v>2.0635128647989172</v>
      </c>
      <c r="P277" s="69">
        <v>0.50942648527851853</v>
      </c>
      <c r="Q277" s="69">
        <v>7.5683817639765928E-3</v>
      </c>
      <c r="R277" s="69">
        <v>0.11355148246899022</v>
      </c>
      <c r="S277" s="69">
        <v>5.48906793827764E-5</v>
      </c>
      <c r="T277" s="69">
        <v>0.11355148246898941</v>
      </c>
      <c r="U277" s="69">
        <v>1.3246854183430772</v>
      </c>
      <c r="V277" s="69">
        <v>0.25563184748758849</v>
      </c>
      <c r="W277" s="69">
        <v>0.1797135398504123</v>
      </c>
      <c r="X277" s="69">
        <v>0.25507768533778413</v>
      </c>
      <c r="Y277" s="69">
        <v>0.23802947650407441</v>
      </c>
      <c r="Z277" s="69">
        <v>0.21478918491477672</v>
      </c>
    </row>
    <row r="278" spans="1:26" s="65" customFormat="1" x14ac:dyDescent="0.2">
      <c r="A278" s="65">
        <v>10277</v>
      </c>
      <c r="B278" s="65" t="s">
        <v>390</v>
      </c>
      <c r="C278" s="65" t="s">
        <v>384</v>
      </c>
      <c r="D278" s="66">
        <v>43627</v>
      </c>
      <c r="E278" s="67"/>
      <c r="F278" s="65">
        <v>4.8280000000000003E-2</v>
      </c>
      <c r="G278" s="68">
        <v>9.6919999999999007E-2</v>
      </c>
      <c r="H278" s="69" t="s">
        <v>391</v>
      </c>
      <c r="I278" s="69">
        <v>1.011779387198492E-2</v>
      </c>
      <c r="J278" s="69">
        <v>0.21273897416087942</v>
      </c>
      <c r="K278" s="69">
        <v>7.1544108933839666E-3</v>
      </c>
      <c r="L278" s="69">
        <v>3.7523185031461967E-3</v>
      </c>
      <c r="M278" s="69">
        <v>1.9999453229454058</v>
      </c>
      <c r="N278" s="69">
        <v>4.9283611918838526E-3</v>
      </c>
      <c r="O278" s="69">
        <v>2.7211948435825919</v>
      </c>
      <c r="P278" s="69">
        <v>0.20812011785438966</v>
      </c>
      <c r="Q278" s="69">
        <v>1.3770205730169799E-2</v>
      </c>
      <c r="R278" s="69">
        <v>5.2968837350170044E-2</v>
      </c>
      <c r="S278" s="69">
        <v>9.9870219465842286E-5</v>
      </c>
      <c r="T278" s="69">
        <v>5.2968837350169364E-2</v>
      </c>
      <c r="U278" s="69">
        <v>0.21625319509205662</v>
      </c>
      <c r="V278" s="69">
        <v>0.23353557203996206</v>
      </c>
      <c r="W278" s="69">
        <v>4.0163510863238972E-4</v>
      </c>
      <c r="X278" s="69">
        <v>0.13377052291762731</v>
      </c>
      <c r="Y278" s="69">
        <v>8.6898325188733465E-5</v>
      </c>
      <c r="Z278" s="69">
        <v>0.17336597860007785</v>
      </c>
    </row>
    <row r="279" spans="1:26" s="65" customFormat="1" x14ac:dyDescent="0.2">
      <c r="A279" s="13">
        <v>10073</v>
      </c>
      <c r="B279" s="13" t="s">
        <v>79</v>
      </c>
      <c r="C279" s="13" t="s">
        <v>72</v>
      </c>
      <c r="D279" s="14">
        <v>43627</v>
      </c>
      <c r="E279" s="15"/>
      <c r="F279" s="16">
        <v>1.1066</v>
      </c>
      <c r="G279" s="16">
        <v>10.36739</v>
      </c>
      <c r="H279" s="69" t="s">
        <v>207</v>
      </c>
      <c r="I279" s="69">
        <v>9.9534151774108692E-3</v>
      </c>
      <c r="J279" s="69">
        <v>0.52231520724184588</v>
      </c>
      <c r="K279" s="69">
        <v>7.1557549250793927E-3</v>
      </c>
      <c r="L279" s="69">
        <v>4.3720972196129547E-3</v>
      </c>
      <c r="M279" s="69">
        <v>2.7175423531039606</v>
      </c>
      <c r="N279" s="69">
        <v>8.2305094628993027E-3</v>
      </c>
      <c r="O279" s="69">
        <v>2.0691444404437616</v>
      </c>
      <c r="P279" s="69">
        <v>0.51460328190571325</v>
      </c>
      <c r="Q279" s="69">
        <v>7.5742260187482979E-3</v>
      </c>
      <c r="R279" s="69">
        <v>0.14908916690514834</v>
      </c>
      <c r="S279" s="69">
        <v>5.4933065605473552E-5</v>
      </c>
      <c r="T279" s="69">
        <v>0.14908916690514784</v>
      </c>
      <c r="U279" s="69">
        <v>1.3224688626877295</v>
      </c>
      <c r="V279" s="69">
        <v>0.19940628575027242</v>
      </c>
      <c r="W279" s="69">
        <v>0.17928376130873952</v>
      </c>
      <c r="X279" s="69">
        <v>0.30400204626442995</v>
      </c>
      <c r="Y279" s="69">
        <v>0.23745904830627046</v>
      </c>
      <c r="Z279" s="69">
        <v>0.23017498085844881</v>
      </c>
    </row>
    <row r="280" spans="1:26" s="65" customFormat="1" x14ac:dyDescent="0.2">
      <c r="A280" s="65">
        <v>10278</v>
      </c>
      <c r="B280" s="65" t="s">
        <v>392</v>
      </c>
      <c r="C280" s="65" t="s">
        <v>384</v>
      </c>
      <c r="D280" s="66">
        <v>43627</v>
      </c>
      <c r="E280" s="67"/>
      <c r="F280" s="65">
        <v>5.1159999999999997E-2</v>
      </c>
      <c r="G280" s="68">
        <v>9.8829999999999529E-2</v>
      </c>
      <c r="H280" s="69" t="s">
        <v>393</v>
      </c>
      <c r="I280" s="69">
        <v>1.0147365489937398E-2</v>
      </c>
      <c r="J280" s="69">
        <v>0.33496737899236168</v>
      </c>
      <c r="K280" s="69">
        <v>7.1517009221630807E-3</v>
      </c>
      <c r="L280" s="69">
        <v>3.7682141882713102E-3</v>
      </c>
      <c r="M280" s="69">
        <v>3.1245909361207347</v>
      </c>
      <c r="N280" s="69">
        <v>6.2361434039407597E-3</v>
      </c>
      <c r="O280" s="69">
        <v>4.2710937114230001</v>
      </c>
      <c r="P280" s="69">
        <v>0.31937819837450343</v>
      </c>
      <c r="Q280" s="69">
        <v>1.3863364943211848E-2</v>
      </c>
      <c r="R280" s="69">
        <v>4.9515768226235095E-2</v>
      </c>
      <c r="S280" s="69">
        <v>1.0054586885221199E-4</v>
      </c>
      <c r="T280" s="69">
        <v>4.9515768226235629E-2</v>
      </c>
      <c r="U280" s="69">
        <v>0.2124984616476687</v>
      </c>
      <c r="V280" s="69">
        <v>0.29373490571275113</v>
      </c>
      <c r="W280" s="69">
        <v>7.5617221255833925E-4</v>
      </c>
      <c r="X280" s="69">
        <v>0.19139068766587003</v>
      </c>
      <c r="Y280" s="69">
        <v>1.6064814816061664E-4</v>
      </c>
      <c r="Z280" s="69">
        <v>0.21802782850070751</v>
      </c>
    </row>
    <row r="281" spans="1:26" s="65" customFormat="1" x14ac:dyDescent="0.2">
      <c r="A281" s="13">
        <v>10073</v>
      </c>
      <c r="B281" s="13" t="s">
        <v>79</v>
      </c>
      <c r="C281" s="13" t="s">
        <v>72</v>
      </c>
      <c r="D281" s="14">
        <v>43627</v>
      </c>
      <c r="E281" s="15"/>
      <c r="F281" s="16">
        <v>1.1066</v>
      </c>
      <c r="G281" s="16">
        <v>10.36739</v>
      </c>
      <c r="H281" s="69" t="s">
        <v>210</v>
      </c>
      <c r="I281" s="69">
        <v>1.001879877073977E-2</v>
      </c>
      <c r="J281" s="69">
        <v>0.4145870926753818</v>
      </c>
      <c r="K281" s="69">
        <v>7.1539395521643496E-3</v>
      </c>
      <c r="L281" s="69">
        <v>5.6813756852630405E-3</v>
      </c>
      <c r="M281" s="69">
        <v>2.7174586755555348</v>
      </c>
      <c r="N281" s="69">
        <v>8.1094675533870762E-3</v>
      </c>
      <c r="O281" s="69">
        <v>2.0570642366831904</v>
      </c>
      <c r="P281" s="69">
        <v>0.35045266372797007</v>
      </c>
      <c r="Q281" s="69">
        <v>7.5688983259273685E-3</v>
      </c>
      <c r="R281" s="69">
        <v>8.8358120583009805E-2</v>
      </c>
      <c r="S281" s="69">
        <v>5.489442581593814E-5</v>
      </c>
      <c r="T281" s="69">
        <v>8.8358120583009583E-2</v>
      </c>
      <c r="U281" s="69">
        <v>1.325837167359414</v>
      </c>
      <c r="V281" s="69">
        <v>0.225702905886461</v>
      </c>
      <c r="W281" s="69">
        <v>0.17860654262377346</v>
      </c>
      <c r="X281" s="69">
        <v>0.30449927480008737</v>
      </c>
      <c r="Y281" s="69">
        <v>0.23672098825923135</v>
      </c>
      <c r="Z281" s="69">
        <v>0.3055051171501057</v>
      </c>
    </row>
    <row r="282" spans="1:26" s="65" customFormat="1" x14ac:dyDescent="0.2">
      <c r="A282" s="65">
        <v>10279</v>
      </c>
      <c r="B282" s="65" t="s">
        <v>394</v>
      </c>
      <c r="C282" s="65" t="s">
        <v>384</v>
      </c>
      <c r="D282" s="66">
        <v>43627</v>
      </c>
      <c r="E282" s="67"/>
      <c r="F282" s="65">
        <v>5.577E-2</v>
      </c>
      <c r="G282" s="68">
        <v>0.10053999999999874</v>
      </c>
      <c r="H282" s="69" t="s">
        <v>395</v>
      </c>
      <c r="I282" s="69">
        <v>1.014529107373211E-2</v>
      </c>
      <c r="J282" s="69">
        <v>0.21513388152017415</v>
      </c>
      <c r="K282" s="69">
        <v>7.15190739029147E-3</v>
      </c>
      <c r="L282" s="69">
        <v>2.8029128998217604E-3</v>
      </c>
      <c r="M282" s="69">
        <v>2.5019350983857351</v>
      </c>
      <c r="N282" s="69">
        <v>3.76621684922172E-3</v>
      </c>
      <c r="O282" s="69">
        <v>3.4044204105439317</v>
      </c>
      <c r="P282" s="69">
        <v>0.21089467749652874</v>
      </c>
      <c r="Q282" s="69">
        <v>1.3799926629559856E-2</v>
      </c>
      <c r="R282" s="69">
        <v>4.6242244998069088E-2</v>
      </c>
      <c r="S282" s="69">
        <v>1.0008577417889234E-4</v>
      </c>
      <c r="T282" s="69">
        <v>4.6242244998068747E-2</v>
      </c>
      <c r="U282" s="69">
        <v>0.18346293401675093</v>
      </c>
      <c r="V282" s="69">
        <v>0.27672467126951622</v>
      </c>
      <c r="W282" s="69">
        <v>8.1267001424574264E-4</v>
      </c>
      <c r="X282" s="69">
        <v>0.1521483616723617</v>
      </c>
      <c r="Y282" s="69">
        <v>1.4899064531033191E-4</v>
      </c>
      <c r="Z282" s="69">
        <v>0.2038424074081501</v>
      </c>
    </row>
    <row r="283" spans="1:26" s="65" customFormat="1" x14ac:dyDescent="0.2">
      <c r="A283" s="13">
        <v>10073</v>
      </c>
      <c r="B283" s="13" t="s">
        <v>79</v>
      </c>
      <c r="C283" s="13" t="s">
        <v>72</v>
      </c>
      <c r="D283" s="14">
        <v>43627</v>
      </c>
      <c r="E283" s="15"/>
      <c r="F283" s="16">
        <v>1.1066</v>
      </c>
      <c r="G283" s="16">
        <v>10.36739</v>
      </c>
      <c r="H283" s="69" t="s">
        <v>210</v>
      </c>
      <c r="I283" s="69">
        <v>1.001879877073977E-2</v>
      </c>
      <c r="J283" s="69">
        <v>0.4145870926753818</v>
      </c>
      <c r="K283" s="69">
        <v>7.1539395521643496E-3</v>
      </c>
      <c r="L283" s="69">
        <v>5.6813756852630405E-3</v>
      </c>
      <c r="M283" s="69">
        <v>2.7174586755555348</v>
      </c>
      <c r="N283" s="69">
        <v>8.1094675533870762E-3</v>
      </c>
      <c r="O283" s="69">
        <v>2.0570642366831904</v>
      </c>
      <c r="P283" s="69">
        <v>0.35045266372797007</v>
      </c>
      <c r="Q283" s="69">
        <v>7.5688983259273685E-3</v>
      </c>
      <c r="R283" s="69">
        <v>8.8358120583009805E-2</v>
      </c>
      <c r="S283" s="69">
        <v>5.489442581593814E-5</v>
      </c>
      <c r="T283" s="69">
        <v>8.8358120583009583E-2</v>
      </c>
      <c r="U283" s="69">
        <v>1.325837167359414</v>
      </c>
      <c r="V283" s="69">
        <v>0.225702905886461</v>
      </c>
      <c r="W283" s="69">
        <v>0.17860654262377346</v>
      </c>
      <c r="X283" s="69">
        <v>0.30449927480008737</v>
      </c>
      <c r="Y283" s="69">
        <v>0.23672098825923135</v>
      </c>
      <c r="Z283" s="69">
        <v>0.3055051171501057</v>
      </c>
    </row>
    <row r="284" spans="1:26" s="65" customFormat="1" x14ac:dyDescent="0.2">
      <c r="D284" s="66"/>
      <c r="E284" s="67"/>
      <c r="G284" s="68"/>
      <c r="H284" s="68"/>
      <c r="I284" s="68"/>
      <c r="J284" s="171"/>
      <c r="K284" s="68"/>
      <c r="L284" s="169"/>
      <c r="M284" s="169"/>
      <c r="N284" s="169"/>
      <c r="O284" s="68"/>
      <c r="P284" s="171"/>
      <c r="Q284" s="186"/>
      <c r="R284" s="170"/>
      <c r="S284" s="187"/>
      <c r="U284" s="68"/>
      <c r="V284" s="171"/>
      <c r="W284" s="68"/>
      <c r="X284" s="171"/>
      <c r="Y284" s="186"/>
      <c r="Z284" s="171"/>
    </row>
    <row r="285" spans="1:26" s="65" customFormat="1" x14ac:dyDescent="0.2">
      <c r="A285" s="13">
        <v>10073</v>
      </c>
      <c r="B285" s="13" t="s">
        <v>79</v>
      </c>
      <c r="C285" s="13" t="s">
        <v>72</v>
      </c>
      <c r="D285" s="14">
        <v>43628</v>
      </c>
      <c r="E285" s="15"/>
      <c r="F285" s="16">
        <v>1.1066</v>
      </c>
      <c r="G285" s="16">
        <v>10.36739</v>
      </c>
      <c r="H285" s="69" t="s">
        <v>195</v>
      </c>
      <c r="I285" s="69">
        <v>9.9617533388750307E-3</v>
      </c>
      <c r="J285" s="69">
        <v>0.77766641304299033</v>
      </c>
      <c r="K285" s="69">
        <v>7.1585403217366535E-3</v>
      </c>
      <c r="L285" s="69">
        <v>6.6673698700919172E-3</v>
      </c>
      <c r="M285" s="69">
        <v>2.7182938349532391</v>
      </c>
      <c r="N285" s="69">
        <v>9.0333763443547731E-3</v>
      </c>
      <c r="O285" s="69">
        <v>2.0595405459115739</v>
      </c>
      <c r="P285" s="69">
        <v>0.7210998753132285</v>
      </c>
      <c r="Q285" s="69">
        <v>7.5512038989452614E-3</v>
      </c>
      <c r="R285" s="69">
        <v>0.16244387636350413</v>
      </c>
      <c r="S285" s="69">
        <v>5.4766094668194023E-5</v>
      </c>
      <c r="T285" s="69">
        <v>0.16244387636350444</v>
      </c>
      <c r="U285" s="69">
        <v>1.3300999056755913</v>
      </c>
      <c r="V285" s="69">
        <v>0.24664701971269667</v>
      </c>
      <c r="W285" s="69">
        <v>0.17758876898707548</v>
      </c>
      <c r="X285" s="69">
        <v>0.51089994683222462</v>
      </c>
      <c r="Y285" s="69">
        <v>0.23596846909196834</v>
      </c>
      <c r="Z285" s="69">
        <v>0.43524270363247575</v>
      </c>
    </row>
    <row r="286" spans="1:26" s="65" customFormat="1" x14ac:dyDescent="0.2">
      <c r="A286" s="65">
        <v>10280</v>
      </c>
      <c r="B286" s="65" t="s">
        <v>396</v>
      </c>
      <c r="C286" s="65" t="s">
        <v>384</v>
      </c>
      <c r="D286" s="66">
        <v>43628</v>
      </c>
      <c r="E286" s="67"/>
      <c r="F286" s="65">
        <v>5.808E-2</v>
      </c>
      <c r="G286" s="68">
        <v>9.9909999999999499E-2</v>
      </c>
      <c r="H286" s="69" t="s">
        <v>397</v>
      </c>
      <c r="I286" s="69">
        <v>1.0080549001026042E-2</v>
      </c>
      <c r="J286" s="69">
        <v>0.25136499658958078</v>
      </c>
      <c r="K286" s="69">
        <v>7.1546991394026357E-3</v>
      </c>
      <c r="L286" s="69">
        <v>4.6461846563329509E-3</v>
      </c>
      <c r="M286" s="69">
        <v>2.7514657122403232</v>
      </c>
      <c r="N286" s="69">
        <v>6.0024264823814932E-3</v>
      </c>
      <c r="O286" s="69">
        <v>3.7545350011967424</v>
      </c>
      <c r="P286" s="69">
        <v>0.25132491563557402</v>
      </c>
      <c r="Q286" s="69">
        <v>1.3747109592695929E-2</v>
      </c>
      <c r="R286" s="69">
        <v>4.2463498949608304E-2</v>
      </c>
      <c r="S286" s="69">
        <v>9.9702711705716756E-5</v>
      </c>
      <c r="T286" s="69">
        <v>4.2463498949608644E-2</v>
      </c>
      <c r="U286" s="69">
        <v>0.23031826071679048</v>
      </c>
      <c r="V286" s="69">
        <v>0.2100063515850833</v>
      </c>
      <c r="W286" s="69">
        <v>5.6537675952371478E-4</v>
      </c>
      <c r="X286" s="69">
        <v>0.13261650983492848</v>
      </c>
      <c r="Y286" s="69">
        <v>1.301146253705456E-4</v>
      </c>
      <c r="Z286" s="69">
        <v>0.17309531963680813</v>
      </c>
    </row>
    <row r="287" spans="1:26" s="65" customFormat="1" x14ac:dyDescent="0.2">
      <c r="A287" s="13">
        <v>10073</v>
      </c>
      <c r="B287" s="13" t="s">
        <v>79</v>
      </c>
      <c r="C287" s="13" t="s">
        <v>72</v>
      </c>
      <c r="D287" s="14">
        <v>43628</v>
      </c>
      <c r="E287" s="15"/>
      <c r="F287" s="16">
        <v>1.1066</v>
      </c>
      <c r="G287" s="16">
        <v>10.36739</v>
      </c>
      <c r="H287" s="69" t="s">
        <v>198</v>
      </c>
      <c r="I287" s="69">
        <v>9.9553368335885562E-3</v>
      </c>
      <c r="J287" s="69">
        <v>0.63742977907233411</v>
      </c>
      <c r="K287" s="69">
        <v>7.156462976997212E-3</v>
      </c>
      <c r="L287" s="69">
        <v>6.1492350787260893E-3</v>
      </c>
      <c r="M287" s="69">
        <v>2.7184245475194571</v>
      </c>
      <c r="N287" s="69">
        <v>8.7577003272094819E-3</v>
      </c>
      <c r="O287" s="69">
        <v>2.0629454796316482</v>
      </c>
      <c r="P287" s="69">
        <v>0.58360301966777617</v>
      </c>
      <c r="Q287" s="69">
        <v>7.5642055235087225E-3</v>
      </c>
      <c r="R287" s="69">
        <v>0.16356774243570016</v>
      </c>
      <c r="S287" s="69">
        <v>5.4860390652147288E-5</v>
      </c>
      <c r="T287" s="69">
        <v>0.16356774243569958</v>
      </c>
      <c r="U287" s="69">
        <v>1.3260118513913204</v>
      </c>
      <c r="V287" s="69">
        <v>0.27415551438593022</v>
      </c>
      <c r="W287" s="69">
        <v>0.17680727361724724</v>
      </c>
      <c r="X287" s="69">
        <v>0.64751138684546328</v>
      </c>
      <c r="Y287" s="69">
        <v>0.23462480779299347</v>
      </c>
      <c r="Z287" s="69">
        <v>0.49943849098553866</v>
      </c>
    </row>
    <row r="288" spans="1:26" s="65" customFormat="1" x14ac:dyDescent="0.2">
      <c r="A288" s="65">
        <v>10281</v>
      </c>
      <c r="B288" s="65" t="s">
        <v>398</v>
      </c>
      <c r="C288" s="65" t="s">
        <v>384</v>
      </c>
      <c r="D288" s="66">
        <v>43628</v>
      </c>
      <c r="E288" s="67"/>
      <c r="F288" s="65">
        <v>5.5199999999999999E-2</v>
      </c>
      <c r="G288" s="68">
        <v>0.10209000000000046</v>
      </c>
      <c r="H288" s="69" t="s">
        <v>399</v>
      </c>
      <c r="I288" s="69">
        <v>1.0099051146541091E-2</v>
      </c>
      <c r="J288" s="69">
        <v>0.28507510358639576</v>
      </c>
      <c r="K288" s="69">
        <v>7.151911688266668E-3</v>
      </c>
      <c r="L288" s="69">
        <v>4.306969305455037E-3</v>
      </c>
      <c r="M288" s="69">
        <v>2.2630185164544434</v>
      </c>
      <c r="N288" s="69">
        <v>5.0011560923279444E-3</v>
      </c>
      <c r="O288" s="69">
        <v>3.0718864638289993</v>
      </c>
      <c r="P288" s="69">
        <v>0.29320399864004415</v>
      </c>
      <c r="Q288" s="69">
        <v>1.370832923613218E-2</v>
      </c>
      <c r="R288" s="69">
        <v>5.5116653117331167E-2</v>
      </c>
      <c r="S288" s="69">
        <v>9.9421452093705309E-5</v>
      </c>
      <c r="T288" s="69">
        <v>5.5116653117331549E-2</v>
      </c>
      <c r="U288" s="69">
        <v>0.21723665624499153</v>
      </c>
      <c r="V288" s="69">
        <v>0.23743839492268437</v>
      </c>
      <c r="W288" s="69">
        <v>7.5690224585074162E-4</v>
      </c>
      <c r="X288" s="69">
        <v>0.1704573215982346</v>
      </c>
      <c r="Y288" s="69">
        <v>1.644353305593147E-4</v>
      </c>
      <c r="Z288" s="69">
        <v>0.20127532469624093</v>
      </c>
    </row>
    <row r="289" spans="1:26" s="65" customFormat="1" x14ac:dyDescent="0.2">
      <c r="A289" s="13">
        <v>10073</v>
      </c>
      <c r="B289" s="13" t="s">
        <v>79</v>
      </c>
      <c r="C289" s="13" t="s">
        <v>72</v>
      </c>
      <c r="D289" s="14">
        <v>43628</v>
      </c>
      <c r="E289" s="15"/>
      <c r="F289" s="16">
        <v>1.1066</v>
      </c>
      <c r="G289" s="16">
        <v>10.36739</v>
      </c>
      <c r="H289" s="69" t="s">
        <v>201</v>
      </c>
      <c r="I289" s="69">
        <v>9.8523072385962463E-3</v>
      </c>
      <c r="J289" s="69">
        <v>0.64790285649681434</v>
      </c>
      <c r="K289" s="69">
        <v>7.1548218739668264E-3</v>
      </c>
      <c r="L289" s="69">
        <v>5.8447967725624821E-3</v>
      </c>
      <c r="M289" s="69">
        <v>2.7183951797234274</v>
      </c>
      <c r="N289" s="69">
        <v>9.6331412957248418E-3</v>
      </c>
      <c r="O289" s="69">
        <v>2.0895427740891872</v>
      </c>
      <c r="P289" s="69">
        <v>0.6652279086093642</v>
      </c>
      <c r="Q289" s="69">
        <v>7.5688179351910681E-3</v>
      </c>
      <c r="R289" s="69">
        <v>0.15196134634784525</v>
      </c>
      <c r="S289" s="69">
        <v>5.4893842771600632E-5</v>
      </c>
      <c r="T289" s="69">
        <v>0.15196134634784478</v>
      </c>
      <c r="U289" s="69">
        <v>1.3250438122678971</v>
      </c>
      <c r="V289" s="69">
        <v>0.34321247178014153</v>
      </c>
      <c r="W289" s="69">
        <v>0.17787932481252661</v>
      </c>
      <c r="X289" s="69">
        <v>0.4805826210662012</v>
      </c>
      <c r="Y289" s="69">
        <v>0.23563942245710318</v>
      </c>
      <c r="Z289" s="69">
        <v>0.38105737779498144</v>
      </c>
    </row>
    <row r="290" spans="1:26" s="65" customFormat="1" x14ac:dyDescent="0.2">
      <c r="A290" s="65">
        <v>10282</v>
      </c>
      <c r="B290" s="65" t="s">
        <v>400</v>
      </c>
      <c r="C290" s="65" t="s">
        <v>384</v>
      </c>
      <c r="D290" s="66">
        <v>43628</v>
      </c>
      <c r="E290" s="67"/>
      <c r="F290" s="65">
        <v>5.1889999999999999E-2</v>
      </c>
      <c r="G290" s="68">
        <v>0.10102000000000011</v>
      </c>
      <c r="H290" s="69" t="s">
        <v>401</v>
      </c>
      <c r="I290" s="69">
        <v>1.0076562979729347E-2</v>
      </c>
      <c r="J290" s="69">
        <v>0.22348724465433303</v>
      </c>
      <c r="K290" s="69">
        <v>7.1492381940636779E-3</v>
      </c>
      <c r="L290" s="69">
        <v>3.2378569058929278E-3</v>
      </c>
      <c r="M290" s="69">
        <v>3.0555267860679778</v>
      </c>
      <c r="N290" s="69">
        <v>6.185073730497509E-3</v>
      </c>
      <c r="O290" s="69">
        <v>4.299894527317023</v>
      </c>
      <c r="P290" s="69">
        <v>0.23609535151671635</v>
      </c>
      <c r="Q290" s="69">
        <v>1.4184493623435988E-2</v>
      </c>
      <c r="R290" s="69">
        <v>4.0169608104564929E-2</v>
      </c>
      <c r="S290" s="69">
        <v>1.0287489663866656E-4</v>
      </c>
      <c r="T290" s="69">
        <v>4.0169608104566198E-2</v>
      </c>
      <c r="U290" s="69">
        <v>0.15964047380603213</v>
      </c>
      <c r="V290" s="69">
        <v>0.28156237703784059</v>
      </c>
      <c r="W290" s="69">
        <v>1.8041275334373125E-3</v>
      </c>
      <c r="X290" s="69">
        <v>0.19359910383076143</v>
      </c>
      <c r="Y290" s="69">
        <v>2.8790060757480297E-4</v>
      </c>
      <c r="Z290" s="69">
        <v>0.24358037605006527</v>
      </c>
    </row>
    <row r="291" spans="1:26" s="65" customFormat="1" x14ac:dyDescent="0.2">
      <c r="A291" s="13">
        <v>10073</v>
      </c>
      <c r="B291" s="13" t="s">
        <v>79</v>
      </c>
      <c r="C291" s="13" t="s">
        <v>72</v>
      </c>
      <c r="D291" s="14">
        <v>43628</v>
      </c>
      <c r="E291" s="15"/>
      <c r="F291" s="16">
        <v>1.1066</v>
      </c>
      <c r="G291" s="16">
        <v>10.36739</v>
      </c>
      <c r="H291" s="69" t="s">
        <v>204</v>
      </c>
      <c r="I291" s="69">
        <v>9.7348391450260141E-3</v>
      </c>
      <c r="J291" s="69">
        <v>0.70327002149444007</v>
      </c>
      <c r="K291" s="69">
        <v>7.1523694071262064E-3</v>
      </c>
      <c r="L291" s="69">
        <v>7.5512776823768168E-3</v>
      </c>
      <c r="M291" s="69">
        <v>2.7182805495808826</v>
      </c>
      <c r="N291" s="69">
        <v>1.1483493430517485E-2</v>
      </c>
      <c r="O291" s="69">
        <v>2.1132654689701282</v>
      </c>
      <c r="P291" s="69">
        <v>0.74184483129260181</v>
      </c>
      <c r="Q291" s="69">
        <v>7.5645420628062147E-3</v>
      </c>
      <c r="R291" s="69">
        <v>0.16144607215005446</v>
      </c>
      <c r="S291" s="69">
        <v>5.4862831447452612E-5</v>
      </c>
      <c r="T291" s="69">
        <v>0.1614460721500541</v>
      </c>
      <c r="U291" s="69">
        <v>1.3267659768425459</v>
      </c>
      <c r="V291" s="69">
        <v>0.24579279951165728</v>
      </c>
      <c r="W291" s="69">
        <v>0.17693786772635048</v>
      </c>
      <c r="X291" s="69">
        <v>1.0296579194132212</v>
      </c>
      <c r="Y291" s="69">
        <v>0.23446509570460139</v>
      </c>
      <c r="Z291" s="69">
        <v>0.96444803282570768</v>
      </c>
    </row>
    <row r="292" spans="1:26" s="65" customFormat="1" x14ac:dyDescent="0.2">
      <c r="A292" s="65">
        <v>10283</v>
      </c>
      <c r="B292" s="65" t="s">
        <v>402</v>
      </c>
      <c r="C292" s="65" t="s">
        <v>384</v>
      </c>
      <c r="D292" s="66">
        <v>43628</v>
      </c>
      <c r="E292" s="67"/>
      <c r="F292" s="65">
        <v>6.2579999999999997E-2</v>
      </c>
      <c r="G292" s="68">
        <v>0.10275999999999996</v>
      </c>
      <c r="H292" s="69" t="s">
        <v>403</v>
      </c>
      <c r="I292" s="69">
        <v>1.0151423202038237E-2</v>
      </c>
      <c r="J292" s="69">
        <v>0.23627505354231254</v>
      </c>
      <c r="K292" s="69">
        <v>7.1488249401973581E-3</v>
      </c>
      <c r="L292" s="69">
        <v>3.4670048878181125E-3</v>
      </c>
      <c r="M292" s="69">
        <v>4.2876601941577164</v>
      </c>
      <c r="N292" s="69">
        <v>5.507265932396521E-3</v>
      </c>
      <c r="O292" s="69">
        <v>5.9977912713466663</v>
      </c>
      <c r="P292" s="69">
        <v>0.24871070528209746</v>
      </c>
      <c r="Q292" s="69">
        <v>1.4194747532131614E-2</v>
      </c>
      <c r="R292" s="69">
        <v>3.8148678907766381E-2</v>
      </c>
      <c r="S292" s="69">
        <v>1.0294926445363475E-4</v>
      </c>
      <c r="T292" s="69">
        <v>3.8148678907766652E-2</v>
      </c>
      <c r="U292" s="69">
        <v>0.19591462388072278</v>
      </c>
      <c r="V292" s="69">
        <v>0.28906574241973199</v>
      </c>
      <c r="W292" s="69">
        <v>1.9572341726876675E-3</v>
      </c>
      <c r="X292" s="69">
        <v>0.1738416817954847</v>
      </c>
      <c r="Y292" s="69">
        <v>3.8314345177417239E-4</v>
      </c>
      <c r="Z292" s="69">
        <v>0.23527843854054459</v>
      </c>
    </row>
    <row r="293" spans="1:26" s="65" customFormat="1" x14ac:dyDescent="0.2">
      <c r="A293" s="13">
        <v>10073</v>
      </c>
      <c r="B293" s="13" t="s">
        <v>79</v>
      </c>
      <c r="C293" s="13" t="s">
        <v>72</v>
      </c>
      <c r="D293" s="14">
        <v>43628</v>
      </c>
      <c r="E293" s="15"/>
      <c r="F293" s="16">
        <v>1.1066</v>
      </c>
      <c r="G293" s="16">
        <v>10.36739</v>
      </c>
      <c r="H293" s="69" t="s">
        <v>207</v>
      </c>
      <c r="I293" s="69">
        <v>9.9313728811269708E-3</v>
      </c>
      <c r="J293" s="69">
        <v>0.76286483985977593</v>
      </c>
      <c r="K293" s="69">
        <v>7.1510715439599276E-3</v>
      </c>
      <c r="L293" s="69">
        <v>6.0207600560789696E-3</v>
      </c>
      <c r="M293" s="69">
        <v>2.7185672058928261</v>
      </c>
      <c r="N293" s="69">
        <v>1.1655065327051245E-2</v>
      </c>
      <c r="O293" s="69">
        <v>2.0689160619199458</v>
      </c>
      <c r="P293" s="69">
        <v>0.70157555890138856</v>
      </c>
      <c r="Q293" s="69">
        <v>7.5639989476341653E-3</v>
      </c>
      <c r="R293" s="69">
        <v>0.14916353714865316</v>
      </c>
      <c r="S293" s="69">
        <v>5.4858892433577967E-5</v>
      </c>
      <c r="T293" s="69">
        <v>0.14916353714865166</v>
      </c>
      <c r="U293" s="69">
        <v>1.3238821210367751</v>
      </c>
      <c r="V293" s="69">
        <v>0.26070033614238647</v>
      </c>
      <c r="W293" s="69">
        <v>0.17824291252860877</v>
      </c>
      <c r="X293" s="69">
        <v>0.54972993422042304</v>
      </c>
      <c r="Y293" s="69">
        <v>0.23600318007406546</v>
      </c>
      <c r="Z293" s="69">
        <v>0.40374611294525364</v>
      </c>
    </row>
    <row r="294" spans="1:26" s="65" customFormat="1" x14ac:dyDescent="0.2">
      <c r="A294" s="65">
        <v>10284</v>
      </c>
      <c r="B294" s="65" t="s">
        <v>404</v>
      </c>
      <c r="C294" s="65" t="s">
        <v>384</v>
      </c>
      <c r="D294" s="66">
        <v>43628</v>
      </c>
      <c r="E294" s="67"/>
      <c r="F294" s="65">
        <v>6.8860000000000005E-2</v>
      </c>
      <c r="G294" s="68">
        <v>0.10099999999999909</v>
      </c>
      <c r="H294" s="69" t="s">
        <v>405</v>
      </c>
      <c r="I294" s="69">
        <v>1.0150376756858022E-2</v>
      </c>
      <c r="J294" s="69">
        <v>0.27471879801644322</v>
      </c>
      <c r="K294" s="69">
        <v>7.1457278602271024E-3</v>
      </c>
      <c r="L294" s="69">
        <v>4.1535742747239972E-3</v>
      </c>
      <c r="M294" s="69">
        <v>4.2131239718104494</v>
      </c>
      <c r="N294" s="69">
        <v>4.9816113081927538E-3</v>
      </c>
      <c r="O294" s="69">
        <v>5.7443566235213961</v>
      </c>
      <c r="P294" s="69">
        <v>0.28931456054332838</v>
      </c>
      <c r="Q294" s="69">
        <v>1.3844242143858128E-2</v>
      </c>
      <c r="R294" s="69">
        <v>3.9317920746817857E-2</v>
      </c>
      <c r="S294" s="69">
        <v>1.0040717824688041E-4</v>
      </c>
      <c r="T294" s="69">
        <v>3.9317920746818127E-2</v>
      </c>
      <c r="U294" s="69">
        <v>0.3353243680639178</v>
      </c>
      <c r="V294" s="69">
        <v>0.26030637555738867</v>
      </c>
      <c r="W294" s="69">
        <v>3.2083537684507582E-4</v>
      </c>
      <c r="X294" s="69">
        <v>0.17411177895112054</v>
      </c>
      <c r="Y294" s="69">
        <v>1.0767508891119426E-4</v>
      </c>
      <c r="Z294" s="69">
        <v>0.19021160122895261</v>
      </c>
    </row>
    <row r="295" spans="1:26" s="65" customFormat="1" x14ac:dyDescent="0.2">
      <c r="A295" s="13">
        <v>10073</v>
      </c>
      <c r="B295" s="13" t="s">
        <v>79</v>
      </c>
      <c r="C295" s="13" t="s">
        <v>72</v>
      </c>
      <c r="D295" s="14">
        <v>43628</v>
      </c>
      <c r="E295" s="15"/>
      <c r="F295" s="16">
        <v>1.1066</v>
      </c>
      <c r="G295" s="16">
        <v>10.36739</v>
      </c>
      <c r="H295" s="69" t="s">
        <v>210</v>
      </c>
      <c r="I295" s="69">
        <v>9.8822618621117308E-3</v>
      </c>
      <c r="J295" s="69">
        <v>0.6428420954559666</v>
      </c>
      <c r="K295" s="69">
        <v>7.1478120231097519E-3</v>
      </c>
      <c r="L295" s="69">
        <v>6.4829356569182433E-3</v>
      </c>
      <c r="M295" s="69">
        <v>2.7185617873210188</v>
      </c>
      <c r="N295" s="69">
        <v>1.1022672025726415E-2</v>
      </c>
      <c r="O295" s="69">
        <v>2.0846208959434946</v>
      </c>
      <c r="P295" s="69">
        <v>0.66270693861806707</v>
      </c>
      <c r="Q295" s="69">
        <v>7.5798966812754207E-3</v>
      </c>
      <c r="R295" s="69">
        <v>0.20388739450602381</v>
      </c>
      <c r="S295" s="69">
        <v>5.4974192827695068E-5</v>
      </c>
      <c r="T295" s="69">
        <v>0.20388739450602614</v>
      </c>
      <c r="U295" s="69">
        <v>1.3210590500281316</v>
      </c>
      <c r="V295" s="69">
        <v>0.30981660271751993</v>
      </c>
      <c r="W295" s="69">
        <v>0.17726559501781303</v>
      </c>
      <c r="X295" s="69">
        <v>0.65953719570855163</v>
      </c>
      <c r="Y295" s="69">
        <v>0.23395566192977679</v>
      </c>
      <c r="Z295" s="69">
        <v>0.58003568461895583</v>
      </c>
    </row>
    <row r="296" spans="1:26" s="65" customFormat="1" x14ac:dyDescent="0.2">
      <c r="A296" s="65">
        <v>10285</v>
      </c>
      <c r="B296" s="65" t="s">
        <v>406</v>
      </c>
      <c r="C296" s="65" t="s">
        <v>384</v>
      </c>
      <c r="D296" s="66">
        <v>43628</v>
      </c>
      <c r="E296" s="67"/>
      <c r="F296" s="65">
        <v>6.08E-2</v>
      </c>
      <c r="G296" s="68">
        <v>0.11108999999999902</v>
      </c>
      <c r="H296" s="69" t="s">
        <v>407</v>
      </c>
      <c r="I296" s="69">
        <v>1.0143074093017877E-2</v>
      </c>
      <c r="J296" s="69">
        <v>0.26691398788555443</v>
      </c>
      <c r="K296" s="69">
        <v>7.1440809610835527E-3</v>
      </c>
      <c r="L296" s="69">
        <v>4.3865821266749188E-3</v>
      </c>
      <c r="M296" s="69">
        <v>3.0937140044659475</v>
      </c>
      <c r="N296" s="69">
        <v>5.5185791812720538E-3</v>
      </c>
      <c r="O296" s="69">
        <v>4.1982437498318319</v>
      </c>
      <c r="P296" s="69">
        <v>0.26114559161026896</v>
      </c>
      <c r="Q296" s="69">
        <v>1.3751743357256461E-2</v>
      </c>
      <c r="R296" s="69">
        <v>5.583691540472141E-2</v>
      </c>
      <c r="S296" s="69">
        <v>9.9736318689714018E-5</v>
      </c>
      <c r="T296" s="69">
        <v>5.5836915404720334E-2</v>
      </c>
      <c r="U296" s="69">
        <v>0.23921010812137522</v>
      </c>
      <c r="V296" s="69">
        <v>0.26228897078689656</v>
      </c>
      <c r="W296" s="69">
        <v>9.8220380403540018E-4</v>
      </c>
      <c r="X296" s="69">
        <v>0.15628070437299649</v>
      </c>
      <c r="Y296" s="69">
        <v>2.3499865596141449E-4</v>
      </c>
      <c r="Z296" s="69">
        <v>0.21946253425525999</v>
      </c>
    </row>
    <row r="297" spans="1:26" s="65" customFormat="1" x14ac:dyDescent="0.2">
      <c r="A297" s="13">
        <v>10073</v>
      </c>
      <c r="B297" s="13" t="s">
        <v>79</v>
      </c>
      <c r="C297" s="13" t="s">
        <v>72</v>
      </c>
      <c r="D297" s="14">
        <v>43628</v>
      </c>
      <c r="E297" s="15"/>
      <c r="F297" s="16">
        <v>1.1066</v>
      </c>
      <c r="G297" s="16">
        <v>10.36739</v>
      </c>
      <c r="H297" s="69" t="s">
        <v>210</v>
      </c>
      <c r="I297" s="69">
        <v>9.8822618621117308E-3</v>
      </c>
      <c r="J297" s="69">
        <v>0.6428420954559666</v>
      </c>
      <c r="K297" s="69">
        <v>7.1478120231097519E-3</v>
      </c>
      <c r="L297" s="69">
        <v>6.4829356569182433E-3</v>
      </c>
      <c r="M297" s="69">
        <v>2.7185617873210188</v>
      </c>
      <c r="N297" s="69">
        <v>1.1022672025726415E-2</v>
      </c>
      <c r="O297" s="69">
        <v>2.0846208959434946</v>
      </c>
      <c r="P297" s="69">
        <v>0.66270693861806707</v>
      </c>
      <c r="Q297" s="69">
        <v>7.5798966812754207E-3</v>
      </c>
      <c r="R297" s="69">
        <v>0.20388739450602381</v>
      </c>
      <c r="S297" s="69">
        <v>5.4974192827695068E-5</v>
      </c>
      <c r="T297" s="69">
        <v>0.20388739450602614</v>
      </c>
      <c r="U297" s="69">
        <v>1.3210590500281316</v>
      </c>
      <c r="V297" s="69">
        <v>0.30981660271751993</v>
      </c>
      <c r="W297" s="69">
        <v>0.17726559501781303</v>
      </c>
      <c r="X297" s="69">
        <v>0.65953719570855163</v>
      </c>
      <c r="Y297" s="69">
        <v>0.23395566192977679</v>
      </c>
      <c r="Z297" s="69">
        <v>0.58003568461895583</v>
      </c>
    </row>
    <row r="298" spans="1:26" s="65" customFormat="1" x14ac:dyDescent="0.2">
      <c r="D298" s="66"/>
      <c r="E298" s="67"/>
      <c r="G298" s="68"/>
      <c r="H298" s="68"/>
      <c r="I298" s="68"/>
      <c r="J298" s="171"/>
      <c r="K298" s="68"/>
      <c r="L298" s="169"/>
      <c r="M298" s="169"/>
      <c r="N298" s="169"/>
      <c r="O298" s="68"/>
      <c r="P298" s="171"/>
      <c r="Q298" s="186"/>
      <c r="R298" s="170"/>
      <c r="S298" s="187"/>
      <c r="U298" s="68"/>
      <c r="V298" s="171"/>
      <c r="W298" s="68"/>
      <c r="X298" s="171"/>
      <c r="Y298" s="186"/>
      <c r="Z298" s="171"/>
    </row>
    <row r="299" spans="1:26" s="65" customFormat="1" x14ac:dyDescent="0.2">
      <c r="A299" s="13">
        <v>10073</v>
      </c>
      <c r="B299" s="13" t="s">
        <v>79</v>
      </c>
      <c r="C299" s="13" t="s">
        <v>72</v>
      </c>
      <c r="D299" s="14">
        <v>43654</v>
      </c>
      <c r="E299" s="15"/>
      <c r="F299" s="16">
        <v>1.1066</v>
      </c>
      <c r="G299" s="16">
        <v>10.36739</v>
      </c>
      <c r="H299" s="69" t="s">
        <v>408</v>
      </c>
      <c r="I299" s="69">
        <v>9.951930261663534E-3</v>
      </c>
      <c r="J299" s="69">
        <v>0.65596489006097392</v>
      </c>
      <c r="K299" s="69">
        <v>7.1668606765897258E-3</v>
      </c>
      <c r="L299" s="69">
        <v>4.92743610428098E-3</v>
      </c>
      <c r="M299" s="69">
        <v>2.7186340486091645</v>
      </c>
      <c r="N299" s="69">
        <v>1.0088105398054454E-2</v>
      </c>
      <c r="O299" s="69">
        <v>2.0673786502286902</v>
      </c>
      <c r="P299" s="69">
        <v>0.64978888322001871</v>
      </c>
      <c r="Q299" s="69">
        <v>7.5634499601754798E-3</v>
      </c>
      <c r="R299" s="69">
        <v>0.12294899639835592</v>
      </c>
      <c r="S299" s="69">
        <v>5.4854910830175883E-5</v>
      </c>
      <c r="T299" s="69">
        <v>0.12294899639835795</v>
      </c>
      <c r="U299" s="69">
        <v>1.3309193722354864</v>
      </c>
      <c r="V299" s="69">
        <v>0.36804945704466474</v>
      </c>
      <c r="W299" s="69">
        <v>0.18493896209210586</v>
      </c>
      <c r="X299" s="69">
        <v>0.49407023520229221</v>
      </c>
      <c r="Y299" s="69">
        <v>0.24596255666739703</v>
      </c>
      <c r="Z299" s="69">
        <v>0.3316615416421192</v>
      </c>
    </row>
    <row r="300" spans="1:26" s="65" customFormat="1" x14ac:dyDescent="0.2">
      <c r="A300" s="65">
        <v>10302</v>
      </c>
      <c r="B300" s="65" t="s">
        <v>409</v>
      </c>
      <c r="C300" s="65" t="s">
        <v>410</v>
      </c>
      <c r="D300" s="66">
        <v>43654</v>
      </c>
      <c r="E300" s="67">
        <v>45.5</v>
      </c>
      <c r="F300" s="65">
        <v>0.13796</v>
      </c>
      <c r="G300" s="68">
        <v>0.10627000000000031</v>
      </c>
      <c r="H300" s="69" t="s">
        <v>411</v>
      </c>
      <c r="I300" s="69">
        <v>1.0015919890755849E-2</v>
      </c>
      <c r="J300" s="69">
        <v>0.33693745529924019</v>
      </c>
      <c r="K300" s="69">
        <v>7.1684226727894099E-3</v>
      </c>
      <c r="L300" s="69">
        <v>5.5192043017200029E-3</v>
      </c>
      <c r="M300" s="69">
        <v>1.2866387951358815</v>
      </c>
      <c r="N300" s="69">
        <v>6.5949637166052896E-3</v>
      </c>
      <c r="O300" s="69">
        <v>1.0950929981203528</v>
      </c>
      <c r="P300" s="69">
        <v>0.33140538672969572</v>
      </c>
      <c r="Q300" s="69">
        <v>8.5314910742301311E-3</v>
      </c>
      <c r="R300" s="69">
        <v>0.14840127382973836</v>
      </c>
      <c r="S300" s="69">
        <v>6.1875755718555374E-5</v>
      </c>
      <c r="T300" s="69">
        <v>0.14840127382973778</v>
      </c>
      <c r="U300" s="69">
        <v>0.21911743249661797</v>
      </c>
      <c r="V300" s="69">
        <v>0.26061703470354619</v>
      </c>
      <c r="W300" s="69">
        <v>0.23318887882758266</v>
      </c>
      <c r="X300" s="69">
        <v>0.30318100722347635</v>
      </c>
      <c r="Y300" s="69">
        <v>5.122006743669355E-2</v>
      </c>
      <c r="Z300" s="69">
        <v>0.31453360402461361</v>
      </c>
    </row>
    <row r="301" spans="1:26" s="65" customFormat="1" x14ac:dyDescent="0.2">
      <c r="A301" s="13">
        <v>10073</v>
      </c>
      <c r="B301" s="13" t="s">
        <v>79</v>
      </c>
      <c r="C301" s="13" t="s">
        <v>72</v>
      </c>
      <c r="D301" s="14">
        <v>43654</v>
      </c>
      <c r="E301" s="15"/>
      <c r="F301" s="16">
        <v>1.1066</v>
      </c>
      <c r="G301" s="16">
        <v>10.36739</v>
      </c>
      <c r="H301" s="69" t="s">
        <v>412</v>
      </c>
      <c r="I301" s="69">
        <v>9.8753561811323314E-3</v>
      </c>
      <c r="J301" s="69">
        <v>0.59177515315686824</v>
      </c>
      <c r="K301" s="69">
        <v>7.1671953430817135E-3</v>
      </c>
      <c r="L301" s="69">
        <v>5.0899609227167296E-3</v>
      </c>
      <c r="M301" s="69">
        <v>2.7189283389857057</v>
      </c>
      <c r="N301" s="69">
        <v>9.8507966288244979E-3</v>
      </c>
      <c r="O301" s="69">
        <v>2.0838872638991615</v>
      </c>
      <c r="P301" s="69">
        <v>0.56764431685720396</v>
      </c>
      <c r="Q301" s="69">
        <v>7.5666838577742798E-3</v>
      </c>
      <c r="R301" s="69">
        <v>0.10398643693010556</v>
      </c>
      <c r="S301" s="69">
        <v>5.4878365095802019E-5</v>
      </c>
      <c r="T301" s="69">
        <v>0.10398643693010479</v>
      </c>
      <c r="U301" s="69">
        <v>1.3309389252248296</v>
      </c>
      <c r="V301" s="69">
        <v>0.2822147721969378</v>
      </c>
      <c r="W301" s="69">
        <v>0.18347402296124571</v>
      </c>
      <c r="X301" s="69">
        <v>0.40244858566589553</v>
      </c>
      <c r="Y301" s="69">
        <v>0.24456484514541763</v>
      </c>
      <c r="Z301" s="69">
        <v>0.27180935563880487</v>
      </c>
    </row>
    <row r="302" spans="1:26" s="65" customFormat="1" x14ac:dyDescent="0.2">
      <c r="A302" s="65">
        <v>10303</v>
      </c>
      <c r="B302" s="65" t="s">
        <v>413</v>
      </c>
      <c r="C302" s="65" t="s">
        <v>414</v>
      </c>
      <c r="D302" s="66">
        <v>43654</v>
      </c>
      <c r="E302" s="67">
        <v>52.5</v>
      </c>
      <c r="F302" s="65">
        <v>7.9039999999999999E-2</v>
      </c>
      <c r="G302" s="68">
        <v>0.10623000000000005</v>
      </c>
      <c r="H302" s="69" t="s">
        <v>415</v>
      </c>
      <c r="I302" s="69">
        <v>9.9417192407855581E-3</v>
      </c>
      <c r="J302" s="69">
        <v>0.53324952089834865</v>
      </c>
      <c r="K302" s="69">
        <v>7.1638455384110122E-3</v>
      </c>
      <c r="L302" s="69">
        <v>3.3848278680428646E-3</v>
      </c>
      <c r="M302" s="69">
        <v>7.1674644343886493</v>
      </c>
      <c r="N302" s="69">
        <v>1.0154581652192107E-2</v>
      </c>
      <c r="O302" s="69">
        <v>6.1318548161405628</v>
      </c>
      <c r="P302" s="69">
        <v>0.55941284991905982</v>
      </c>
      <c r="Q302" s="69">
        <v>8.5117086069278706E-3</v>
      </c>
      <c r="R302" s="69">
        <v>5.112819752170427E-2</v>
      </c>
      <c r="S302" s="69">
        <v>6.1732280785081842E-5</v>
      </c>
      <c r="T302" s="69">
        <v>5.1128197521703694E-2</v>
      </c>
      <c r="U302" s="69">
        <v>1.0080127708624484</v>
      </c>
      <c r="V302" s="69">
        <v>0.22631632281649339</v>
      </c>
      <c r="W302" s="69">
        <v>8.7713957486347683E-3</v>
      </c>
      <c r="X302" s="69">
        <v>0.28545336313845293</v>
      </c>
      <c r="Y302" s="69">
        <v>8.852414371361892E-3</v>
      </c>
      <c r="Z302" s="69">
        <v>0.23010294070353543</v>
      </c>
    </row>
    <row r="303" spans="1:26" s="65" customFormat="1" x14ac:dyDescent="0.2">
      <c r="A303" s="13">
        <v>10073</v>
      </c>
      <c r="B303" s="13" t="s">
        <v>79</v>
      </c>
      <c r="C303" s="13" t="s">
        <v>72</v>
      </c>
      <c r="D303" s="14">
        <v>43654</v>
      </c>
      <c r="E303" s="15"/>
      <c r="F303" s="16">
        <v>1.1066</v>
      </c>
      <c r="G303" s="16">
        <v>10.36739</v>
      </c>
      <c r="H303" s="69" t="s">
        <v>416</v>
      </c>
      <c r="I303" s="69">
        <v>9.8750235636534522E-3</v>
      </c>
      <c r="J303" s="69">
        <v>0.43361011943660399</v>
      </c>
      <c r="K303" s="69">
        <v>7.1685439188419057E-3</v>
      </c>
      <c r="L303" s="69">
        <v>5.3073185524876052E-3</v>
      </c>
      <c r="M303" s="69">
        <v>2.7189368464379</v>
      </c>
      <c r="N303" s="69">
        <v>9.0060830657982156E-3</v>
      </c>
      <c r="O303" s="69">
        <v>2.0805900517673903</v>
      </c>
      <c r="P303" s="69">
        <v>0.43589851564454801</v>
      </c>
      <c r="Q303" s="69">
        <v>7.5651193009381272E-3</v>
      </c>
      <c r="R303" s="69">
        <v>0.12952331516891485</v>
      </c>
      <c r="S303" s="69">
        <v>5.4867017942560098E-5</v>
      </c>
      <c r="T303" s="69">
        <v>0.12952331516891494</v>
      </c>
      <c r="U303" s="69">
        <v>1.3195114682706446</v>
      </c>
      <c r="V303" s="69">
        <v>0.27734181770599531</v>
      </c>
      <c r="W303" s="69">
        <v>0.18240677829498989</v>
      </c>
      <c r="X303" s="69">
        <v>0.38785520799401463</v>
      </c>
      <c r="Y303" s="69">
        <v>0.24082623694700533</v>
      </c>
      <c r="Z303" s="69">
        <v>0.29071213887316349</v>
      </c>
    </row>
    <row r="304" spans="1:26" s="65" customFormat="1" x14ac:dyDescent="0.2">
      <c r="A304" s="65">
        <v>10304</v>
      </c>
      <c r="B304" s="65" t="s">
        <v>417</v>
      </c>
      <c r="C304" s="65" t="s">
        <v>414</v>
      </c>
      <c r="D304" s="66">
        <v>43654</v>
      </c>
      <c r="E304" s="67">
        <v>59.5</v>
      </c>
      <c r="F304" s="65">
        <v>4.2169999999999999E-2</v>
      </c>
      <c r="G304" s="68">
        <v>0.104239999999999</v>
      </c>
      <c r="H304" s="69" t="s">
        <v>418</v>
      </c>
      <c r="I304" s="69">
        <v>1.0016977302008094E-2</v>
      </c>
      <c r="J304" s="69">
        <v>0.28751331926899315</v>
      </c>
      <c r="K304" s="69">
        <v>7.1676229032974223E-3</v>
      </c>
      <c r="L304" s="69">
        <v>3.2019656988129292E-3</v>
      </c>
      <c r="M304" s="69">
        <v>2.9000304137530297</v>
      </c>
      <c r="N304" s="69">
        <v>6.0121303599308239E-3</v>
      </c>
      <c r="O304" s="69">
        <v>2.4765189149353946</v>
      </c>
      <c r="P304" s="69">
        <v>0.29150077829960969</v>
      </c>
      <c r="Q304" s="69">
        <v>8.5582463313483639E-3</v>
      </c>
      <c r="R304" s="69">
        <v>6.1550662741264459E-2</v>
      </c>
      <c r="S304" s="69">
        <v>6.2069801722850601E-5</v>
      </c>
      <c r="T304" s="69">
        <v>6.1550662741264237E-2</v>
      </c>
      <c r="U304" s="69">
        <v>0.24734574696138761</v>
      </c>
      <c r="V304" s="69">
        <v>0.26421658977087853</v>
      </c>
      <c r="W304" s="69">
        <v>8.1133136715904247E-2</v>
      </c>
      <c r="X304" s="69">
        <v>0.18339688804537285</v>
      </c>
      <c r="Y304" s="69">
        <v>2.0067265500437245E-2</v>
      </c>
      <c r="Z304" s="69">
        <v>0.21195738820797644</v>
      </c>
    </row>
    <row r="305" spans="1:26" s="65" customFormat="1" x14ac:dyDescent="0.2">
      <c r="A305" s="13">
        <v>10073</v>
      </c>
      <c r="B305" s="13" t="s">
        <v>79</v>
      </c>
      <c r="C305" s="13" t="s">
        <v>72</v>
      </c>
      <c r="D305" s="14">
        <v>43654</v>
      </c>
      <c r="E305" s="15"/>
      <c r="F305" s="16">
        <v>1.1066</v>
      </c>
      <c r="G305" s="16">
        <v>10.36739</v>
      </c>
      <c r="H305" s="69" t="s">
        <v>419</v>
      </c>
      <c r="I305" s="69">
        <v>9.8295493975076292E-3</v>
      </c>
      <c r="J305" s="69">
        <v>0.52193053174219306</v>
      </c>
      <c r="K305" s="69">
        <v>7.1682203955404662E-3</v>
      </c>
      <c r="L305" s="69">
        <v>5.8954414643458434E-3</v>
      </c>
      <c r="M305" s="69">
        <v>2.7189121376414569</v>
      </c>
      <c r="N305" s="69">
        <v>9.4223786999152858E-3</v>
      </c>
      <c r="O305" s="69">
        <v>2.0956726114030495</v>
      </c>
      <c r="P305" s="69">
        <v>0.57963806651346339</v>
      </c>
      <c r="Q305" s="69">
        <v>7.5690200867924726E-3</v>
      </c>
      <c r="R305" s="69">
        <v>0.10411391397867301</v>
      </c>
      <c r="S305" s="69">
        <v>5.4895308902549843E-5</v>
      </c>
      <c r="T305" s="69">
        <v>0.10411391397867199</v>
      </c>
      <c r="U305" s="69">
        <v>1.3167443688090599</v>
      </c>
      <c r="V305" s="69">
        <v>0.25690503330165076</v>
      </c>
      <c r="W305" s="69">
        <v>0.18236162940345965</v>
      </c>
      <c r="X305" s="69">
        <v>0.31556525009126607</v>
      </c>
      <c r="Y305" s="69">
        <v>0.23989984540495807</v>
      </c>
      <c r="Z305" s="69">
        <v>0.28958517986377402</v>
      </c>
    </row>
    <row r="306" spans="1:26" s="65" customFormat="1" x14ac:dyDescent="0.2">
      <c r="A306" s="65">
        <v>10305</v>
      </c>
      <c r="B306" s="65" t="s">
        <v>420</v>
      </c>
      <c r="C306" s="65" t="s">
        <v>414</v>
      </c>
      <c r="D306" s="66">
        <v>43654</v>
      </c>
      <c r="E306" s="67">
        <v>59.5</v>
      </c>
      <c r="F306" s="65">
        <v>5.6759999999999998E-2</v>
      </c>
      <c r="G306" s="68">
        <v>0.10245999999999889</v>
      </c>
      <c r="H306" s="69" t="s">
        <v>421</v>
      </c>
      <c r="I306" s="69">
        <v>1.0016576343714657E-2</v>
      </c>
      <c r="J306" s="69">
        <v>0.53252546378800669</v>
      </c>
      <c r="K306" s="69">
        <v>7.1664129161497546E-3</v>
      </c>
      <c r="L306" s="69">
        <v>4.0738743854915596E-3</v>
      </c>
      <c r="M306" s="69">
        <v>4.3597207895431866</v>
      </c>
      <c r="N306" s="69">
        <v>8.5708436348008663E-3</v>
      </c>
      <c r="O306" s="69">
        <v>3.719558319533161</v>
      </c>
      <c r="P306" s="69">
        <v>0.53460654321576406</v>
      </c>
      <c r="Q306" s="69">
        <v>8.5417357793212759E-3</v>
      </c>
      <c r="R306" s="69">
        <v>6.7685177053533774E-2</v>
      </c>
      <c r="S306" s="69">
        <v>6.1950056783177351E-5</v>
      </c>
      <c r="T306" s="69">
        <v>6.7685177053533427E-2</v>
      </c>
      <c r="U306" s="69">
        <v>0.41226758895409704</v>
      </c>
      <c r="V306" s="69">
        <v>0.28119363896076516</v>
      </c>
      <c r="W306" s="69">
        <v>1.4332712163274515E-2</v>
      </c>
      <c r="X306" s="69">
        <v>0.18562786306038995</v>
      </c>
      <c r="Y306" s="69">
        <v>5.9132307679083049E-3</v>
      </c>
      <c r="Z306" s="69">
        <v>0.19217359201849837</v>
      </c>
    </row>
    <row r="307" spans="1:26" s="65" customFormat="1" x14ac:dyDescent="0.2">
      <c r="A307" s="13">
        <v>10073</v>
      </c>
      <c r="B307" s="13" t="s">
        <v>79</v>
      </c>
      <c r="C307" s="13" t="s">
        <v>72</v>
      </c>
      <c r="D307" s="14">
        <v>43654</v>
      </c>
      <c r="E307" s="15"/>
      <c r="F307" s="16">
        <v>1.1066</v>
      </c>
      <c r="G307" s="16">
        <v>10.36739</v>
      </c>
      <c r="H307" s="69" t="s">
        <v>422</v>
      </c>
      <c r="I307" s="69">
        <v>9.8946083974997667E-3</v>
      </c>
      <c r="J307" s="69">
        <v>0.49777874778986564</v>
      </c>
      <c r="K307" s="69">
        <v>7.1680392848431761E-3</v>
      </c>
      <c r="L307" s="69">
        <v>7.4125704933515205E-3</v>
      </c>
      <c r="M307" s="69">
        <v>2.7185693614389468</v>
      </c>
      <c r="N307" s="69">
        <v>1.0289772158471081E-2</v>
      </c>
      <c r="O307" s="69">
        <v>2.0791478479013135</v>
      </c>
      <c r="P307" s="69">
        <v>0.51826933390617724</v>
      </c>
      <c r="Q307" s="69">
        <v>7.5696508627910459E-3</v>
      </c>
      <c r="R307" s="69">
        <v>0.11943687842441118</v>
      </c>
      <c r="S307" s="69">
        <v>5.4899883688042918E-5</v>
      </c>
      <c r="T307" s="69">
        <v>0.11943687842441073</v>
      </c>
      <c r="U307" s="69">
        <v>1.3205983440129851</v>
      </c>
      <c r="V307" s="69">
        <v>0.35443854622049903</v>
      </c>
      <c r="W307" s="69">
        <v>0.18098000676229026</v>
      </c>
      <c r="X307" s="69">
        <v>0.54800389425168139</v>
      </c>
      <c r="Y307" s="69">
        <v>0.23927119120084084</v>
      </c>
      <c r="Z307" s="69">
        <v>0.35873052393042953</v>
      </c>
    </row>
    <row r="308" spans="1:26" s="65" customFormat="1" x14ac:dyDescent="0.2">
      <c r="A308" s="65">
        <v>10306</v>
      </c>
      <c r="B308" s="65" t="s">
        <v>423</v>
      </c>
      <c r="C308" s="65" t="s">
        <v>414</v>
      </c>
      <c r="D308" s="66">
        <v>43654</v>
      </c>
      <c r="E308" s="67">
        <v>59.5</v>
      </c>
      <c r="F308" s="65">
        <v>4.8169999999999998E-2</v>
      </c>
      <c r="G308" s="68">
        <v>0.10189999999999877</v>
      </c>
      <c r="H308" s="69" t="s">
        <v>424</v>
      </c>
      <c r="I308" s="69">
        <v>1.0016561183475976E-2</v>
      </c>
      <c r="J308" s="69">
        <v>0.50292991230083661</v>
      </c>
      <c r="K308" s="69">
        <v>7.1664437668563213E-3</v>
      </c>
      <c r="L308" s="69">
        <v>5.098892364469817E-3</v>
      </c>
      <c r="M308" s="69">
        <v>3.4781901916343192</v>
      </c>
      <c r="N308" s="69">
        <v>6.7630805993376328E-3</v>
      </c>
      <c r="O308" s="69">
        <v>2.9694670770026574</v>
      </c>
      <c r="P308" s="69">
        <v>0.51882293803064705</v>
      </c>
      <c r="Q308" s="69">
        <v>8.5465735975939032E-3</v>
      </c>
      <c r="R308" s="69">
        <v>6.9799806695267197E-2</v>
      </c>
      <c r="S308" s="69">
        <v>6.1985143693430578E-5</v>
      </c>
      <c r="T308" s="69">
        <v>6.979980669526821E-2</v>
      </c>
      <c r="U308" s="69">
        <v>0.3318672437846884</v>
      </c>
      <c r="V308" s="69">
        <v>0.31757414658905808</v>
      </c>
      <c r="W308" s="69">
        <v>2.2300507983671124E-2</v>
      </c>
      <c r="X308" s="69">
        <v>0.20785195360074293</v>
      </c>
      <c r="Y308" s="69">
        <v>7.3938134958951539E-3</v>
      </c>
      <c r="Z308" s="69">
        <v>0.23301719554204592</v>
      </c>
    </row>
    <row r="309" spans="1:26" s="65" customFormat="1" x14ac:dyDescent="0.2">
      <c r="A309" s="13">
        <v>10073</v>
      </c>
      <c r="B309" s="13" t="s">
        <v>79</v>
      </c>
      <c r="C309" s="13" t="s">
        <v>72</v>
      </c>
      <c r="D309" s="14">
        <v>43654</v>
      </c>
      <c r="E309" s="15"/>
      <c r="F309" s="16">
        <v>1.1066</v>
      </c>
      <c r="G309" s="16">
        <v>10.36739</v>
      </c>
      <c r="H309" s="69" t="s">
        <v>425</v>
      </c>
      <c r="I309" s="69">
        <v>9.9343699322254238E-3</v>
      </c>
      <c r="J309" s="69">
        <v>0.4601973033423617</v>
      </c>
      <c r="K309" s="69">
        <v>7.167739557997565E-3</v>
      </c>
      <c r="L309" s="69">
        <v>4.4888951771914617E-3</v>
      </c>
      <c r="M309" s="69">
        <v>2.7184680274474382</v>
      </c>
      <c r="N309" s="69">
        <v>8.8833524681153908E-3</v>
      </c>
      <c r="O309" s="69">
        <v>2.0699841008287381</v>
      </c>
      <c r="P309" s="69">
        <v>0.43991117840960936</v>
      </c>
      <c r="Q309" s="69">
        <v>7.5611667653747178E-3</v>
      </c>
      <c r="R309" s="69">
        <v>8.9794920129519076E-2</v>
      </c>
      <c r="S309" s="69">
        <v>5.4838351661031742E-5</v>
      </c>
      <c r="T309" s="69">
        <v>8.979492012951909E-2</v>
      </c>
      <c r="U309" s="69">
        <v>1.3194938738418065</v>
      </c>
      <c r="V309" s="69">
        <v>0.22339583950925246</v>
      </c>
      <c r="W309" s="69">
        <v>0.1908403294952116</v>
      </c>
      <c r="X309" s="69">
        <v>0.28961459102577836</v>
      </c>
      <c r="Y309" s="69">
        <v>0.25184952690030132</v>
      </c>
      <c r="Z309" s="69">
        <v>0.24478746409911395</v>
      </c>
    </row>
    <row r="310" spans="1:26" s="65" customFormat="1" x14ac:dyDescent="0.2">
      <c r="A310" s="65">
        <v>10301</v>
      </c>
      <c r="B310" s="65" t="s">
        <v>426</v>
      </c>
      <c r="C310" s="65" t="s">
        <v>427</v>
      </c>
      <c r="D310" s="66">
        <v>43654</v>
      </c>
      <c r="E310" s="67">
        <v>45.5</v>
      </c>
      <c r="F310" s="65">
        <v>7.6679999999999998E-2</v>
      </c>
      <c r="G310" s="68">
        <v>0.10534999999999961</v>
      </c>
      <c r="H310" s="69" t="s">
        <v>428</v>
      </c>
      <c r="I310" s="69">
        <v>1.0493348859548394E-2</v>
      </c>
      <c r="J310" s="69">
        <v>0.53889682217696999</v>
      </c>
      <c r="K310" s="69">
        <v>7.1670884816424233E-3</v>
      </c>
      <c r="L310" s="69">
        <v>2.760404391329786E-3</v>
      </c>
      <c r="M310" s="69">
        <v>15.128132569709605</v>
      </c>
      <c r="N310" s="69">
        <v>1.0112113773335787E-2</v>
      </c>
      <c r="O310" s="69">
        <v>12.489847159943958</v>
      </c>
      <c r="P310" s="69">
        <v>0.55595483274048652</v>
      </c>
      <c r="Q310" s="69">
        <v>8.6532282589594917E-3</v>
      </c>
      <c r="R310" s="69">
        <v>3.7947485765360639E-2</v>
      </c>
      <c r="S310" s="69">
        <v>6.2758670585211083E-5</v>
      </c>
      <c r="T310" s="69">
        <v>3.7947485765359799E-2</v>
      </c>
      <c r="U310" s="69">
        <v>2.3101107975301893</v>
      </c>
      <c r="V310" s="69">
        <v>0.18968229890025573</v>
      </c>
      <c r="W310" s="69">
        <v>1.8494999028219054E-5</v>
      </c>
      <c r="X310" s="69">
        <v>0.21273044537245261</v>
      </c>
      <c r="Y310" s="69">
        <v>4.270825839191214E-5</v>
      </c>
      <c r="Z310" s="69">
        <v>9.576916256531888E-2</v>
      </c>
    </row>
    <row r="311" spans="1:26" s="65" customFormat="1" x14ac:dyDescent="0.2">
      <c r="A311" s="13">
        <v>10073</v>
      </c>
      <c r="B311" s="13" t="s">
        <v>79</v>
      </c>
      <c r="C311" s="13" t="s">
        <v>72</v>
      </c>
      <c r="D311" s="14">
        <v>43654</v>
      </c>
      <c r="E311" s="15"/>
      <c r="F311" s="16">
        <v>1.1066</v>
      </c>
      <c r="G311" s="16">
        <v>10.36739</v>
      </c>
      <c r="H311" s="69" t="s">
        <v>429</v>
      </c>
      <c r="I311" s="69">
        <v>9.9064590226732013E-3</v>
      </c>
      <c r="J311" s="69">
        <v>0.44353373243984295</v>
      </c>
      <c r="K311" s="69">
        <v>7.1672364806843391E-3</v>
      </c>
      <c r="L311" s="69">
        <v>4.4920340426882087E-3</v>
      </c>
      <c r="M311" s="69">
        <v>2.7183523549432476</v>
      </c>
      <c r="N311" s="69">
        <v>7.5494010351865827E-3</v>
      </c>
      <c r="O311" s="69">
        <v>2.0777208401634621</v>
      </c>
      <c r="P311" s="69">
        <v>0.42718998202982955</v>
      </c>
      <c r="Q311" s="69">
        <v>7.5743905912820904E-3</v>
      </c>
      <c r="R311" s="69">
        <v>0.10658079499896059</v>
      </c>
      <c r="S311" s="69">
        <v>5.4934259189316073E-5</v>
      </c>
      <c r="T311" s="69">
        <v>0.10658079499896006</v>
      </c>
      <c r="U311" s="69">
        <v>1.3164171091559378</v>
      </c>
      <c r="V311" s="69">
        <v>0.28003094743514056</v>
      </c>
      <c r="W311" s="69">
        <v>0.1926422817894767</v>
      </c>
      <c r="X311" s="69">
        <v>0.3969633702508425</v>
      </c>
      <c r="Y311" s="69">
        <v>0.25360782491998757</v>
      </c>
      <c r="Z311" s="69">
        <v>0.29686031630747556</v>
      </c>
    </row>
    <row r="312" spans="1:26" s="65" customFormat="1" x14ac:dyDescent="0.2">
      <c r="D312" s="66"/>
      <c r="E312" s="67"/>
      <c r="G312" s="68"/>
      <c r="H312" s="68"/>
      <c r="I312" s="68"/>
      <c r="J312" s="171"/>
      <c r="K312" s="68"/>
      <c r="L312" s="169"/>
      <c r="M312" s="169"/>
      <c r="N312" s="169"/>
      <c r="O312" s="68"/>
      <c r="P312" s="171"/>
      <c r="Q312" s="186"/>
      <c r="R312" s="170"/>
      <c r="S312" s="187"/>
      <c r="U312" s="68"/>
      <c r="V312" s="171"/>
      <c r="W312" s="68"/>
      <c r="X312" s="171"/>
      <c r="Y312" s="186"/>
      <c r="Z312" s="171"/>
    </row>
    <row r="313" spans="1:26" s="65" customFormat="1" x14ac:dyDescent="0.2">
      <c r="A313" s="13">
        <v>10073</v>
      </c>
      <c r="B313" s="13" t="s">
        <v>79</v>
      </c>
      <c r="C313" s="13" t="s">
        <v>72</v>
      </c>
      <c r="D313" s="14">
        <v>43655</v>
      </c>
      <c r="E313" s="15"/>
      <c r="F313" s="16">
        <v>1.1066</v>
      </c>
      <c r="G313" s="16">
        <v>10.36739</v>
      </c>
      <c r="H313" s="69" t="s">
        <v>430</v>
      </c>
      <c r="I313" s="69">
        <v>9.8717731147088695E-3</v>
      </c>
      <c r="J313" s="69">
        <v>0.86812983622879358</v>
      </c>
      <c r="K313" s="69">
        <v>7.1619106453139599E-3</v>
      </c>
      <c r="L313" s="69">
        <v>8.1835160136522062E-3</v>
      </c>
      <c r="M313" s="69">
        <v>2.7178592831728223</v>
      </c>
      <c r="N313" s="69">
        <v>1.0877086385412321E-2</v>
      </c>
      <c r="O313" s="69">
        <v>2.0814582089546199</v>
      </c>
      <c r="P313" s="69">
        <v>0.79128176881574119</v>
      </c>
      <c r="Q313" s="69">
        <v>7.5675474903574734E-3</v>
      </c>
      <c r="R313" s="69">
        <v>0.13456445233690797</v>
      </c>
      <c r="S313" s="69">
        <v>5.4884628704154098E-5</v>
      </c>
      <c r="T313" s="69">
        <v>0.13456445233690767</v>
      </c>
      <c r="U313" s="69">
        <v>1.3346143224450033</v>
      </c>
      <c r="V313" s="69">
        <v>0.29329505846227732</v>
      </c>
      <c r="W313" s="69">
        <v>0.18110790415673553</v>
      </c>
      <c r="X313" s="69">
        <v>0.60288050687743522</v>
      </c>
      <c r="Y313" s="69">
        <v>0.24203047372283479</v>
      </c>
      <c r="Z313" s="69">
        <v>0.47041825403901877</v>
      </c>
    </row>
    <row r="314" spans="1:26" s="65" customFormat="1" x14ac:dyDescent="0.2">
      <c r="A314" s="65">
        <v>10307</v>
      </c>
      <c r="B314" s="65" t="s">
        <v>431</v>
      </c>
      <c r="C314" s="65" t="s">
        <v>432</v>
      </c>
      <c r="D314" s="66">
        <v>43655</v>
      </c>
      <c r="E314" s="67"/>
      <c r="F314" s="65">
        <v>8.8529999999999998E-2</v>
      </c>
      <c r="G314" s="68">
        <v>0.10062999999999889</v>
      </c>
      <c r="H314" s="69" t="s">
        <v>433</v>
      </c>
      <c r="I314" s="69">
        <v>1.2027692525862976E-2</v>
      </c>
      <c r="J314" s="69">
        <v>0.37649293308885579</v>
      </c>
      <c r="K314" s="69">
        <v>7.1607167658212243E-3</v>
      </c>
      <c r="L314" s="69">
        <v>4.2262898653057622E-3</v>
      </c>
      <c r="M314" s="69">
        <v>3.5065027527280335</v>
      </c>
      <c r="N314" s="69">
        <v>6.6259643596185518E-3</v>
      </c>
      <c r="O314" s="69">
        <v>4.778004719310518</v>
      </c>
      <c r="P314" s="69">
        <v>0.39981055292806594</v>
      </c>
      <c r="Q314" s="69">
        <v>1.6395557819900482E-2</v>
      </c>
      <c r="R314" s="69">
        <v>0.11785109337198313</v>
      </c>
      <c r="S314" s="69">
        <v>1.189109291338218E-4</v>
      </c>
      <c r="T314" s="69">
        <v>0.11785109337198313</v>
      </c>
      <c r="U314" s="69">
        <v>2.3670942007044746</v>
      </c>
      <c r="V314" s="69">
        <v>0.16788850907106306</v>
      </c>
      <c r="W314" s="69">
        <v>1.1706104779691641E-5</v>
      </c>
      <c r="X314" s="69">
        <v>0.38570982437116269</v>
      </c>
      <c r="Y314" s="69">
        <v>2.769312915191912E-5</v>
      </c>
      <c r="Z314" s="69">
        <v>0.4354278066342851</v>
      </c>
    </row>
    <row r="315" spans="1:26" s="65" customFormat="1" x14ac:dyDescent="0.2">
      <c r="A315" s="13">
        <v>10073</v>
      </c>
      <c r="B315" s="13" t="s">
        <v>79</v>
      </c>
      <c r="C315" s="13" t="s">
        <v>72</v>
      </c>
      <c r="D315" s="14">
        <v>43655</v>
      </c>
      <c r="E315" s="15"/>
      <c r="F315" s="16">
        <v>1.1066</v>
      </c>
      <c r="G315" s="16">
        <v>10.36739</v>
      </c>
      <c r="H315" s="69" t="s">
        <v>434</v>
      </c>
      <c r="I315" s="69">
        <v>9.928600703156501E-3</v>
      </c>
      <c r="J315" s="69">
        <v>0.91113688135342519</v>
      </c>
      <c r="K315" s="69">
        <v>7.1634054284943844E-3</v>
      </c>
      <c r="L315" s="69">
        <v>6.6179386830782956E-3</v>
      </c>
      <c r="M315" s="69">
        <v>2.719313475180253</v>
      </c>
      <c r="N315" s="69">
        <v>1.1869525739314659E-2</v>
      </c>
      <c r="O315" s="69">
        <v>2.0737289015422595</v>
      </c>
      <c r="P315" s="69">
        <v>0.91698599246835877</v>
      </c>
      <c r="Q315" s="69">
        <v>7.5627589697778337E-3</v>
      </c>
      <c r="R315" s="69">
        <v>0.13186282990392756</v>
      </c>
      <c r="S315" s="69">
        <v>5.4849899331871936E-5</v>
      </c>
      <c r="T315" s="69">
        <v>0.1318628299039277</v>
      </c>
      <c r="U315" s="69">
        <v>1.3290954131309007</v>
      </c>
      <c r="V315" s="69">
        <v>0.26971548592358247</v>
      </c>
      <c r="W315" s="69">
        <v>0.24312484801588136</v>
      </c>
      <c r="X315" s="69">
        <v>2.8438522338503529</v>
      </c>
      <c r="Y315" s="69">
        <v>0.32294697976221576</v>
      </c>
      <c r="Z315" s="69">
        <v>2.892615821908112</v>
      </c>
    </row>
    <row r="316" spans="1:26" s="65" customFormat="1" x14ac:dyDescent="0.2">
      <c r="A316" s="65">
        <v>10308</v>
      </c>
      <c r="B316" s="65" t="s">
        <v>435</v>
      </c>
      <c r="C316" s="65" t="s">
        <v>432</v>
      </c>
      <c r="D316" s="66">
        <v>43655</v>
      </c>
      <c r="E316" s="67"/>
      <c r="F316" s="65">
        <v>0.13233</v>
      </c>
      <c r="G316" s="68">
        <v>0.10107999999999961</v>
      </c>
      <c r="H316" s="69" t="s">
        <v>436</v>
      </c>
      <c r="I316" s="69">
        <v>1.045884813142812E-2</v>
      </c>
      <c r="J316" s="69">
        <v>0.50113930772822168</v>
      </c>
      <c r="K316" s="69">
        <v>7.1636757736394897E-3</v>
      </c>
      <c r="L316" s="69">
        <v>7.3423329545332693E-3</v>
      </c>
      <c r="M316" s="69">
        <v>1.7221295602911102</v>
      </c>
      <c r="N316" s="69">
        <v>8.4290615717420928E-3</v>
      </c>
      <c r="O316" s="69">
        <v>2.2680161063578557</v>
      </c>
      <c r="P316" s="69">
        <v>0.58983201503347493</v>
      </c>
      <c r="Q316" s="69">
        <v>1.3793916961495456E-2</v>
      </c>
      <c r="R316" s="69">
        <v>0.11329303264044255</v>
      </c>
      <c r="S316" s="69">
        <v>1.0004218827463863E-4</v>
      </c>
      <c r="T316" s="69">
        <v>0.11329303264044178</v>
      </c>
      <c r="U316" s="69">
        <v>0.52916555107878427</v>
      </c>
      <c r="V316" s="69">
        <v>0.27016216413809424</v>
      </c>
      <c r="W316" s="69">
        <v>1.3711626434851008E-5</v>
      </c>
      <c r="X316" s="69">
        <v>0.17492968561024952</v>
      </c>
      <c r="Y316" s="69">
        <v>7.2557496106364894E-6</v>
      </c>
      <c r="Z316" s="69">
        <v>0.18852490874122585</v>
      </c>
    </row>
    <row r="317" spans="1:26" s="65" customFormat="1" x14ac:dyDescent="0.2">
      <c r="A317" s="13">
        <v>10073</v>
      </c>
      <c r="B317" s="13" t="s">
        <v>79</v>
      </c>
      <c r="C317" s="13" t="s">
        <v>72</v>
      </c>
      <c r="D317" s="14">
        <v>43655</v>
      </c>
      <c r="E317" s="15"/>
      <c r="F317" s="16">
        <v>1.1066</v>
      </c>
      <c r="G317" s="16">
        <v>10.36739</v>
      </c>
      <c r="H317" s="69" t="s">
        <v>437</v>
      </c>
      <c r="I317" s="69">
        <v>9.8677381871004281E-3</v>
      </c>
      <c r="J317" s="69">
        <v>0.82321218526874396</v>
      </c>
      <c r="K317" s="69">
        <v>7.1645841366706417E-3</v>
      </c>
      <c r="L317" s="69">
        <v>8.5058663883541222E-3</v>
      </c>
      <c r="M317" s="69">
        <v>2.7192853745790986</v>
      </c>
      <c r="N317" s="69">
        <v>1.2532667269186264E-2</v>
      </c>
      <c r="O317" s="69">
        <v>2.0884325849825407</v>
      </c>
      <c r="P317" s="69">
        <v>0.84569968580677224</v>
      </c>
      <c r="Q317" s="69">
        <v>7.5743491449476383E-3</v>
      </c>
      <c r="R317" s="69">
        <v>0.19047438986075158</v>
      </c>
      <c r="S317" s="69">
        <v>5.4933958594350495E-5</v>
      </c>
      <c r="T317" s="69">
        <v>0.19047438986075282</v>
      </c>
      <c r="U317" s="69">
        <v>1.3288416322709891</v>
      </c>
      <c r="V317" s="69">
        <v>0.3168577020305835</v>
      </c>
      <c r="W317" s="69">
        <v>0.18679231845907021</v>
      </c>
      <c r="X317" s="69">
        <v>1.9778469565517094</v>
      </c>
      <c r="Y317" s="69">
        <v>0.2482687580948848</v>
      </c>
      <c r="Z317" s="69">
        <v>2.0077394614145154</v>
      </c>
    </row>
    <row r="318" spans="1:26" s="65" customFormat="1" x14ac:dyDescent="0.2">
      <c r="A318" s="65">
        <v>10309</v>
      </c>
      <c r="B318" s="65" t="s">
        <v>438</v>
      </c>
      <c r="C318" s="65" t="s">
        <v>432</v>
      </c>
      <c r="D318" s="66">
        <v>43655</v>
      </c>
      <c r="E318" s="67"/>
      <c r="F318" s="65">
        <v>7.8560000000000005E-2</v>
      </c>
      <c r="G318" s="68">
        <v>0.10018999999999956</v>
      </c>
      <c r="H318" s="69" t="s">
        <v>439</v>
      </c>
      <c r="I318" s="69">
        <v>1.0056628830425497E-2</v>
      </c>
      <c r="J318" s="69">
        <v>0.35710756955762651</v>
      </c>
      <c r="K318" s="69">
        <v>7.1654049241062874E-3</v>
      </c>
      <c r="L318" s="69">
        <v>5.9400183253353308E-3</v>
      </c>
      <c r="M318" s="69">
        <v>1.0877598439110199</v>
      </c>
      <c r="N318" s="69">
        <v>9.0397067123513409E-3</v>
      </c>
      <c r="O318" s="69">
        <v>1.9643920792759682</v>
      </c>
      <c r="P318" s="69">
        <v>0.34369010619479567</v>
      </c>
      <c r="Q318" s="69">
        <v>1.816612169185829E-2</v>
      </c>
      <c r="R318" s="69">
        <v>8.720538756812074E-2</v>
      </c>
      <c r="S318" s="69">
        <v>1.3175217536758716E-4</v>
      </c>
      <c r="T318" s="69">
        <v>8.720538756812099E-2</v>
      </c>
      <c r="U318" s="69">
        <v>4.7641077401596794</v>
      </c>
      <c r="V318" s="69">
        <v>0.17912398647187361</v>
      </c>
      <c r="W318" s="69">
        <v>1.9622493766177857E-4</v>
      </c>
      <c r="X318" s="69">
        <v>0.16181652238360819</v>
      </c>
      <c r="Y318" s="69">
        <v>9.3482666174315348E-4</v>
      </c>
      <c r="Z318" s="69">
        <v>6.2459941327570725E-2</v>
      </c>
    </row>
    <row r="319" spans="1:26" s="65" customFormat="1" x14ac:dyDescent="0.2">
      <c r="A319" s="13">
        <v>10073</v>
      </c>
      <c r="B319" s="13" t="s">
        <v>79</v>
      </c>
      <c r="C319" s="13" t="s">
        <v>72</v>
      </c>
      <c r="D319" s="14">
        <v>43655</v>
      </c>
      <c r="E319" s="15"/>
      <c r="F319" s="16">
        <v>1.1066</v>
      </c>
      <c r="G319" s="16">
        <v>10.36739</v>
      </c>
      <c r="H319" s="69" t="s">
        <v>440</v>
      </c>
      <c r="I319" s="69">
        <v>9.936849891107739E-3</v>
      </c>
      <c r="J319" s="69">
        <v>1.141664100029421</v>
      </c>
      <c r="K319" s="69">
        <v>7.1636575378498119E-3</v>
      </c>
      <c r="L319" s="69">
        <v>6.1999141582831062E-3</v>
      </c>
      <c r="M319" s="69">
        <v>2.7192416010232683</v>
      </c>
      <c r="N319" s="69">
        <v>1.3875752629642649E-2</v>
      </c>
      <c r="O319" s="69">
        <v>2.0714804284515056</v>
      </c>
      <c r="P319" s="69">
        <v>1.218485706561371</v>
      </c>
      <c r="Q319" s="69">
        <v>7.578209136673235E-3</v>
      </c>
      <c r="R319" s="69">
        <v>0.16764799220053878</v>
      </c>
      <c r="S319" s="69">
        <v>5.4961953689581867E-5</v>
      </c>
      <c r="T319" s="69">
        <v>0.16764799220053758</v>
      </c>
      <c r="U319" s="69">
        <v>1.3205828028290487</v>
      </c>
      <c r="V319" s="69">
        <v>0.2971164282279658</v>
      </c>
      <c r="W319" s="69">
        <v>0.17525779049006796</v>
      </c>
      <c r="X319" s="69">
        <v>0.60048012766920378</v>
      </c>
      <c r="Y319" s="69">
        <v>0.23094186178842704</v>
      </c>
      <c r="Z319" s="69">
        <v>0.59718588683712304</v>
      </c>
    </row>
    <row r="320" spans="1:26" s="65" customFormat="1" x14ac:dyDescent="0.2">
      <c r="A320" s="65">
        <v>10310</v>
      </c>
      <c r="B320" s="65" t="s">
        <v>441</v>
      </c>
      <c r="C320" s="65" t="s">
        <v>432</v>
      </c>
      <c r="D320" s="66">
        <v>43655</v>
      </c>
      <c r="E320" s="67"/>
      <c r="F320" s="68">
        <v>8.1129999999999994E-2</v>
      </c>
      <c r="G320" s="68">
        <v>0.10172999999999988</v>
      </c>
      <c r="H320" s="69" t="s">
        <v>442</v>
      </c>
      <c r="I320" s="69">
        <v>1.0242030490943393E-2</v>
      </c>
      <c r="J320" s="69">
        <v>0.35419694234801646</v>
      </c>
      <c r="K320" s="69">
        <v>7.1624818922232719E-3</v>
      </c>
      <c r="L320" s="69">
        <v>8.4916911388987892E-3</v>
      </c>
      <c r="M320" s="69">
        <v>0.55452539491569308</v>
      </c>
      <c r="N320" s="69">
        <v>1.2689385011300467E-2</v>
      </c>
      <c r="O320" s="69">
        <v>0.72259965683677108</v>
      </c>
      <c r="P320" s="69">
        <v>0.46737844526521921</v>
      </c>
      <c r="Q320" s="69">
        <v>1.333588691616616E-2</v>
      </c>
      <c r="R320" s="69">
        <v>0.22072901418629656</v>
      </c>
      <c r="S320" s="69">
        <v>9.67202654184852E-5</v>
      </c>
      <c r="T320" s="69">
        <v>0.22072901418629659</v>
      </c>
      <c r="U320" s="69">
        <v>0.25102829701115387</v>
      </c>
      <c r="V320" s="69">
        <v>0.30565300312466964</v>
      </c>
      <c r="W320" s="69">
        <v>2.8422610540168413E-5</v>
      </c>
      <c r="X320" s="69">
        <v>0.16939774981896843</v>
      </c>
      <c r="Y320" s="69">
        <v>7.1445632210030752E-6</v>
      </c>
      <c r="Z320" s="69">
        <v>0.27580240159549052</v>
      </c>
    </row>
    <row r="321" spans="1:26" s="65" customFormat="1" x14ac:dyDescent="0.2">
      <c r="A321" s="13">
        <v>10073</v>
      </c>
      <c r="B321" s="13" t="s">
        <v>79</v>
      </c>
      <c r="C321" s="13" t="s">
        <v>72</v>
      </c>
      <c r="D321" s="14">
        <v>43655</v>
      </c>
      <c r="E321" s="15"/>
      <c r="F321" s="16">
        <v>1.1066</v>
      </c>
      <c r="G321" s="16">
        <v>10.36739</v>
      </c>
      <c r="H321" s="69" t="s">
        <v>443</v>
      </c>
      <c r="I321" s="69">
        <v>9.926322359366635E-3</v>
      </c>
      <c r="J321" s="69">
        <v>0.84264996687705673</v>
      </c>
      <c r="K321" s="69">
        <v>7.164233308140029E-3</v>
      </c>
      <c r="L321" s="69">
        <v>6.1087545824294234E-3</v>
      </c>
      <c r="M321" s="69">
        <v>2.7196918720809684</v>
      </c>
      <c r="N321" s="69">
        <v>1.3066864580207305E-2</v>
      </c>
      <c r="O321" s="69">
        <v>2.0740952682310305</v>
      </c>
      <c r="P321" s="69">
        <v>0.86315394052741357</v>
      </c>
      <c r="Q321" s="69">
        <v>7.5656902548047692E-3</v>
      </c>
      <c r="R321" s="69">
        <v>0.15859798551760715</v>
      </c>
      <c r="S321" s="69">
        <v>5.4871158860211109E-5</v>
      </c>
      <c r="T321" s="69">
        <v>0.15859798551760687</v>
      </c>
      <c r="U321" s="69">
        <v>1.3151507123002983</v>
      </c>
      <c r="V321" s="69">
        <v>0.27603716144428453</v>
      </c>
      <c r="W321" s="69">
        <v>0.19495133813306556</v>
      </c>
      <c r="X321" s="69">
        <v>1.172617403696905</v>
      </c>
      <c r="Y321" s="69">
        <v>0.25632591779582098</v>
      </c>
      <c r="Z321" s="69">
        <v>1.1370265325523954</v>
      </c>
    </row>
    <row r="322" spans="1:26" s="65" customFormat="1" x14ac:dyDescent="0.2">
      <c r="D322" s="66"/>
      <c r="E322" s="67"/>
      <c r="G322" s="68"/>
      <c r="H322" s="68"/>
      <c r="I322" s="68"/>
      <c r="J322" s="171"/>
      <c r="K322" s="68"/>
      <c r="L322" s="169"/>
      <c r="M322" s="169"/>
      <c r="N322" s="169"/>
      <c r="O322" s="68"/>
      <c r="P322" s="171"/>
      <c r="Q322" s="186"/>
      <c r="R322" s="170"/>
      <c r="S322" s="187"/>
      <c r="U322" s="68"/>
      <c r="V322" s="171"/>
      <c r="W322" s="68"/>
      <c r="X322" s="171"/>
      <c r="Y322" s="186"/>
      <c r="Z322" s="171"/>
    </row>
    <row r="323" spans="1:26" s="65" customFormat="1" x14ac:dyDescent="0.2">
      <c r="A323" s="13">
        <v>10073</v>
      </c>
      <c r="B323" s="13" t="s">
        <v>79</v>
      </c>
      <c r="C323" s="13" t="s">
        <v>72</v>
      </c>
      <c r="D323" s="14">
        <v>43670</v>
      </c>
      <c r="E323" s="15"/>
      <c r="F323" s="16">
        <v>1.1066</v>
      </c>
      <c r="G323" s="16">
        <v>10.36739</v>
      </c>
      <c r="H323" s="69" t="s">
        <v>444</v>
      </c>
      <c r="I323" s="69">
        <v>1.0025157684685477E-2</v>
      </c>
      <c r="J323" s="69">
        <v>0.83289909131600859</v>
      </c>
      <c r="K323" s="69">
        <v>7.1655564884888527E-3</v>
      </c>
      <c r="L323" s="69">
        <v>7.9600122545912151E-3</v>
      </c>
      <c r="M323" s="69">
        <v>2.7159289933768833</v>
      </c>
      <c r="N323" s="69">
        <v>1.1974658188953187E-2</v>
      </c>
      <c r="O323" s="69">
        <v>2.0548018605240403</v>
      </c>
      <c r="P323" s="69">
        <v>0.86394924310578847</v>
      </c>
      <c r="Q323" s="69">
        <v>7.5766128806797279E-3</v>
      </c>
      <c r="R323" s="69">
        <v>0.16627283777410032</v>
      </c>
      <c r="S323" s="69">
        <v>5.4950376634052031E-5</v>
      </c>
      <c r="T323" s="69">
        <v>0.16627283777410065</v>
      </c>
      <c r="U323" s="69">
        <v>1.3241645651774989</v>
      </c>
      <c r="V323" s="69">
        <v>0.25109690019301456</v>
      </c>
      <c r="W323" s="69">
        <v>0.18307171690070506</v>
      </c>
      <c r="X323" s="69">
        <v>0.50296913663218823</v>
      </c>
      <c r="Y323" s="69">
        <v>0.24291588519454321</v>
      </c>
      <c r="Z323" s="69">
        <v>0.34994040182759695</v>
      </c>
    </row>
    <row r="324" spans="1:26" s="65" customFormat="1" x14ac:dyDescent="0.2">
      <c r="A324" s="65">
        <v>10321</v>
      </c>
      <c r="B324" s="65" t="s">
        <v>445</v>
      </c>
      <c r="C324" s="65" t="s">
        <v>216</v>
      </c>
      <c r="D324" s="66">
        <v>43670</v>
      </c>
      <c r="E324" s="67">
        <v>11</v>
      </c>
      <c r="F324" s="65">
        <v>8.838E-2</v>
      </c>
      <c r="G324" s="68">
        <v>0.10506999999999955</v>
      </c>
      <c r="H324" s="69" t="s">
        <v>446</v>
      </c>
      <c r="I324" s="69">
        <v>1.0083400151810241E-2</v>
      </c>
      <c r="J324" s="69">
        <v>0.20174816249969291</v>
      </c>
      <c r="K324" s="69">
        <v>7.1597920494491608E-3</v>
      </c>
      <c r="L324" s="69">
        <v>5.389390729261213E-3</v>
      </c>
      <c r="M324" s="69">
        <v>0.80456873646021931</v>
      </c>
      <c r="N324" s="69">
        <v>7.4801638807954485E-3</v>
      </c>
      <c r="O324" s="69">
        <v>0.98418398232792192</v>
      </c>
      <c r="P324" s="69">
        <v>0.24089517785994496</v>
      </c>
      <c r="Q324" s="69">
        <v>1.2341877272311792E-2</v>
      </c>
      <c r="R324" s="69">
        <v>8.957417367049314E-2</v>
      </c>
      <c r="S324" s="69">
        <v>8.9511080368664229E-5</v>
      </c>
      <c r="T324" s="69">
        <v>8.9574173670492641E-2</v>
      </c>
      <c r="U324" s="69">
        <v>1.1478094891478768E-3</v>
      </c>
      <c r="V324" s="69">
        <v>3.5764966272917991</v>
      </c>
      <c r="W324" s="69">
        <v>0.31585510563204899</v>
      </c>
      <c r="X324" s="69">
        <v>0.44371957683901281</v>
      </c>
      <c r="Y324" s="69">
        <v>3.6300428989801916E-4</v>
      </c>
      <c r="Z324" s="69">
        <v>3.5077674795783444</v>
      </c>
    </row>
    <row r="325" spans="1:26" s="65" customFormat="1" x14ac:dyDescent="0.2">
      <c r="A325" s="13">
        <v>10073</v>
      </c>
      <c r="B325" s="13" t="s">
        <v>79</v>
      </c>
      <c r="C325" s="13" t="s">
        <v>72</v>
      </c>
      <c r="D325" s="14">
        <v>43670</v>
      </c>
      <c r="E325" s="15"/>
      <c r="F325" s="16">
        <v>1.1066</v>
      </c>
      <c r="G325" s="16">
        <v>10.36739</v>
      </c>
      <c r="H325" s="69" t="s">
        <v>447</v>
      </c>
      <c r="I325" s="69">
        <v>9.8525161154928605E-3</v>
      </c>
      <c r="J325" s="69">
        <v>0.61567913317656997</v>
      </c>
      <c r="K325" s="69">
        <v>7.1652659989337227E-3</v>
      </c>
      <c r="L325" s="69">
        <v>6.0612115486230128E-3</v>
      </c>
      <c r="M325" s="69">
        <v>2.7155206227028024</v>
      </c>
      <c r="N325" s="69">
        <v>1.2240324138273589E-2</v>
      </c>
      <c r="O325" s="69">
        <v>2.0860002362353627</v>
      </c>
      <c r="P325" s="69">
        <v>0.76565100683291387</v>
      </c>
      <c r="Q325" s="69">
        <v>7.5765637510958111E-3</v>
      </c>
      <c r="R325" s="69">
        <v>0.15470154416343218</v>
      </c>
      <c r="S325" s="69">
        <v>5.4950020315314061E-5</v>
      </c>
      <c r="T325" s="69">
        <v>0.15470154416343326</v>
      </c>
      <c r="U325" s="69">
        <v>1.3209971441366448</v>
      </c>
      <c r="V325" s="69">
        <v>0.28942082558774695</v>
      </c>
      <c r="W325" s="69">
        <v>0.18317282028612378</v>
      </c>
      <c r="X325" s="69">
        <v>0.41954736560178413</v>
      </c>
      <c r="Y325" s="69">
        <v>0.24244533178942015</v>
      </c>
      <c r="Z325" s="69">
        <v>0.33772577965981926</v>
      </c>
    </row>
    <row r="326" spans="1:26" s="65" customFormat="1" x14ac:dyDescent="0.2">
      <c r="A326" s="65">
        <v>10322</v>
      </c>
      <c r="B326" s="65" t="s">
        <v>448</v>
      </c>
      <c r="C326" s="65" t="s">
        <v>216</v>
      </c>
      <c r="D326" s="66">
        <v>43670</v>
      </c>
      <c r="E326" s="67">
        <v>22</v>
      </c>
      <c r="F326" s="65">
        <v>0.15515000000000001</v>
      </c>
      <c r="G326" s="68">
        <v>9.4609999999999417E-2</v>
      </c>
      <c r="H326" s="69" t="s">
        <v>449</v>
      </c>
      <c r="I326" s="69">
        <v>1.0077149323231482E-2</v>
      </c>
      <c r="J326" s="69">
        <v>0.23530625116637852</v>
      </c>
      <c r="K326" s="69">
        <v>7.1606255915343938E-3</v>
      </c>
      <c r="L326" s="69">
        <v>5.6715239284425073E-3</v>
      </c>
      <c r="M326" s="69">
        <v>1.6718953160011731</v>
      </c>
      <c r="N326" s="69">
        <v>5.0658727630296749E-3</v>
      </c>
      <c r="O326" s="69">
        <v>2.0618601342071914</v>
      </c>
      <c r="P326" s="69">
        <v>0.2451533363425335</v>
      </c>
      <c r="Q326" s="69">
        <v>1.2426297931535751E-2</v>
      </c>
      <c r="R326" s="69">
        <v>5.6007869170809681E-2</v>
      </c>
      <c r="S326" s="69">
        <v>9.0123352249662725E-5</v>
      </c>
      <c r="T326" s="69">
        <v>5.6007869170809486E-2</v>
      </c>
      <c r="U326" s="69">
        <v>5.0275768669724311E-3</v>
      </c>
      <c r="V326" s="69">
        <v>1.8527242464000397</v>
      </c>
      <c r="W326" s="69">
        <v>0.29245990794887161</v>
      </c>
      <c r="X326" s="69">
        <v>0.44405793833769369</v>
      </c>
      <c r="Y326" s="69">
        <v>1.4739993688197082E-3</v>
      </c>
      <c r="Z326" s="69">
        <v>2.0221440073274008</v>
      </c>
    </row>
    <row r="327" spans="1:26" s="65" customFormat="1" x14ac:dyDescent="0.2">
      <c r="A327" s="13">
        <v>10073</v>
      </c>
      <c r="B327" s="13" t="s">
        <v>79</v>
      </c>
      <c r="C327" s="13" t="s">
        <v>72</v>
      </c>
      <c r="D327" s="14">
        <v>43670</v>
      </c>
      <c r="E327" s="15"/>
      <c r="F327" s="16">
        <v>1.1066</v>
      </c>
      <c r="G327" s="16">
        <v>10.36739</v>
      </c>
      <c r="H327" s="69" t="s">
        <v>450</v>
      </c>
      <c r="I327" s="69">
        <v>1.0015504021826119E-2</v>
      </c>
      <c r="J327" s="69">
        <v>0.87419320605706974</v>
      </c>
      <c r="K327" s="69">
        <v>7.161461951303601E-3</v>
      </c>
      <c r="L327" s="69">
        <v>7.76920558347688E-3</v>
      </c>
      <c r="M327" s="69">
        <v>2.7160464308501084</v>
      </c>
      <c r="N327" s="69">
        <v>1.2121645572989361E-2</v>
      </c>
      <c r="O327" s="69">
        <v>2.0530080592821585</v>
      </c>
      <c r="P327" s="69">
        <v>0.82254536956938673</v>
      </c>
      <c r="Q327" s="69">
        <v>7.5705634734027933E-3</v>
      </c>
      <c r="R327" s="69">
        <v>0.12673936884491935</v>
      </c>
      <c r="S327" s="69">
        <v>5.4906502515957915E-5</v>
      </c>
      <c r="T327" s="69">
        <v>0.12673936884491926</v>
      </c>
      <c r="U327" s="69">
        <v>1.3187400514820682</v>
      </c>
      <c r="V327" s="69">
        <v>0.20980605942380226</v>
      </c>
      <c r="W327" s="69">
        <v>0.18423394447717795</v>
      </c>
      <c r="X327" s="69">
        <v>0.43616480132138136</v>
      </c>
      <c r="Y327" s="69">
        <v>0.2431461544954491</v>
      </c>
      <c r="Z327" s="69">
        <v>0.40392016823649102</v>
      </c>
    </row>
    <row r="328" spans="1:26" s="65" customFormat="1" x14ac:dyDescent="0.2">
      <c r="A328" s="65">
        <v>10323</v>
      </c>
      <c r="B328" s="65" t="s">
        <v>451</v>
      </c>
      <c r="C328" s="65" t="s">
        <v>216</v>
      </c>
      <c r="D328" s="66">
        <v>43670</v>
      </c>
      <c r="E328" s="67">
        <v>30</v>
      </c>
      <c r="F328" s="65">
        <v>0.14033000000000001</v>
      </c>
      <c r="G328" s="68">
        <v>9.5639999999999503E-2</v>
      </c>
      <c r="H328" s="69" t="s">
        <v>452</v>
      </c>
      <c r="I328" s="69">
        <v>1.0078865108488749E-2</v>
      </c>
      <c r="J328" s="69">
        <v>0.23910349736018993</v>
      </c>
      <c r="K328" s="69">
        <v>7.1600845548348557E-3</v>
      </c>
      <c r="L328" s="69">
        <v>4.5306337131355255E-3</v>
      </c>
      <c r="M328" s="69">
        <v>1.2990098231701661</v>
      </c>
      <c r="N328" s="69">
        <v>5.8319707930824336E-3</v>
      </c>
      <c r="O328" s="69">
        <v>1.4329574150041424</v>
      </c>
      <c r="P328" s="69">
        <v>0.25364731322845546</v>
      </c>
      <c r="Q328" s="69">
        <v>1.1114725819632144E-2</v>
      </c>
      <c r="R328" s="69">
        <v>7.6542127611135935E-2</v>
      </c>
      <c r="S328" s="69">
        <v>8.0611003833973833E-5</v>
      </c>
      <c r="T328" s="69">
        <v>7.6542127611134755E-2</v>
      </c>
      <c r="U328" s="69">
        <v>0.10005317949487634</v>
      </c>
      <c r="V328" s="69">
        <v>0.32588060744360858</v>
      </c>
      <c r="W328" s="69">
        <v>0.36444486503988544</v>
      </c>
      <c r="X328" s="69">
        <v>0.46378328769577259</v>
      </c>
      <c r="Y328" s="69">
        <v>3.6390049154640725E-2</v>
      </c>
      <c r="Z328" s="69">
        <v>0.55713442545333836</v>
      </c>
    </row>
    <row r="329" spans="1:26" s="65" customFormat="1" x14ac:dyDescent="0.2">
      <c r="A329" s="13">
        <v>10073</v>
      </c>
      <c r="B329" s="13" t="s">
        <v>79</v>
      </c>
      <c r="C329" s="13" t="s">
        <v>72</v>
      </c>
      <c r="D329" s="14">
        <v>43670</v>
      </c>
      <c r="E329" s="15"/>
      <c r="F329" s="16">
        <v>1.1066</v>
      </c>
      <c r="G329" s="16">
        <v>10.36739</v>
      </c>
      <c r="H329" s="69" t="s">
        <v>453</v>
      </c>
      <c r="I329" s="69">
        <v>9.8017576549709936E-3</v>
      </c>
      <c r="J329" s="69">
        <v>0.65288421095283355</v>
      </c>
      <c r="K329" s="69">
        <v>7.1597230588929823E-3</v>
      </c>
      <c r="L329" s="69">
        <v>6.8133623602266739E-3</v>
      </c>
      <c r="M329" s="69">
        <v>2.7161365287218211</v>
      </c>
      <c r="N329" s="69">
        <v>9.6508053020444694E-3</v>
      </c>
      <c r="O329" s="69">
        <v>2.0989487828882005</v>
      </c>
      <c r="P329" s="69">
        <v>0.72347071664703355</v>
      </c>
      <c r="Q329" s="69">
        <v>7.5674883158375469E-3</v>
      </c>
      <c r="R329" s="69">
        <v>0.11246160453795542</v>
      </c>
      <c r="S329" s="69">
        <v>5.4884199533202879E-5</v>
      </c>
      <c r="T329" s="69">
        <v>0.11246160453795559</v>
      </c>
      <c r="U329" s="69">
        <v>1.3202105632536985</v>
      </c>
      <c r="V329" s="69">
        <v>0.1889537128083662</v>
      </c>
      <c r="W329" s="69">
        <v>0.1843050137241615</v>
      </c>
      <c r="X329" s="69">
        <v>0.46761259663867211</v>
      </c>
      <c r="Y329" s="69">
        <v>0.24322129644959953</v>
      </c>
      <c r="Z329" s="69">
        <v>0.39758358737452598</v>
      </c>
    </row>
    <row r="330" spans="1:26" s="65" customFormat="1" x14ac:dyDescent="0.2">
      <c r="A330" s="65">
        <v>10324</v>
      </c>
      <c r="B330" s="65" t="s">
        <v>454</v>
      </c>
      <c r="C330" s="65" t="s">
        <v>216</v>
      </c>
      <c r="D330" s="66">
        <v>43670</v>
      </c>
      <c r="E330" s="67">
        <v>89</v>
      </c>
      <c r="F330" s="65">
        <v>0.17011000000000001</v>
      </c>
      <c r="G330" s="68">
        <v>9.681999999999924E-2</v>
      </c>
      <c r="H330" s="69" t="s">
        <v>455</v>
      </c>
      <c r="I330" s="69">
        <v>1.0071038938255743E-2</v>
      </c>
      <c r="J330" s="69">
        <v>0.23447287153895349</v>
      </c>
      <c r="K330" s="69">
        <v>7.1551015497158523E-3</v>
      </c>
      <c r="L330" s="69">
        <v>6.0856459545103004E-3</v>
      </c>
      <c r="M330" s="69">
        <v>0.90621815531064343</v>
      </c>
      <c r="N330" s="69">
        <v>5.6451517193057176E-3</v>
      </c>
      <c r="O330" s="69">
        <v>1.0620956463445184</v>
      </c>
      <c r="P330" s="69">
        <v>0.25845741316226567</v>
      </c>
      <c r="Q330" s="69">
        <v>1.1799712568820855E-2</v>
      </c>
      <c r="R330" s="69">
        <v>8.7023437286955108E-2</v>
      </c>
      <c r="S330" s="69">
        <v>8.5578959891651868E-5</v>
      </c>
      <c r="T330" s="69">
        <v>8.7023437286954386E-2</v>
      </c>
      <c r="U330" s="69">
        <v>7.9228244104327286E-2</v>
      </c>
      <c r="V330" s="69">
        <v>0.51414390168103707</v>
      </c>
      <c r="W330" s="69">
        <v>0.42809795240026843</v>
      </c>
      <c r="X330" s="69">
        <v>0.8648184272495828</v>
      </c>
      <c r="Y330" s="69">
        <v>3.3871864927096117E-2</v>
      </c>
      <c r="Z330" s="69">
        <v>0.90303407334331276</v>
      </c>
    </row>
    <row r="331" spans="1:26" s="65" customFormat="1" x14ac:dyDescent="0.2">
      <c r="A331" s="13">
        <v>10073</v>
      </c>
      <c r="B331" s="13" t="s">
        <v>79</v>
      </c>
      <c r="C331" s="13" t="s">
        <v>72</v>
      </c>
      <c r="D331" s="14">
        <v>43670</v>
      </c>
      <c r="E331" s="15"/>
      <c r="F331" s="16">
        <v>1.1066</v>
      </c>
      <c r="G331" s="16">
        <v>10.36739</v>
      </c>
      <c r="H331" s="69" t="s">
        <v>456</v>
      </c>
      <c r="I331" s="69">
        <v>9.8295739162917832E-3</v>
      </c>
      <c r="J331" s="69">
        <v>0.76885694706864927</v>
      </c>
      <c r="K331" s="69">
        <v>7.1552998379078173E-3</v>
      </c>
      <c r="L331" s="69">
        <v>4.9293723436140665E-3</v>
      </c>
      <c r="M331" s="69">
        <v>2.7181911068806404</v>
      </c>
      <c r="N331" s="69">
        <v>1.0178282961104491E-2</v>
      </c>
      <c r="O331" s="69">
        <v>2.0896045977276403</v>
      </c>
      <c r="P331" s="69">
        <v>0.76626140851969182</v>
      </c>
      <c r="Q331" s="69">
        <v>7.5689293254610464E-3</v>
      </c>
      <c r="R331" s="69">
        <v>0.13758569826338288</v>
      </c>
      <c r="S331" s="69">
        <v>5.4894650644113714E-5</v>
      </c>
      <c r="T331" s="69">
        <v>0.13758569826338227</v>
      </c>
      <c r="U331" s="69">
        <v>1.3260933942628703</v>
      </c>
      <c r="V331" s="69">
        <v>0.20900421719510107</v>
      </c>
      <c r="W331" s="69">
        <v>0.18464230597279707</v>
      </c>
      <c r="X331" s="69">
        <v>0.31380738329234226</v>
      </c>
      <c r="Y331" s="69">
        <v>0.24441263570892949</v>
      </c>
      <c r="Z331" s="69">
        <v>0.26909176406224117</v>
      </c>
    </row>
    <row r="332" spans="1:26" s="65" customFormat="1" x14ac:dyDescent="0.2">
      <c r="A332" s="65">
        <v>10325</v>
      </c>
      <c r="B332" s="65" t="s">
        <v>457</v>
      </c>
      <c r="C332" s="65" t="s">
        <v>216</v>
      </c>
      <c r="D332" s="66">
        <v>43670</v>
      </c>
      <c r="E332" s="67">
        <v>167</v>
      </c>
      <c r="F332" s="65">
        <v>0.14635000000000001</v>
      </c>
      <c r="G332" s="68">
        <v>9.9029999999999063E-2</v>
      </c>
      <c r="H332" s="69" t="s">
        <v>458</v>
      </c>
      <c r="I332" s="69">
        <v>1.0074645175657196E-2</v>
      </c>
      <c r="J332" s="69">
        <v>0.28174186098604243</v>
      </c>
      <c r="K332" s="69">
        <v>7.1527383321697271E-3</v>
      </c>
      <c r="L332" s="69">
        <v>4.1672791715820596E-3</v>
      </c>
      <c r="M332" s="69">
        <v>2.2827470885477346</v>
      </c>
      <c r="N332" s="69">
        <v>5.2479376815022984E-3</v>
      </c>
      <c r="O332" s="69">
        <v>2.69272762721282</v>
      </c>
      <c r="P332" s="69">
        <v>0.30248617838132869</v>
      </c>
      <c r="Q332" s="69">
        <v>1.1883911617734803E-2</v>
      </c>
      <c r="R332" s="69">
        <v>4.5909833779182466E-2</v>
      </c>
      <c r="S332" s="69">
        <v>8.6189624514870073E-5</v>
      </c>
      <c r="T332" s="69">
        <v>4.5909833779182833E-2</v>
      </c>
      <c r="U332" s="69">
        <v>0.21300165331135129</v>
      </c>
      <c r="V332" s="69">
        <v>0.33549595327992776</v>
      </c>
      <c r="W332" s="69">
        <v>0.21116432008586797</v>
      </c>
      <c r="X332" s="69">
        <v>0.42742761833109866</v>
      </c>
      <c r="Y332" s="69">
        <v>4.4890146841587146E-2</v>
      </c>
      <c r="Z332" s="69">
        <v>0.50448436194277424</v>
      </c>
    </row>
    <row r="333" spans="1:26" s="65" customFormat="1" x14ac:dyDescent="0.2">
      <c r="A333" s="13">
        <v>10073</v>
      </c>
      <c r="B333" s="13" t="s">
        <v>79</v>
      </c>
      <c r="C333" s="13" t="s">
        <v>72</v>
      </c>
      <c r="D333" s="14">
        <v>43670</v>
      </c>
      <c r="E333" s="15"/>
      <c r="F333" s="16">
        <v>1.1066</v>
      </c>
      <c r="G333" s="16">
        <v>10.36739</v>
      </c>
      <c r="H333" s="69" t="s">
        <v>459</v>
      </c>
      <c r="I333" s="69">
        <v>9.9820597348664712E-3</v>
      </c>
      <c r="J333" s="69">
        <v>0.65168310430302623</v>
      </c>
      <c r="K333" s="69">
        <v>7.1530996577020807E-3</v>
      </c>
      <c r="L333" s="69">
        <v>6.4137122183090742E-3</v>
      </c>
      <c r="M333" s="69">
        <v>2.7188275615022621</v>
      </c>
      <c r="N333" s="69">
        <v>8.6317974485507244E-3</v>
      </c>
      <c r="O333" s="69">
        <v>2.0591045075424796</v>
      </c>
      <c r="P333" s="69">
        <v>0.62538344038631166</v>
      </c>
      <c r="Q333" s="69">
        <v>7.5576324310622041E-3</v>
      </c>
      <c r="R333" s="69">
        <v>0.10526236846520884</v>
      </c>
      <c r="S333" s="69">
        <v>5.4812718438814634E-5</v>
      </c>
      <c r="T333" s="69">
        <v>0.10526236846520873</v>
      </c>
      <c r="U333" s="69">
        <v>1.3170241974030588</v>
      </c>
      <c r="V333" s="69">
        <v>0.26143953896186678</v>
      </c>
      <c r="W333" s="69">
        <v>0.18499274946290761</v>
      </c>
      <c r="X333" s="69">
        <v>0.29962910689300215</v>
      </c>
      <c r="Y333" s="69">
        <v>0.24350489424800284</v>
      </c>
      <c r="Z333" s="69">
        <v>0.24465601636149467</v>
      </c>
    </row>
    <row r="334" spans="1:26" s="65" customFormat="1" x14ac:dyDescent="0.2">
      <c r="D334" s="66"/>
      <c r="E334" s="67"/>
      <c r="G334" s="68"/>
      <c r="H334" s="68"/>
      <c r="I334" s="68"/>
      <c r="J334" s="171"/>
      <c r="K334" s="68"/>
      <c r="L334" s="169"/>
      <c r="M334" s="169"/>
      <c r="N334" s="169"/>
      <c r="O334" s="68"/>
      <c r="P334" s="171"/>
      <c r="Q334" s="186"/>
      <c r="R334" s="170"/>
      <c r="S334" s="187"/>
      <c r="U334" s="68"/>
      <c r="V334" s="171"/>
      <c r="W334" s="68"/>
      <c r="X334" s="171"/>
      <c r="Y334" s="186"/>
      <c r="Z334" s="171"/>
    </row>
    <row r="335" spans="1:26" s="65" customFormat="1" x14ac:dyDescent="0.2">
      <c r="A335" s="13">
        <v>10073</v>
      </c>
      <c r="B335" s="13" t="s">
        <v>79</v>
      </c>
      <c r="C335" s="13" t="s">
        <v>72</v>
      </c>
      <c r="D335" s="14">
        <v>43671</v>
      </c>
      <c r="E335" s="15"/>
      <c r="F335" s="16">
        <v>1.1066</v>
      </c>
      <c r="G335" s="16">
        <v>10.36739</v>
      </c>
      <c r="H335" s="69" t="s">
        <v>444</v>
      </c>
      <c r="I335" s="69">
        <v>9.939403283831057E-3</v>
      </c>
      <c r="J335" s="69">
        <v>0.71817662465915411</v>
      </c>
      <c r="K335" s="69">
        <v>7.1566805785680341E-3</v>
      </c>
      <c r="L335" s="69">
        <v>5.8162622245461239E-3</v>
      </c>
      <c r="M335" s="69">
        <v>2.7190737604085746</v>
      </c>
      <c r="N335" s="69">
        <v>8.6061442949482217E-3</v>
      </c>
      <c r="O335" s="69">
        <v>2.0711986285342223</v>
      </c>
      <c r="P335" s="69">
        <v>0.7044652715401134</v>
      </c>
      <c r="Q335" s="69">
        <v>7.5739049380171468E-3</v>
      </c>
      <c r="R335" s="69">
        <v>0.12728044010695383</v>
      </c>
      <c r="S335" s="69">
        <v>5.4930736925444045E-5</v>
      </c>
      <c r="T335" s="69">
        <v>0.12728044010695438</v>
      </c>
      <c r="U335" s="69">
        <v>1.3327327770948856</v>
      </c>
      <c r="V335" s="69">
        <v>0.24502618488381309</v>
      </c>
      <c r="W335" s="69">
        <v>0.17847493596716577</v>
      </c>
      <c r="X335" s="69">
        <v>0.53398607760199679</v>
      </c>
      <c r="Y335" s="69">
        <v>0.23780367049762727</v>
      </c>
      <c r="Z335" s="69">
        <v>0.4245051455612443</v>
      </c>
    </row>
    <row r="336" spans="1:26" s="65" customFormat="1" x14ac:dyDescent="0.2">
      <c r="A336" s="65">
        <v>10326</v>
      </c>
      <c r="B336" s="65" t="s">
        <v>460</v>
      </c>
      <c r="C336" s="65" t="s">
        <v>216</v>
      </c>
      <c r="D336" s="66">
        <v>43671</v>
      </c>
      <c r="E336" s="67">
        <v>236</v>
      </c>
      <c r="F336" s="65">
        <v>0.13447000000000001</v>
      </c>
      <c r="G336" s="68">
        <v>9.9640000000000839E-2</v>
      </c>
      <c r="H336" s="69" t="s">
        <v>461</v>
      </c>
      <c r="I336" s="69">
        <v>1.0084391523851379E-2</v>
      </c>
      <c r="J336" s="69">
        <v>0.26426665913630154</v>
      </c>
      <c r="K336" s="69">
        <v>7.1492737484204934E-3</v>
      </c>
      <c r="L336" s="69">
        <v>6.1932281729402587E-3</v>
      </c>
      <c r="M336" s="69">
        <v>1.5063226048879499</v>
      </c>
      <c r="N336" s="69">
        <v>5.8909777548781638E-3</v>
      </c>
      <c r="O336" s="69">
        <v>1.7642282137428955</v>
      </c>
      <c r="P336" s="69">
        <v>0.27962635514244072</v>
      </c>
      <c r="Q336" s="69">
        <v>1.1801575882110326E-2</v>
      </c>
      <c r="R336" s="69">
        <v>6.2374056643648777E-2</v>
      </c>
      <c r="S336" s="69">
        <v>8.5592473815176347E-5</v>
      </c>
      <c r="T336" s="69">
        <v>6.2374056643648521E-2</v>
      </c>
      <c r="U336" s="69">
        <v>0.18630338368771035</v>
      </c>
      <c r="V336" s="69">
        <v>0.43439551122377512</v>
      </c>
      <c r="W336" s="69">
        <v>0.27793781969592596</v>
      </c>
      <c r="X336" s="69">
        <v>0.70687252042337734</v>
      </c>
      <c r="Y336" s="69">
        <v>5.1971993429278593E-2</v>
      </c>
      <c r="Z336" s="69">
        <v>0.85399041066298209</v>
      </c>
    </row>
    <row r="337" spans="1:26" s="65" customFormat="1" x14ac:dyDescent="0.2">
      <c r="A337" s="13">
        <v>10073</v>
      </c>
      <c r="B337" s="13" t="s">
        <v>79</v>
      </c>
      <c r="C337" s="13" t="s">
        <v>72</v>
      </c>
      <c r="D337" s="14">
        <v>43671</v>
      </c>
      <c r="E337" s="15"/>
      <c r="F337" s="16">
        <v>1.1066</v>
      </c>
      <c r="G337" s="16">
        <v>10.36739</v>
      </c>
      <c r="H337" s="69" t="s">
        <v>447</v>
      </c>
      <c r="I337" s="69">
        <v>9.9652787460557373E-3</v>
      </c>
      <c r="J337" s="69">
        <v>0.59625310516490293</v>
      </c>
      <c r="K337" s="69">
        <v>7.1528382357176163E-3</v>
      </c>
      <c r="L337" s="69">
        <v>6.0413991845765895E-3</v>
      </c>
      <c r="M337" s="69">
        <v>2.7191065484456183</v>
      </c>
      <c r="N337" s="69">
        <v>9.5532962537346212E-3</v>
      </c>
      <c r="O337" s="69">
        <v>2.0659968731712093</v>
      </c>
      <c r="P337" s="69">
        <v>0.60473380293083856</v>
      </c>
      <c r="Q337" s="69">
        <v>7.5764043874798175E-3</v>
      </c>
      <c r="R337" s="69">
        <v>0.16484278388445403</v>
      </c>
      <c r="S337" s="69">
        <v>5.4948864509829619E-5</v>
      </c>
      <c r="T337" s="69">
        <v>0.16484278388445286</v>
      </c>
      <c r="U337" s="69">
        <v>1.3309107191916218</v>
      </c>
      <c r="V337" s="69">
        <v>0.24763499061853539</v>
      </c>
      <c r="W337" s="69">
        <v>0.17962047034037665</v>
      </c>
      <c r="X337" s="69">
        <v>0.51571236415398769</v>
      </c>
      <c r="Y337" s="69">
        <v>0.23865030301610338</v>
      </c>
      <c r="Z337" s="69">
        <v>0.40097342758874849</v>
      </c>
    </row>
    <row r="338" spans="1:26" s="65" customFormat="1" x14ac:dyDescent="0.2">
      <c r="A338" s="65">
        <v>10327</v>
      </c>
      <c r="B338" s="65" t="s">
        <v>462</v>
      </c>
      <c r="C338" s="65" t="s">
        <v>216</v>
      </c>
      <c r="D338" s="66">
        <v>43671</v>
      </c>
      <c r="E338" s="67">
        <v>320</v>
      </c>
      <c r="F338" s="65">
        <v>0.14046</v>
      </c>
      <c r="G338" s="68">
        <v>9.6149999999999736E-2</v>
      </c>
      <c r="H338" s="69" t="s">
        <v>463</v>
      </c>
      <c r="I338" s="69">
        <v>1.0066781267761615E-2</v>
      </c>
      <c r="J338" s="69">
        <v>0.24507238484893673</v>
      </c>
      <c r="K338" s="69">
        <v>7.1489367083116141E-3</v>
      </c>
      <c r="L338" s="69">
        <v>6.0397497283505202E-3</v>
      </c>
      <c r="M338" s="69">
        <v>1.0943292189843545</v>
      </c>
      <c r="N338" s="69">
        <v>6.2396588426455787E-3</v>
      </c>
      <c r="O338" s="69">
        <v>1.2483354556182997</v>
      </c>
      <c r="P338" s="69">
        <v>0.29668878645647018</v>
      </c>
      <c r="Q338" s="69">
        <v>1.1505652279282665E-2</v>
      </c>
      <c r="R338" s="69">
        <v>8.8287665818654049E-2</v>
      </c>
      <c r="S338" s="69">
        <v>8.344624915167912E-5</v>
      </c>
      <c r="T338" s="69">
        <v>8.8287665818653341E-2</v>
      </c>
      <c r="U338" s="69">
        <v>0.16200343094447725</v>
      </c>
      <c r="V338" s="69">
        <v>0.46217709194333628</v>
      </c>
      <c r="W338" s="69">
        <v>0.12757251440333683</v>
      </c>
      <c r="X338" s="69">
        <v>0.41662019919591725</v>
      </c>
      <c r="Y338" s="69">
        <v>2.0591524663184951E-2</v>
      </c>
      <c r="Z338" s="69">
        <v>0.6036646111898224</v>
      </c>
    </row>
    <row r="339" spans="1:26" s="65" customFormat="1" x14ac:dyDescent="0.2">
      <c r="A339" s="13">
        <v>10073</v>
      </c>
      <c r="B339" s="13" t="s">
        <v>79</v>
      </c>
      <c r="C339" s="13" t="s">
        <v>72</v>
      </c>
      <c r="D339" s="14">
        <v>43671</v>
      </c>
      <c r="E339" s="15"/>
      <c r="F339" s="16">
        <v>1.1066</v>
      </c>
      <c r="G339" s="16">
        <v>10.36739</v>
      </c>
      <c r="H339" s="69" t="s">
        <v>450</v>
      </c>
      <c r="I339" s="69">
        <v>9.9633107102806116E-3</v>
      </c>
      <c r="J339" s="69">
        <v>0.59819063265812156</v>
      </c>
      <c r="K339" s="69">
        <v>7.1495316118489029E-3</v>
      </c>
      <c r="L339" s="69">
        <v>6.2665292150786162E-3</v>
      </c>
      <c r="M339" s="69">
        <v>2.7190982508201764</v>
      </c>
      <c r="N339" s="69">
        <v>1.1353300489707256E-2</v>
      </c>
      <c r="O339" s="69">
        <v>2.0693575567579283</v>
      </c>
      <c r="P339" s="69">
        <v>0.62660576474232865</v>
      </c>
      <c r="Q339" s="69">
        <v>7.5679919437274352E-3</v>
      </c>
      <c r="R339" s="69">
        <v>0.15704300102208166</v>
      </c>
      <c r="S339" s="69">
        <v>5.4887852160395089E-5</v>
      </c>
      <c r="T339" s="69">
        <v>0.15704300102208241</v>
      </c>
      <c r="U339" s="69">
        <v>1.3330769582210296</v>
      </c>
      <c r="V339" s="69">
        <v>0.26967471948365301</v>
      </c>
      <c r="W339" s="69">
        <v>0.1808116846681804</v>
      </c>
      <c r="X339" s="69">
        <v>0.42889902415890252</v>
      </c>
      <c r="Y339" s="69">
        <v>0.24098905234577905</v>
      </c>
      <c r="Z339" s="69">
        <v>0.37681637776882276</v>
      </c>
    </row>
    <row r="340" spans="1:26" s="65" customFormat="1" x14ac:dyDescent="0.2">
      <c r="A340" s="65">
        <v>10328</v>
      </c>
      <c r="B340" s="65" t="s">
        <v>464</v>
      </c>
      <c r="C340" s="65" t="s">
        <v>216</v>
      </c>
      <c r="D340" s="66">
        <v>43671</v>
      </c>
      <c r="E340" s="67">
        <v>398</v>
      </c>
      <c r="F340" s="65">
        <v>0.13478000000000001</v>
      </c>
      <c r="G340" s="68">
        <v>0.10565000000000069</v>
      </c>
      <c r="H340" s="69" t="s">
        <v>465</v>
      </c>
      <c r="I340" s="69">
        <v>1.0059698665474969E-2</v>
      </c>
      <c r="J340" s="69">
        <v>0.2487983500702167</v>
      </c>
      <c r="K340" s="69">
        <v>7.1464782744392955E-3</v>
      </c>
      <c r="L340" s="69">
        <v>4.5139787322183893E-3</v>
      </c>
      <c r="M340" s="69">
        <v>0.9262521236290121</v>
      </c>
      <c r="N340" s="69">
        <v>5.8924772268055294E-3</v>
      </c>
      <c r="O340" s="69">
        <v>1.0490516946538082</v>
      </c>
      <c r="P340" s="69">
        <v>0.28182155682086696</v>
      </c>
      <c r="Q340" s="69">
        <v>1.1387393157969881E-2</v>
      </c>
      <c r="R340" s="69">
        <v>7.327142274430179E-2</v>
      </c>
      <c r="S340" s="69">
        <v>8.2588559395202241E-5</v>
      </c>
      <c r="T340" s="69">
        <v>7.327142274430154E-2</v>
      </c>
      <c r="U340" s="69">
        <v>0.14778593037320442</v>
      </c>
      <c r="V340" s="69">
        <v>0.44173407608049453</v>
      </c>
      <c r="W340" s="69">
        <v>9.6635885303898161E-2</v>
      </c>
      <c r="X340" s="69">
        <v>0.25489135559887977</v>
      </c>
      <c r="Y340" s="69">
        <v>1.4301979062320499E-2</v>
      </c>
      <c r="Z340" s="69">
        <v>0.33087251828167902</v>
      </c>
    </row>
    <row r="341" spans="1:26" s="65" customFormat="1" x14ac:dyDescent="0.2">
      <c r="A341" s="13">
        <v>10073</v>
      </c>
      <c r="B341" s="13" t="s">
        <v>79</v>
      </c>
      <c r="C341" s="13" t="s">
        <v>72</v>
      </c>
      <c r="D341" s="14">
        <v>43671</v>
      </c>
      <c r="E341" s="15"/>
      <c r="F341" s="16">
        <v>1.1066</v>
      </c>
      <c r="G341" s="16">
        <v>10.36739</v>
      </c>
      <c r="H341" s="69" t="s">
        <v>453</v>
      </c>
      <c r="I341" s="69">
        <v>9.998291346569892E-3</v>
      </c>
      <c r="J341" s="69">
        <v>0.65148040868286494</v>
      </c>
      <c r="K341" s="69">
        <v>7.1482009351651219E-3</v>
      </c>
      <c r="L341" s="69">
        <v>5.6906057810345717E-3</v>
      </c>
      <c r="M341" s="69">
        <v>2.7187989561721131</v>
      </c>
      <c r="N341" s="69">
        <v>9.5645421674415698E-3</v>
      </c>
      <c r="O341" s="69">
        <v>2.0603699344517032</v>
      </c>
      <c r="P341" s="69">
        <v>0.69513205104034281</v>
      </c>
      <c r="Q341" s="69">
        <v>7.5751421750931795E-3</v>
      </c>
      <c r="R341" s="69">
        <v>0.12115425009614773</v>
      </c>
      <c r="S341" s="69">
        <v>5.4939710149282217E-5</v>
      </c>
      <c r="T341" s="69">
        <v>0.12115425009614721</v>
      </c>
      <c r="U341" s="69">
        <v>1.3332565935122624</v>
      </c>
      <c r="V341" s="69">
        <v>0.28354630739336689</v>
      </c>
      <c r="W341" s="69">
        <v>0.17991241972799368</v>
      </c>
      <c r="X341" s="69">
        <v>0.51444381843316911</v>
      </c>
      <c r="Y341" s="69">
        <v>0.23989520220456384</v>
      </c>
      <c r="Z341" s="69">
        <v>0.36289128748329269</v>
      </c>
    </row>
    <row r="342" spans="1:26" s="65" customFormat="1" x14ac:dyDescent="0.2">
      <c r="A342" s="65">
        <v>10329</v>
      </c>
      <c r="B342" s="65" t="s">
        <v>466</v>
      </c>
      <c r="C342" s="65" t="s">
        <v>216</v>
      </c>
      <c r="D342" s="66">
        <v>43671</v>
      </c>
      <c r="E342" s="67">
        <v>466</v>
      </c>
      <c r="F342" s="65">
        <v>0.16322</v>
      </c>
      <c r="G342" s="68">
        <v>9.8790000000001044E-2</v>
      </c>
      <c r="H342" s="69" t="s">
        <v>467</v>
      </c>
      <c r="I342" s="69">
        <v>1.0064537425930973E-2</v>
      </c>
      <c r="J342" s="69">
        <v>0.24044741057986427</v>
      </c>
      <c r="K342" s="69">
        <v>7.1458135164511371E-3</v>
      </c>
      <c r="L342" s="69">
        <v>7.045214332592655E-3</v>
      </c>
      <c r="M342" s="69">
        <v>0.88429988755473388</v>
      </c>
      <c r="N342" s="69">
        <v>7.0184027871528247E-3</v>
      </c>
      <c r="O342" s="69">
        <v>0.95959172873126863</v>
      </c>
      <c r="P342" s="69">
        <v>0.26132803514665809</v>
      </c>
      <c r="Q342" s="69">
        <v>1.0913767563142244E-2</v>
      </c>
      <c r="R342" s="69">
        <v>0.13777582127846846</v>
      </c>
      <c r="S342" s="69">
        <v>7.9153527774981656E-5</v>
      </c>
      <c r="T342" s="69">
        <v>0.13777582127846946</v>
      </c>
      <c r="U342" s="69">
        <v>0.15513191001152113</v>
      </c>
      <c r="V342" s="69">
        <v>0.31594494476329504</v>
      </c>
      <c r="W342" s="69">
        <v>9.9158267925391307E-3</v>
      </c>
      <c r="X342" s="69">
        <v>0.15104905699327545</v>
      </c>
      <c r="Y342" s="69">
        <v>1.5374578988061071E-3</v>
      </c>
      <c r="Z342" s="69">
        <v>0.24599735274665413</v>
      </c>
    </row>
    <row r="343" spans="1:26" s="65" customFormat="1" x14ac:dyDescent="0.2">
      <c r="A343" s="13">
        <v>10073</v>
      </c>
      <c r="B343" s="13" t="s">
        <v>79</v>
      </c>
      <c r="C343" s="13" t="s">
        <v>72</v>
      </c>
      <c r="D343" s="14">
        <v>43671</v>
      </c>
      <c r="E343" s="15"/>
      <c r="F343" s="16">
        <v>1.1066</v>
      </c>
      <c r="G343" s="16">
        <v>10.36739</v>
      </c>
      <c r="H343" s="69" t="s">
        <v>456</v>
      </c>
      <c r="I343" s="69">
        <v>9.9816654536193875E-3</v>
      </c>
      <c r="J343" s="69">
        <v>0.66854816916655579</v>
      </c>
      <c r="K343" s="69">
        <v>7.148741295800831E-3</v>
      </c>
      <c r="L343" s="69">
        <v>4.8746419845114202E-3</v>
      </c>
      <c r="M343" s="69">
        <v>2.7195409937980703</v>
      </c>
      <c r="N343" s="69">
        <v>1.0220074302068193E-2</v>
      </c>
      <c r="O343" s="69">
        <v>2.0690236699547784</v>
      </c>
      <c r="P343" s="69">
        <v>0.70511096817492547</v>
      </c>
      <c r="Q343" s="69">
        <v>7.5757184998990895E-3</v>
      </c>
      <c r="R343" s="69">
        <v>0.1634892452669291</v>
      </c>
      <c r="S343" s="69">
        <v>5.4943890020373277E-5</v>
      </c>
      <c r="T343" s="69">
        <v>0.16348924526692962</v>
      </c>
      <c r="U343" s="69">
        <v>1.3309170834334239</v>
      </c>
      <c r="V343" s="69">
        <v>0.26201358104557182</v>
      </c>
      <c r="W343" s="69">
        <v>0.18005361039071061</v>
      </c>
      <c r="X343" s="69">
        <v>0.49182741452272638</v>
      </c>
      <c r="Y343" s="69">
        <v>0.23996202519004489</v>
      </c>
      <c r="Z343" s="69">
        <v>0.44407549678604619</v>
      </c>
    </row>
    <row r="344" spans="1:26" s="65" customFormat="1" x14ac:dyDescent="0.2">
      <c r="A344" s="65">
        <v>10330</v>
      </c>
      <c r="B344" s="65" t="s">
        <v>468</v>
      </c>
      <c r="C344" s="65" t="s">
        <v>216</v>
      </c>
      <c r="D344" s="66">
        <v>43671</v>
      </c>
      <c r="E344" s="67">
        <v>485</v>
      </c>
      <c r="F344" s="65">
        <v>0.17182</v>
      </c>
      <c r="G344" s="68">
        <v>9.9209999999999354E-2</v>
      </c>
      <c r="H344" s="69" t="s">
        <v>469</v>
      </c>
      <c r="I344" s="69">
        <v>1.0056363825873299E-2</v>
      </c>
      <c r="J344" s="69">
        <v>0.21342552657869365</v>
      </c>
      <c r="K344" s="69">
        <v>7.145735028030965E-3</v>
      </c>
      <c r="L344" s="69">
        <v>3.4327700405899267E-3</v>
      </c>
      <c r="M344" s="69">
        <v>2.0162644096091236</v>
      </c>
      <c r="N344" s="69">
        <v>5.0508357610819813E-3</v>
      </c>
      <c r="O344" s="69">
        <v>2.1507400379041224</v>
      </c>
      <c r="P344" s="69">
        <v>0.23129153736648361</v>
      </c>
      <c r="Q344" s="69">
        <v>1.0723703327272403E-2</v>
      </c>
      <c r="R344" s="69">
        <v>5.3864145817842331E-2</v>
      </c>
      <c r="S344" s="69">
        <v>7.7775062026475E-5</v>
      </c>
      <c r="T344" s="69">
        <v>5.3864145817841727E-2</v>
      </c>
      <c r="U344" s="69">
        <v>0.37492621840997803</v>
      </c>
      <c r="V344" s="69">
        <v>0.28453288732233301</v>
      </c>
      <c r="W344" s="69">
        <v>4.7979859271194088E-2</v>
      </c>
      <c r="X344" s="69">
        <v>0.2691784008522593</v>
      </c>
      <c r="Y344" s="69">
        <v>1.7996115949520549E-2</v>
      </c>
      <c r="Z344" s="69">
        <v>0.22954158642400235</v>
      </c>
    </row>
    <row r="345" spans="1:26" s="65" customFormat="1" x14ac:dyDescent="0.2">
      <c r="A345" s="13">
        <v>10073</v>
      </c>
      <c r="B345" s="13" t="s">
        <v>79</v>
      </c>
      <c r="C345" s="13" t="s">
        <v>72</v>
      </c>
      <c r="D345" s="14">
        <v>43671</v>
      </c>
      <c r="E345" s="15"/>
      <c r="F345" s="16">
        <v>1.1066</v>
      </c>
      <c r="G345" s="16">
        <v>10.36739</v>
      </c>
      <c r="H345" s="69" t="s">
        <v>459</v>
      </c>
      <c r="I345" s="69">
        <v>9.9629653637095684E-3</v>
      </c>
      <c r="J345" s="69">
        <v>0.71894502509348723</v>
      </c>
      <c r="K345" s="69">
        <v>7.1485105453486216E-3</v>
      </c>
      <c r="L345" s="69">
        <v>5.4773210066453581E-3</v>
      </c>
      <c r="M345" s="69">
        <v>2.7193845358276763</v>
      </c>
      <c r="N345" s="69">
        <v>8.6606454075609032E-3</v>
      </c>
      <c r="O345" s="69">
        <v>2.0634852498419867</v>
      </c>
      <c r="P345" s="69">
        <v>0.78057408594488331</v>
      </c>
      <c r="Q345" s="69">
        <v>7.5684713159805709E-3</v>
      </c>
      <c r="R345" s="69">
        <v>0.11656332658923486</v>
      </c>
      <c r="S345" s="69">
        <v>5.4891328870406907E-5</v>
      </c>
      <c r="T345" s="69">
        <v>0.11656332658923355</v>
      </c>
      <c r="U345" s="69">
        <v>1.3309760291847508</v>
      </c>
      <c r="V345" s="69">
        <v>0.27446432370787138</v>
      </c>
      <c r="W345" s="69">
        <v>0.17897368998173066</v>
      </c>
      <c r="X345" s="69">
        <v>0.45696077017901959</v>
      </c>
      <c r="Y345" s="69">
        <v>0.2382662842417681</v>
      </c>
      <c r="Z345" s="69">
        <v>0.38043454615587086</v>
      </c>
    </row>
    <row r="346" spans="1:26" s="65" customFormat="1" x14ac:dyDescent="0.2">
      <c r="A346" s="65">
        <v>10331</v>
      </c>
      <c r="B346" s="65" t="s">
        <v>470</v>
      </c>
      <c r="C346" s="65" t="s">
        <v>216</v>
      </c>
      <c r="D346" s="66">
        <v>43671</v>
      </c>
      <c r="E346" s="67">
        <v>537</v>
      </c>
      <c r="F346" s="65">
        <v>0.16205</v>
      </c>
      <c r="G346" s="68">
        <v>9.4889999999999475E-2</v>
      </c>
      <c r="H346" s="69" t="s">
        <v>471</v>
      </c>
      <c r="I346" s="69">
        <v>1.0002244722905869E-2</v>
      </c>
      <c r="J346" s="69">
        <v>0.21024289229098486</v>
      </c>
      <c r="K346" s="69">
        <v>7.1453761638418396E-3</v>
      </c>
      <c r="L346" s="69">
        <v>4.9259440240459066E-3</v>
      </c>
      <c r="M346" s="69">
        <v>1.3921869967364582</v>
      </c>
      <c r="N346" s="69">
        <v>5.9361342655368972E-3</v>
      </c>
      <c r="O346" s="69">
        <v>1.4864618722833245</v>
      </c>
      <c r="P346" s="69">
        <v>0.23145888666266234</v>
      </c>
      <c r="Q346" s="69">
        <v>1.0672343835226793E-2</v>
      </c>
      <c r="R346" s="69">
        <v>8.2562456105596593E-2</v>
      </c>
      <c r="S346" s="69">
        <v>7.7402570587874992E-5</v>
      </c>
      <c r="T346" s="69">
        <v>8.2562456105596149E-2</v>
      </c>
      <c r="U346" s="69">
        <v>0.27682528028849196</v>
      </c>
      <c r="V346" s="69">
        <v>0.23531635871241657</v>
      </c>
      <c r="W346" s="69">
        <v>2.1006672503404336E-2</v>
      </c>
      <c r="X346" s="69">
        <v>0.18446505535778782</v>
      </c>
      <c r="Y346" s="69">
        <v>5.8148827188644961E-3</v>
      </c>
      <c r="Z346" s="69">
        <v>0.16947581040221787</v>
      </c>
    </row>
    <row r="347" spans="1:26" s="65" customFormat="1" x14ac:dyDescent="0.2">
      <c r="A347" s="13">
        <v>10073</v>
      </c>
      <c r="B347" s="13" t="s">
        <v>79</v>
      </c>
      <c r="C347" s="13" t="s">
        <v>72</v>
      </c>
      <c r="D347" s="14">
        <v>43671</v>
      </c>
      <c r="E347" s="15"/>
      <c r="F347" s="16">
        <v>1.1066</v>
      </c>
      <c r="G347" s="16">
        <v>10.36739</v>
      </c>
      <c r="H347" s="69" t="s">
        <v>472</v>
      </c>
      <c r="I347" s="69">
        <v>9.9605008787101417E-3</v>
      </c>
      <c r="J347" s="69">
        <v>0.73948049082403378</v>
      </c>
      <c r="K347" s="69">
        <v>7.1488550916627147E-3</v>
      </c>
      <c r="L347" s="69">
        <v>6.123152402806066E-3</v>
      </c>
      <c r="M347" s="69">
        <v>2.7192046904639442</v>
      </c>
      <c r="N347" s="69">
        <v>9.0462192366191387E-3</v>
      </c>
      <c r="O347" s="69">
        <v>2.0618139755323588</v>
      </c>
      <c r="P347" s="69">
        <v>0.69048759779034541</v>
      </c>
      <c r="Q347" s="69">
        <v>7.5617382493495542E-3</v>
      </c>
      <c r="R347" s="69">
        <v>0.13476606138091593</v>
      </c>
      <c r="S347" s="69">
        <v>5.4842496423361857E-5</v>
      </c>
      <c r="T347" s="69">
        <v>0.1347660613809164</v>
      </c>
      <c r="U347" s="69">
        <v>1.3244187115320423</v>
      </c>
      <c r="V347" s="69">
        <v>0.31514227266121453</v>
      </c>
      <c r="W347" s="69">
        <v>0.17951247335911047</v>
      </c>
      <c r="X347" s="69">
        <v>0.51996972347918069</v>
      </c>
      <c r="Y347" s="69">
        <v>0.23750241689361321</v>
      </c>
      <c r="Z347" s="69">
        <v>0.36045534465482987</v>
      </c>
    </row>
    <row r="348" spans="1:26" s="65" customFormat="1" x14ac:dyDescent="0.2">
      <c r="A348" s="65">
        <v>10332</v>
      </c>
      <c r="B348" s="65" t="s">
        <v>473</v>
      </c>
      <c r="C348" s="65" t="s">
        <v>216</v>
      </c>
      <c r="D348" s="66">
        <v>43671</v>
      </c>
      <c r="E348" s="67">
        <v>565</v>
      </c>
      <c r="F348" s="65">
        <v>0.14127999999999999</v>
      </c>
      <c r="G348" s="68">
        <v>9.5729999999999649E-2</v>
      </c>
      <c r="H348" s="69" t="s">
        <v>474</v>
      </c>
      <c r="I348" s="69">
        <v>1.0063533623294011E-2</v>
      </c>
      <c r="J348" s="69">
        <v>0.28610191946847358</v>
      </c>
      <c r="K348" s="69">
        <v>7.1468320198726136E-3</v>
      </c>
      <c r="L348" s="69">
        <v>4.1994936829836717E-3</v>
      </c>
      <c r="M348" s="69">
        <v>1.5700394297216897</v>
      </c>
      <c r="N348" s="69">
        <v>5.8998520652407821E-3</v>
      </c>
      <c r="O348" s="69">
        <v>1.7247709218237333</v>
      </c>
      <c r="P348" s="69">
        <v>0.29339388290191576</v>
      </c>
      <c r="Q348" s="69">
        <v>1.10520204630661E-2</v>
      </c>
      <c r="R348" s="69">
        <v>6.8853861613959635E-2</v>
      </c>
      <c r="S348" s="69">
        <v>8.0156225027858092E-5</v>
      </c>
      <c r="T348" s="69">
        <v>6.8853861613959261E-2</v>
      </c>
      <c r="U348" s="69">
        <v>0.34898787135470516</v>
      </c>
      <c r="V348" s="69">
        <v>0.24480482819111277</v>
      </c>
      <c r="W348" s="69">
        <v>7.8067511014970623E-3</v>
      </c>
      <c r="X348" s="69">
        <v>0.17489398617642907</v>
      </c>
      <c r="Y348" s="69">
        <v>2.7236886990591224E-3</v>
      </c>
      <c r="Z348" s="69">
        <v>0.21783733275158068</v>
      </c>
    </row>
    <row r="349" spans="1:26" s="65" customFormat="1" x14ac:dyDescent="0.2">
      <c r="A349" s="13">
        <v>10073</v>
      </c>
      <c r="B349" s="13" t="s">
        <v>79</v>
      </c>
      <c r="C349" s="13" t="s">
        <v>72</v>
      </c>
      <c r="D349" s="14">
        <v>43671</v>
      </c>
      <c r="E349" s="15"/>
      <c r="F349" s="16">
        <v>1.1066</v>
      </c>
      <c r="G349" s="16">
        <v>10.36739</v>
      </c>
      <c r="H349" s="69" t="s">
        <v>475</v>
      </c>
      <c r="I349" s="69">
        <v>9.9251271528329448E-3</v>
      </c>
      <c r="J349" s="69">
        <v>0.65609647141226035</v>
      </c>
      <c r="K349" s="69">
        <v>7.149168448373695E-3</v>
      </c>
      <c r="L349" s="69">
        <v>4.9288119426663295E-3</v>
      </c>
      <c r="M349" s="69">
        <v>2.7191389584187426</v>
      </c>
      <c r="N349" s="69">
        <v>1.0534689032300924E-2</v>
      </c>
      <c r="O349" s="69">
        <v>2.0735473683585006</v>
      </c>
      <c r="P349" s="69">
        <v>0.69291049141322059</v>
      </c>
      <c r="Q349" s="69">
        <v>7.5753445698829693E-3</v>
      </c>
      <c r="R349" s="69">
        <v>0.16171803907487325</v>
      </c>
      <c r="S349" s="69">
        <v>5.4941178043986958E-5</v>
      </c>
      <c r="T349" s="69">
        <v>0.16171803907487292</v>
      </c>
      <c r="U349" s="69">
        <v>1.329143475008941</v>
      </c>
      <c r="V349" s="69">
        <v>0.21684478453648592</v>
      </c>
      <c r="W349" s="69">
        <v>0.18020989918847144</v>
      </c>
      <c r="X349" s="69">
        <v>0.3606538839340645</v>
      </c>
      <c r="Y349" s="69">
        <v>0.23913397580842427</v>
      </c>
      <c r="Z349" s="69">
        <v>0.32662125749061899</v>
      </c>
    </row>
    <row r="350" spans="1:26" s="65" customFormat="1" x14ac:dyDescent="0.2">
      <c r="E350" s="67"/>
      <c r="G350" s="68"/>
      <c r="H350" s="68"/>
      <c r="I350" s="68"/>
      <c r="J350" s="171"/>
      <c r="K350" s="68"/>
      <c r="L350" s="169"/>
      <c r="M350" s="169"/>
      <c r="N350" s="169"/>
      <c r="O350" s="68"/>
      <c r="P350" s="171"/>
      <c r="Q350" s="186"/>
      <c r="R350" s="170"/>
      <c r="S350" s="187"/>
      <c r="U350" s="68"/>
      <c r="V350" s="171"/>
      <c r="W350" s="68"/>
      <c r="X350" s="171"/>
      <c r="Y350" s="186"/>
      <c r="Z350" s="171"/>
    </row>
    <row r="351" spans="1:26" s="65" customFormat="1" x14ac:dyDescent="0.2">
      <c r="A351" s="13">
        <v>10073</v>
      </c>
      <c r="B351" s="13" t="s">
        <v>79</v>
      </c>
      <c r="C351" s="13" t="s">
        <v>72</v>
      </c>
      <c r="D351" s="14">
        <v>43672</v>
      </c>
      <c r="E351" s="15"/>
      <c r="F351" s="16">
        <v>1.1066</v>
      </c>
      <c r="G351" s="16">
        <v>10.36739</v>
      </c>
      <c r="H351" s="69" t="s">
        <v>272</v>
      </c>
      <c r="I351" s="69">
        <v>9.8435502916871878E-3</v>
      </c>
      <c r="J351" s="69">
        <v>1.471276062788855</v>
      </c>
      <c r="K351" s="69">
        <v>7.1580470395432461E-3</v>
      </c>
      <c r="L351" s="69">
        <v>7.2951263946727648E-3</v>
      </c>
      <c r="M351" s="69">
        <v>2.7200604156502548</v>
      </c>
      <c r="N351" s="69">
        <v>1.5922533175943086E-2</v>
      </c>
      <c r="O351" s="69">
        <v>2.0961607897808912</v>
      </c>
      <c r="P351" s="69">
        <v>1.4594576749819208</v>
      </c>
      <c r="Q351" s="69">
        <v>7.5761405612212859E-3</v>
      </c>
      <c r="R351" s="69">
        <v>0.20863668052434992</v>
      </c>
      <c r="S351" s="69">
        <v>5.4946951075356896E-5</v>
      </c>
      <c r="T351" s="69">
        <v>0.20863668052434861</v>
      </c>
      <c r="U351" s="69">
        <v>1.3175322262931961</v>
      </c>
      <c r="V351" s="69">
        <v>0.28409649655792263</v>
      </c>
      <c r="W351" s="69">
        <v>0.18386009505860273</v>
      </c>
      <c r="X351" s="69">
        <v>0.71356452705204598</v>
      </c>
      <c r="Y351" s="69">
        <v>0.24271382288401014</v>
      </c>
      <c r="Z351" s="69">
        <v>0.69410728173931113</v>
      </c>
    </row>
    <row r="352" spans="1:26" s="65" customFormat="1" x14ac:dyDescent="0.2">
      <c r="A352" s="65" t="s">
        <v>476</v>
      </c>
      <c r="B352" s="65" t="s">
        <v>477</v>
      </c>
      <c r="C352" s="65" t="s">
        <v>130</v>
      </c>
      <c r="D352" s="66">
        <v>43307</v>
      </c>
      <c r="E352" s="67"/>
      <c r="F352" s="65">
        <v>2.988E-2</v>
      </c>
      <c r="G352" s="68">
        <v>9.9549999999998917E-2</v>
      </c>
      <c r="H352" s="69" t="s">
        <v>478</v>
      </c>
      <c r="I352" s="69">
        <v>9.9514068040440253E-3</v>
      </c>
      <c r="J352" s="69">
        <v>0.51004783564370459</v>
      </c>
      <c r="K352" s="69">
        <v>7.1397030571924199E-3</v>
      </c>
      <c r="L352" s="69">
        <v>1.2048810912041142E-2</v>
      </c>
      <c r="M352" s="69">
        <v>1.9036159401093278</v>
      </c>
      <c r="N352" s="69">
        <v>7.824108967069407E-3</v>
      </c>
      <c r="O352" s="69">
        <v>2.1098992324072277</v>
      </c>
      <c r="P352" s="69">
        <v>0.52422346861409708</v>
      </c>
      <c r="Q352" s="69">
        <v>1.1034084889760074E-2</v>
      </c>
      <c r="R352" s="69">
        <v>8.8893425791127051E-2</v>
      </c>
      <c r="S352" s="69">
        <v>8.0026144934835613E-5</v>
      </c>
      <c r="T352" s="69">
        <v>8.889342579112762E-2</v>
      </c>
      <c r="U352" s="69">
        <v>0.38231869686914022</v>
      </c>
      <c r="V352" s="69">
        <v>0.32181655689442007</v>
      </c>
      <c r="W352" s="69">
        <v>4.6575159029839174E-4</v>
      </c>
      <c r="X352" s="69">
        <v>0.26868679416873609</v>
      </c>
      <c r="Y352" s="69">
        <v>1.7794572948249185E-4</v>
      </c>
      <c r="Z352" s="69">
        <v>0.29652764677190518</v>
      </c>
    </row>
    <row r="353" spans="1:26" s="65" customFormat="1" x14ac:dyDescent="0.2">
      <c r="A353" s="13">
        <v>10073</v>
      </c>
      <c r="B353" s="13" t="s">
        <v>79</v>
      </c>
      <c r="C353" s="13" t="s">
        <v>72</v>
      </c>
      <c r="D353" s="14">
        <v>43672</v>
      </c>
      <c r="E353" s="15"/>
      <c r="F353" s="16">
        <v>1.1066</v>
      </c>
      <c r="G353" s="16">
        <v>10.36739</v>
      </c>
      <c r="H353" s="69" t="s">
        <v>276</v>
      </c>
      <c r="I353" s="69">
        <v>9.9258347899185105E-3</v>
      </c>
      <c r="J353" s="69">
        <v>1.043010120058405</v>
      </c>
      <c r="K353" s="69">
        <v>7.155529811014914E-3</v>
      </c>
      <c r="L353" s="69">
        <v>7.06794459142764E-3</v>
      </c>
      <c r="M353" s="69">
        <v>2.7204762008915342</v>
      </c>
      <c r="N353" s="69">
        <v>1.6217724539672417E-2</v>
      </c>
      <c r="O353" s="69">
        <v>2.0702404316851784</v>
      </c>
      <c r="P353" s="69">
        <v>1.1257882305570317</v>
      </c>
      <c r="Q353" s="69">
        <v>7.5555981963680349E-3</v>
      </c>
      <c r="R353" s="69">
        <v>0.20365337114925153</v>
      </c>
      <c r="S353" s="69">
        <v>5.4797964885430443E-5</v>
      </c>
      <c r="T353" s="69">
        <v>0.20365337114925078</v>
      </c>
      <c r="U353" s="69">
        <v>1.3106464388694714</v>
      </c>
      <c r="V353" s="69">
        <v>0.36936976596025278</v>
      </c>
      <c r="W353" s="69">
        <v>0.18417021882023932</v>
      </c>
      <c r="X353" s="69">
        <v>0.82528637000462612</v>
      </c>
      <c r="Y353" s="69">
        <v>0.24103304340067738</v>
      </c>
      <c r="Z353" s="69">
        <v>0.6939110323444222</v>
      </c>
    </row>
    <row r="354" spans="1:26" s="65" customFormat="1" x14ac:dyDescent="0.2">
      <c r="A354" s="65" t="s">
        <v>479</v>
      </c>
      <c r="B354" s="65" t="s">
        <v>477</v>
      </c>
      <c r="C354" s="65" t="s">
        <v>130</v>
      </c>
      <c r="D354" s="66">
        <v>43307</v>
      </c>
      <c r="E354" s="67"/>
      <c r="F354" s="65">
        <v>3.9960000000000002E-2</v>
      </c>
      <c r="G354" s="68">
        <v>9.7010000000000929E-2</v>
      </c>
      <c r="H354" s="69" t="s">
        <v>480</v>
      </c>
      <c r="I354" s="69">
        <v>1.0083436527591071E-2</v>
      </c>
      <c r="J354" s="69">
        <v>0.35862743546651465</v>
      </c>
      <c r="K354" s="69">
        <v>7.1559091473827885E-3</v>
      </c>
      <c r="L354" s="69">
        <v>4.5133079571302599E-3</v>
      </c>
      <c r="M354" s="69">
        <v>1.862882692615903</v>
      </c>
      <c r="N354" s="69">
        <v>6.7366244246446182E-3</v>
      </c>
      <c r="O354" s="69">
        <v>2.0564733631895415</v>
      </c>
      <c r="P354" s="69">
        <v>0.37567102293425475</v>
      </c>
      <c r="Q354" s="69">
        <v>1.1124554788806619E-2</v>
      </c>
      <c r="R354" s="69">
        <v>8.3512182810203936E-2</v>
      </c>
      <c r="S354" s="69">
        <v>8.0682289719443705E-5</v>
      </c>
      <c r="T354" s="69">
        <v>8.3512182810204019E-2</v>
      </c>
      <c r="U354" s="69">
        <v>0.46153868026975581</v>
      </c>
      <c r="V354" s="69">
        <v>0.25774559872421138</v>
      </c>
      <c r="W354" s="69">
        <v>5.6194820717852395E-4</v>
      </c>
      <c r="X354" s="69">
        <v>0.19682080463092844</v>
      </c>
      <c r="Y354" s="69">
        <v>2.5939695580287425E-4</v>
      </c>
      <c r="Z354" s="69">
        <v>0.202680291361992</v>
      </c>
    </row>
    <row r="355" spans="1:26" s="65" customFormat="1" x14ac:dyDescent="0.2">
      <c r="A355" s="13">
        <v>10073</v>
      </c>
      <c r="B355" s="13" t="s">
        <v>79</v>
      </c>
      <c r="C355" s="13" t="s">
        <v>72</v>
      </c>
      <c r="D355" s="14">
        <v>43672</v>
      </c>
      <c r="E355" s="15"/>
      <c r="F355" s="16">
        <v>1.1066</v>
      </c>
      <c r="G355" s="16">
        <v>10.36739</v>
      </c>
      <c r="H355" s="69" t="s">
        <v>294</v>
      </c>
      <c r="I355" s="69">
        <v>9.8745446793642305E-3</v>
      </c>
      <c r="J355" s="69">
        <v>1.2998130319656653</v>
      </c>
      <c r="K355" s="69">
        <v>7.1571557697282153E-3</v>
      </c>
      <c r="L355" s="69">
        <v>7.1069270773534664E-3</v>
      </c>
      <c r="M355" s="69">
        <v>2.7203356560125762</v>
      </c>
      <c r="N355" s="69">
        <v>1.1486884570599614E-2</v>
      </c>
      <c r="O355" s="69">
        <v>2.0917585354673895</v>
      </c>
      <c r="P355" s="69">
        <v>1.3313656508632772</v>
      </c>
      <c r="Q355" s="69">
        <v>7.5734101135359446E-3</v>
      </c>
      <c r="R355" s="69">
        <v>0.19281845995206434</v>
      </c>
      <c r="S355" s="69">
        <v>5.49271481461256E-5</v>
      </c>
      <c r="T355" s="69">
        <v>0.19281845995206423</v>
      </c>
      <c r="U355" s="69">
        <v>1.3170497046146012</v>
      </c>
      <c r="V355" s="69">
        <v>0.27740306408263532</v>
      </c>
      <c r="W355" s="69">
        <v>0.18330473637430503</v>
      </c>
      <c r="X355" s="69">
        <v>0.72863576342572212</v>
      </c>
      <c r="Y355" s="69">
        <v>0.24095970360435631</v>
      </c>
      <c r="Z355" s="69">
        <v>0.6774675920071368</v>
      </c>
    </row>
    <row r="356" spans="1:26" s="65" customFormat="1" x14ac:dyDescent="0.2">
      <c r="A356" s="65" t="s">
        <v>481</v>
      </c>
      <c r="B356" s="65" t="s">
        <v>477</v>
      </c>
      <c r="C356" s="65" t="s">
        <v>130</v>
      </c>
      <c r="D356" s="66">
        <v>43307</v>
      </c>
      <c r="E356" s="67"/>
      <c r="F356" s="65">
        <v>2.0959999999999999E-2</v>
      </c>
      <c r="G356" s="68">
        <v>0.10006000000000093</v>
      </c>
      <c r="H356" s="69" t="s">
        <v>482</v>
      </c>
      <c r="I356" s="69">
        <v>9.9918607063450883E-3</v>
      </c>
      <c r="J356" s="69">
        <v>0.50465622893848183</v>
      </c>
      <c r="K356" s="69">
        <v>7.155359425400379E-3</v>
      </c>
      <c r="L356" s="69">
        <v>7.4609027253389514E-3</v>
      </c>
      <c r="M356" s="69">
        <v>1.0652994675606513</v>
      </c>
      <c r="N356" s="69">
        <v>7.0431483396711809E-3</v>
      </c>
      <c r="O356" s="69">
        <v>1.1911403279928681</v>
      </c>
      <c r="P356" s="69">
        <v>0.5107152776727355</v>
      </c>
      <c r="Q356" s="69">
        <v>1.1167839982438935E-2</v>
      </c>
      <c r="R356" s="69">
        <v>0.12844399476907103</v>
      </c>
      <c r="S356" s="69">
        <v>8.0996221251941418E-5</v>
      </c>
      <c r="T356" s="69">
        <v>0.12844399476907092</v>
      </c>
      <c r="U356" s="69">
        <v>0.26927581864397637</v>
      </c>
      <c r="V356" s="69">
        <v>0.38529295749891024</v>
      </c>
      <c r="W356" s="69">
        <v>1.0513934553129439E-3</v>
      </c>
      <c r="X356" s="69">
        <v>0.19143170806008389</v>
      </c>
      <c r="Y356" s="69">
        <v>2.8345451969394542E-4</v>
      </c>
      <c r="Z356" s="69">
        <v>0.31163094843325545</v>
      </c>
    </row>
    <row r="357" spans="1:26" s="65" customFormat="1" x14ac:dyDescent="0.2">
      <c r="A357" s="13">
        <v>10073</v>
      </c>
      <c r="B357" s="13" t="s">
        <v>79</v>
      </c>
      <c r="C357" s="13" t="s">
        <v>72</v>
      </c>
      <c r="D357" s="14">
        <v>43672</v>
      </c>
      <c r="E357" s="15"/>
      <c r="F357" s="16">
        <v>1.1066</v>
      </c>
      <c r="G357" s="16">
        <v>10.36739</v>
      </c>
      <c r="H357" s="69" t="s">
        <v>297</v>
      </c>
      <c r="I357" s="69">
        <v>1.0085191592740095E-2</v>
      </c>
      <c r="J357" s="69">
        <v>1.1963087832739761</v>
      </c>
      <c r="K357" s="69">
        <v>7.1559602187924272E-3</v>
      </c>
      <c r="L357" s="69">
        <v>8.5990927754935453E-3</v>
      </c>
      <c r="M357" s="69">
        <v>2.719837229902561</v>
      </c>
      <c r="N357" s="69">
        <v>1.6902276882775017E-2</v>
      </c>
      <c r="O357" s="69">
        <v>2.0382874744416695</v>
      </c>
      <c r="P357" s="69">
        <v>1.0965717483666764</v>
      </c>
      <c r="Q357" s="69">
        <v>7.5654860380585647E-3</v>
      </c>
      <c r="R357" s="69">
        <v>0.22201809414902937</v>
      </c>
      <c r="S357" s="69">
        <v>5.4869677751528964E-5</v>
      </c>
      <c r="T357" s="69">
        <v>0.2220180941490289</v>
      </c>
      <c r="U357" s="69">
        <v>1.3134653005343047</v>
      </c>
      <c r="V357" s="69">
        <v>0.35444175107991444</v>
      </c>
      <c r="W357" s="69">
        <v>0.182193017517257</v>
      </c>
      <c r="X357" s="69">
        <v>0.84170289146899457</v>
      </c>
      <c r="Y357" s="69">
        <v>0.23993153677971046</v>
      </c>
      <c r="Z357" s="69">
        <v>0.63695144639238732</v>
      </c>
    </row>
    <row r="358" spans="1:26" s="65" customFormat="1" x14ac:dyDescent="0.2">
      <c r="A358" s="65" t="s">
        <v>483</v>
      </c>
      <c r="B358" s="65" t="s">
        <v>477</v>
      </c>
      <c r="C358" s="65" t="s">
        <v>130</v>
      </c>
      <c r="D358" s="66">
        <v>43307</v>
      </c>
      <c r="E358" s="67"/>
      <c r="F358" s="65">
        <v>2.1440000000000001E-2</v>
      </c>
      <c r="G358" s="68">
        <v>9.7730000000000317E-2</v>
      </c>
      <c r="H358" s="69" t="s">
        <v>484</v>
      </c>
      <c r="I358" s="69">
        <v>1.0031451031627453E-2</v>
      </c>
      <c r="J358" s="69">
        <v>0.50044673678627494</v>
      </c>
      <c r="K358" s="69">
        <v>7.1565080089110991E-3</v>
      </c>
      <c r="L358" s="69">
        <v>6.3335649787394661E-3</v>
      </c>
      <c r="M358" s="69">
        <v>1.1912299640681074</v>
      </c>
      <c r="N358" s="69">
        <v>9.2653134855247999E-3</v>
      </c>
      <c r="O358" s="69">
        <v>1.3286326912907547</v>
      </c>
      <c r="P358" s="69">
        <v>0.47485331458043489</v>
      </c>
      <c r="Q358" s="69">
        <v>1.1181244187323325E-2</v>
      </c>
      <c r="R358" s="69">
        <v>0.13575404490929585</v>
      </c>
      <c r="S358" s="69">
        <v>8.1093437002366752E-5</v>
      </c>
      <c r="T358" s="69">
        <v>0.13575404490929691</v>
      </c>
      <c r="U358" s="69">
        <v>0.28221488963657132</v>
      </c>
      <c r="V358" s="69">
        <v>0.3475761836695781</v>
      </c>
      <c r="W358" s="69">
        <v>1.0221655894959679E-3</v>
      </c>
      <c r="X358" s="69">
        <v>0.21900231285381308</v>
      </c>
      <c r="Y358" s="69">
        <v>2.883421285904384E-4</v>
      </c>
      <c r="Z358" s="69">
        <v>0.26678614079718632</v>
      </c>
    </row>
    <row r="359" spans="1:26" s="65" customFormat="1" x14ac:dyDescent="0.2">
      <c r="A359" s="13">
        <v>10073</v>
      </c>
      <c r="B359" s="13" t="s">
        <v>79</v>
      </c>
      <c r="C359" s="13" t="s">
        <v>72</v>
      </c>
      <c r="D359" s="14">
        <v>43672</v>
      </c>
      <c r="E359" s="15"/>
      <c r="F359" s="16">
        <v>1.1066</v>
      </c>
      <c r="G359" s="16">
        <v>10.36739</v>
      </c>
      <c r="H359" s="69" t="s">
        <v>300</v>
      </c>
      <c r="I359" s="69">
        <v>1.0065714545770515E-2</v>
      </c>
      <c r="J359" s="69">
        <v>1.142302418579179</v>
      </c>
      <c r="K359" s="69">
        <v>7.1581702842415506E-3</v>
      </c>
      <c r="L359" s="69">
        <v>8.0931903138436838E-3</v>
      </c>
      <c r="M359" s="69">
        <v>2.7205534558660251</v>
      </c>
      <c r="N359" s="69">
        <v>2.0034647899452016E-2</v>
      </c>
      <c r="O359" s="69">
        <v>2.0466351432635133</v>
      </c>
      <c r="P359" s="69">
        <v>1.1947869749057796</v>
      </c>
      <c r="Q359" s="69">
        <v>7.5610827698260131E-3</v>
      </c>
      <c r="R359" s="69">
        <v>0.21620936274434172</v>
      </c>
      <c r="S359" s="69">
        <v>5.4837742472320432E-5</v>
      </c>
      <c r="T359" s="69">
        <v>0.21620936274434238</v>
      </c>
      <c r="U359" s="69">
        <v>1.3122894498674089</v>
      </c>
      <c r="V359" s="69">
        <v>0.40305731688289032</v>
      </c>
      <c r="W359" s="69">
        <v>0.18569635943619309</v>
      </c>
      <c r="X359" s="69">
        <v>0.76922244788989114</v>
      </c>
      <c r="Y359" s="69">
        <v>0.2431891568684901</v>
      </c>
      <c r="Z359" s="69">
        <v>0.57759322462904261</v>
      </c>
    </row>
    <row r="360" spans="1:26" s="65" customFormat="1" x14ac:dyDescent="0.2">
      <c r="D360" s="66"/>
      <c r="E360" s="67"/>
      <c r="G360" s="68"/>
      <c r="H360" s="68"/>
      <c r="I360" s="68"/>
      <c r="J360" s="171"/>
      <c r="K360" s="68"/>
      <c r="L360" s="169"/>
      <c r="M360" s="169"/>
      <c r="N360" s="169"/>
      <c r="O360" s="68"/>
      <c r="P360" s="171"/>
      <c r="Q360" s="186"/>
      <c r="R360" s="170"/>
      <c r="S360" s="187"/>
      <c r="U360" s="68"/>
      <c r="V360" s="171"/>
      <c r="W360" s="68"/>
      <c r="X360" s="171"/>
      <c r="Y360" s="186"/>
      <c r="Z360" s="171"/>
    </row>
    <row r="361" spans="1:26" s="65" customFormat="1" x14ac:dyDescent="0.2">
      <c r="A361" s="13">
        <v>10073</v>
      </c>
      <c r="B361" s="13" t="s">
        <v>79</v>
      </c>
      <c r="C361" s="13" t="s">
        <v>72</v>
      </c>
      <c r="D361" s="14">
        <v>43675</v>
      </c>
      <c r="E361" s="15"/>
      <c r="F361" s="16">
        <v>1.1066</v>
      </c>
      <c r="G361" s="16">
        <v>10.36739</v>
      </c>
      <c r="H361" s="69" t="s">
        <v>272</v>
      </c>
      <c r="I361" s="69">
        <v>1.0018956146968837E-2</v>
      </c>
      <c r="J361" s="69">
        <v>0.95033921036941604</v>
      </c>
      <c r="K361" s="69">
        <v>7.1592441774171907E-3</v>
      </c>
      <c r="L361" s="69">
        <v>6.5934433924163737E-3</v>
      </c>
      <c r="M361" s="69">
        <v>2.7196073314575457</v>
      </c>
      <c r="N361" s="69">
        <v>1.4953652355366024E-2</v>
      </c>
      <c r="O361" s="69">
        <v>2.0568273117246223</v>
      </c>
      <c r="P361" s="69">
        <v>0.96406812069889714</v>
      </c>
      <c r="Q361" s="69">
        <v>7.5616797221731329E-3</v>
      </c>
      <c r="R361" s="69">
        <v>0.19870339934583123</v>
      </c>
      <c r="S361" s="69">
        <v>5.4842071947354102E-5</v>
      </c>
      <c r="T361" s="69">
        <v>0.19870339934583095</v>
      </c>
      <c r="U361" s="69">
        <v>1.3178325002257723</v>
      </c>
      <c r="V361" s="69">
        <v>0.2466496484059702</v>
      </c>
      <c r="W361" s="69">
        <v>0.18197689743910259</v>
      </c>
      <c r="X361" s="69">
        <v>0.82107240218810795</v>
      </c>
      <c r="Y361" s="69">
        <v>0.23974162124792575</v>
      </c>
      <c r="Z361" s="69">
        <v>0.83620729839481556</v>
      </c>
    </row>
    <row r="362" spans="1:26" s="65" customFormat="1" x14ac:dyDescent="0.2">
      <c r="A362" s="65" t="s">
        <v>485</v>
      </c>
      <c r="B362" s="65" t="s">
        <v>486</v>
      </c>
      <c r="C362" s="65" t="s">
        <v>130</v>
      </c>
      <c r="D362" s="66">
        <v>43675</v>
      </c>
      <c r="E362" s="67"/>
      <c r="F362" s="65">
        <v>3.3919999999999999E-2</v>
      </c>
      <c r="G362" s="68">
        <v>9.9479999999999791E-2</v>
      </c>
      <c r="H362" s="69" t="s">
        <v>487</v>
      </c>
      <c r="I362" s="69">
        <v>1.008778373722609E-2</v>
      </c>
      <c r="J362" s="69">
        <v>0.41894684069182664</v>
      </c>
      <c r="K362" s="69">
        <v>7.159367604249213E-3</v>
      </c>
      <c r="L362" s="69">
        <v>4.6107673161183936E-3</v>
      </c>
      <c r="M362" s="69">
        <v>1.8051039844175196</v>
      </c>
      <c r="N362" s="69">
        <v>6.2202351472663998E-3</v>
      </c>
      <c r="O362" s="69">
        <v>1.9859477645615196</v>
      </c>
      <c r="P362" s="69">
        <v>0.40410364867118553</v>
      </c>
      <c r="Q362" s="69">
        <v>1.110540778919699E-2</v>
      </c>
      <c r="R362" s="69">
        <v>7.5195424519239537E-2</v>
      </c>
      <c r="S362" s="69">
        <v>8.054342359858857E-5</v>
      </c>
      <c r="T362" s="69">
        <v>7.5195424519239884E-2</v>
      </c>
      <c r="U362" s="69">
        <v>0.31221623031815365</v>
      </c>
      <c r="V362" s="69">
        <v>0.28668608637754645</v>
      </c>
      <c r="W362" s="69">
        <v>9.1028746145938489E-4</v>
      </c>
      <c r="X362" s="69">
        <v>0.17291785871863488</v>
      </c>
      <c r="Y362" s="69">
        <v>2.8403474824603155E-4</v>
      </c>
      <c r="Z362" s="69">
        <v>0.19055046801488487</v>
      </c>
    </row>
    <row r="363" spans="1:26" s="65" customFormat="1" x14ac:dyDescent="0.2">
      <c r="A363" s="13">
        <v>10073</v>
      </c>
      <c r="B363" s="13" t="s">
        <v>79</v>
      </c>
      <c r="C363" s="13" t="s">
        <v>72</v>
      </c>
      <c r="D363" s="14">
        <v>43675</v>
      </c>
      <c r="E363" s="15"/>
      <c r="F363" s="16">
        <v>1.1066</v>
      </c>
      <c r="G363" s="16">
        <v>10.36739</v>
      </c>
      <c r="H363" s="69" t="s">
        <v>276</v>
      </c>
      <c r="I363" s="69">
        <v>1.0018131622608086E-2</v>
      </c>
      <c r="J363" s="69">
        <v>1.1156207889077236</v>
      </c>
      <c r="K363" s="69">
        <v>7.1589432644090572E-3</v>
      </c>
      <c r="L363" s="69">
        <v>7.0524156470956612E-3</v>
      </c>
      <c r="M363" s="69">
        <v>2.7196218341174605</v>
      </c>
      <c r="N363" s="69">
        <v>1.5743747135493837E-2</v>
      </c>
      <c r="O363" s="69">
        <v>2.0579162695786577</v>
      </c>
      <c r="P363" s="69">
        <v>1.1791434545473216</v>
      </c>
      <c r="Q363" s="69">
        <v>7.5719406118139087E-3</v>
      </c>
      <c r="R363" s="69">
        <v>0.21373205641975593</v>
      </c>
      <c r="S363" s="69">
        <v>5.4916490392540744E-5</v>
      </c>
      <c r="T363" s="69">
        <v>0.21373205641975634</v>
      </c>
      <c r="U363" s="69">
        <v>1.3132417866236004</v>
      </c>
      <c r="V363" s="69">
        <v>0.25033022307017483</v>
      </c>
      <c r="W363" s="69">
        <v>0.18160769413248096</v>
      </c>
      <c r="X363" s="69">
        <v>0.52643915835854094</v>
      </c>
      <c r="Y363" s="69">
        <v>0.2384243277373051</v>
      </c>
      <c r="Z363" s="69">
        <v>0.54027448204268747</v>
      </c>
    </row>
    <row r="364" spans="1:26" s="65" customFormat="1" x14ac:dyDescent="0.2">
      <c r="A364" s="65" t="s">
        <v>488</v>
      </c>
      <c r="B364" s="65" t="s">
        <v>486</v>
      </c>
      <c r="C364" s="65" t="s">
        <v>130</v>
      </c>
      <c r="D364" s="66">
        <v>43675</v>
      </c>
      <c r="E364" s="67"/>
      <c r="F364" s="65">
        <v>3.8690000000000002E-2</v>
      </c>
      <c r="G364" s="68">
        <v>9.8889999999999034E-2</v>
      </c>
      <c r="H364" s="69" t="s">
        <v>489</v>
      </c>
      <c r="I364" s="69">
        <v>1.0018098779658639E-2</v>
      </c>
      <c r="J364" s="69">
        <v>0.4176631171365866</v>
      </c>
      <c r="K364" s="69">
        <v>7.1584753313811908E-3</v>
      </c>
      <c r="L364" s="69">
        <v>4.9677784325186615E-3</v>
      </c>
      <c r="M364" s="69">
        <v>1.8588054561818337</v>
      </c>
      <c r="N364" s="69">
        <v>6.2920717323404294E-3</v>
      </c>
      <c r="O364" s="69">
        <v>2.0468919087046586</v>
      </c>
      <c r="P364" s="69">
        <v>0.40179817877436319</v>
      </c>
      <c r="Q364" s="69">
        <v>1.1029624127318415E-2</v>
      </c>
      <c r="R364" s="69">
        <v>6.1279226736520184E-2</v>
      </c>
      <c r="S364" s="69">
        <v>7.9993792671350045E-5</v>
      </c>
      <c r="T364" s="69">
        <v>6.1279226736519393E-2</v>
      </c>
      <c r="U364" s="69">
        <v>0.36590709702218832</v>
      </c>
      <c r="V364" s="69">
        <v>0.21875605049251878</v>
      </c>
      <c r="W364" s="69">
        <v>3.0299488000800685E-4</v>
      </c>
      <c r="X364" s="69">
        <v>0.13155356208284233</v>
      </c>
      <c r="Y364" s="69">
        <v>1.110637007003876E-4</v>
      </c>
      <c r="Z364" s="69">
        <v>0.15465290520479297</v>
      </c>
    </row>
    <row r="365" spans="1:26" s="65" customFormat="1" x14ac:dyDescent="0.2">
      <c r="A365" s="13">
        <v>10073</v>
      </c>
      <c r="B365" s="13" t="s">
        <v>79</v>
      </c>
      <c r="C365" s="13" t="s">
        <v>72</v>
      </c>
      <c r="D365" s="14">
        <v>43675</v>
      </c>
      <c r="E365" s="15"/>
      <c r="F365" s="16">
        <v>1.1066</v>
      </c>
      <c r="G365" s="16">
        <v>10.36739</v>
      </c>
      <c r="H365" s="69" t="s">
        <v>294</v>
      </c>
      <c r="I365" s="69">
        <v>1.006647977476407E-2</v>
      </c>
      <c r="J365" s="69">
        <v>1.1938482583307037</v>
      </c>
      <c r="K365" s="69">
        <v>7.1587914537378601E-3</v>
      </c>
      <c r="L365" s="69">
        <v>5.0503141245947193E-3</v>
      </c>
      <c r="M365" s="69">
        <v>2.7194923771628847</v>
      </c>
      <c r="N365" s="69">
        <v>1.5323321024812264E-2</v>
      </c>
      <c r="O365" s="69">
        <v>2.0450300176833345</v>
      </c>
      <c r="P365" s="69">
        <v>1.1822834302184813</v>
      </c>
      <c r="Q365" s="69">
        <v>7.5575744865748785E-3</v>
      </c>
      <c r="R365" s="69">
        <v>0.18525263084020149</v>
      </c>
      <c r="S365" s="69">
        <v>5.481229818883587E-5</v>
      </c>
      <c r="T365" s="69">
        <v>0.18525263084020144</v>
      </c>
      <c r="U365" s="69">
        <v>1.3118155526091593</v>
      </c>
      <c r="V365" s="69">
        <v>0.29054779888228438</v>
      </c>
      <c r="W365" s="69">
        <v>0.1804469174401469</v>
      </c>
      <c r="X365" s="69">
        <v>0.5013936697957817</v>
      </c>
      <c r="Y365" s="69">
        <v>0.23691383529484977</v>
      </c>
      <c r="Z365" s="69">
        <v>0.45320825108361867</v>
      </c>
    </row>
    <row r="366" spans="1:26" s="65" customFormat="1" x14ac:dyDescent="0.2">
      <c r="A366" s="65" t="s">
        <v>490</v>
      </c>
      <c r="B366" s="65" t="s">
        <v>486</v>
      </c>
      <c r="C366" s="65" t="s">
        <v>130</v>
      </c>
      <c r="D366" s="66">
        <v>43675</v>
      </c>
      <c r="E366" s="67"/>
      <c r="F366" s="65">
        <v>4.2029999999999998E-2</v>
      </c>
      <c r="G366" s="68">
        <v>9.8800000000000665E-2</v>
      </c>
      <c r="H366" s="69" t="s">
        <v>491</v>
      </c>
      <c r="I366" s="69">
        <v>1.0174392270013589E-2</v>
      </c>
      <c r="J366" s="69">
        <v>0.35249218161627871</v>
      </c>
      <c r="K366" s="69">
        <v>7.1586558672737484E-3</v>
      </c>
      <c r="L366" s="69">
        <v>4.5916737010658123E-3</v>
      </c>
      <c r="M366" s="69">
        <v>2.179016784333069</v>
      </c>
      <c r="N366" s="69">
        <v>7.6708871185162068E-3</v>
      </c>
      <c r="O366" s="69">
        <v>2.3676934705671751</v>
      </c>
      <c r="P366" s="69">
        <v>0.36999753009622854</v>
      </c>
      <c r="Q366" s="69">
        <v>1.1057152019970404E-2</v>
      </c>
      <c r="R366" s="69">
        <v>6.0636076160505439E-2</v>
      </c>
      <c r="S366" s="69">
        <v>8.0193442315985551E-5</v>
      </c>
      <c r="T366" s="69">
        <v>6.0636076160505072E-2</v>
      </c>
      <c r="U366" s="69">
        <v>0.40137970765418213</v>
      </c>
      <c r="V366" s="69">
        <v>0.2439635719810031</v>
      </c>
      <c r="W366" s="69">
        <v>2.0859852791009378E-4</v>
      </c>
      <c r="X366" s="69">
        <v>0.2078330133426991</v>
      </c>
      <c r="Y366" s="69">
        <v>8.3743421043752775E-5</v>
      </c>
      <c r="Z366" s="69">
        <v>0.1524540246113518</v>
      </c>
    </row>
    <row r="367" spans="1:26" s="65" customFormat="1" x14ac:dyDescent="0.2">
      <c r="A367" s="13">
        <v>10073</v>
      </c>
      <c r="B367" s="13" t="s">
        <v>79</v>
      </c>
      <c r="C367" s="13" t="s">
        <v>72</v>
      </c>
      <c r="D367" s="14">
        <v>43675</v>
      </c>
      <c r="E367" s="15"/>
      <c r="F367" s="16">
        <v>1.1066</v>
      </c>
      <c r="G367" s="16">
        <v>10.36739</v>
      </c>
      <c r="H367" s="69" t="s">
        <v>297</v>
      </c>
      <c r="I367" s="69">
        <v>9.9923307528435104E-3</v>
      </c>
      <c r="J367" s="69">
        <v>0.89816679640852393</v>
      </c>
      <c r="K367" s="69">
        <v>7.1594506653602829E-3</v>
      </c>
      <c r="L367" s="69">
        <v>7.1952096336090777E-3</v>
      </c>
      <c r="M367" s="69">
        <v>2.7194504185497923</v>
      </c>
      <c r="N367" s="69">
        <v>1.3779101993827274E-2</v>
      </c>
      <c r="O367" s="69">
        <v>2.0598867395735381</v>
      </c>
      <c r="P367" s="69">
        <v>0.9306624072127625</v>
      </c>
      <c r="Q367" s="69">
        <v>7.566815320703143E-3</v>
      </c>
      <c r="R367" s="69">
        <v>0.20280891546320573</v>
      </c>
      <c r="S367" s="69">
        <v>5.4879318547901044E-5</v>
      </c>
      <c r="T367" s="69">
        <v>0.20280891546320487</v>
      </c>
      <c r="U367" s="69">
        <v>1.3124481584135632</v>
      </c>
      <c r="V367" s="69">
        <v>0.29120732344214745</v>
      </c>
      <c r="W367" s="69">
        <v>0.18159719454110235</v>
      </c>
      <c r="X367" s="69">
        <v>0.57867304406488396</v>
      </c>
      <c r="Y367" s="69">
        <v>0.23881443680273698</v>
      </c>
      <c r="Z367" s="69">
        <v>0.54627478119608219</v>
      </c>
    </row>
    <row r="368" spans="1:26" s="65" customFormat="1" x14ac:dyDescent="0.2">
      <c r="A368" s="65" t="s">
        <v>492</v>
      </c>
      <c r="B368" s="65" t="s">
        <v>486</v>
      </c>
      <c r="C368" s="65" t="s">
        <v>130</v>
      </c>
      <c r="D368" s="66">
        <v>43675</v>
      </c>
      <c r="E368" s="67"/>
      <c r="F368" s="65">
        <v>3.7379999999999997E-2</v>
      </c>
      <c r="G368" s="68">
        <v>9.9380000000000024E-2</v>
      </c>
      <c r="H368" s="69" t="s">
        <v>493</v>
      </c>
      <c r="I368" s="69">
        <v>1.0148373146117386E-2</v>
      </c>
      <c r="J368" s="69">
        <v>0.33992656044982983</v>
      </c>
      <c r="K368" s="69">
        <v>7.1577850651785247E-3</v>
      </c>
      <c r="L368" s="69">
        <v>4.6367159595773208E-3</v>
      </c>
      <c r="M368" s="69">
        <v>1.8210627916034792</v>
      </c>
      <c r="N368" s="69">
        <v>6.4480954066001676E-3</v>
      </c>
      <c r="O368" s="69">
        <v>1.9874792924266216</v>
      </c>
      <c r="P368" s="69">
        <v>0.29916187570277009</v>
      </c>
      <c r="Q368" s="69">
        <v>1.1080054131946569E-2</v>
      </c>
      <c r="R368" s="69">
        <v>8.0912815909199437E-2</v>
      </c>
      <c r="S368" s="69">
        <v>8.0359542880792601E-5</v>
      </c>
      <c r="T368" s="69">
        <v>8.0912815909199659E-2</v>
      </c>
      <c r="U368" s="69">
        <v>0.33889587768334767</v>
      </c>
      <c r="V368" s="69">
        <v>0.26569156977868863</v>
      </c>
      <c r="W368" s="69">
        <v>2.3287597324607231E-4</v>
      </c>
      <c r="X368" s="69">
        <v>0.16411952567806401</v>
      </c>
      <c r="Y368" s="69">
        <v>7.8796604944588586E-5</v>
      </c>
      <c r="Z368" s="69">
        <v>0.17614404345526444</v>
      </c>
    </row>
    <row r="369" spans="1:26" s="65" customFormat="1" x14ac:dyDescent="0.2">
      <c r="A369" s="13">
        <v>10073</v>
      </c>
      <c r="B369" s="13" t="s">
        <v>79</v>
      </c>
      <c r="C369" s="13" t="s">
        <v>72</v>
      </c>
      <c r="D369" s="14">
        <v>43675</v>
      </c>
      <c r="E369" s="15"/>
      <c r="F369" s="16">
        <v>1.1066</v>
      </c>
      <c r="G369" s="16">
        <v>10.36739</v>
      </c>
      <c r="H369" s="69" t="s">
        <v>300</v>
      </c>
      <c r="I369" s="69">
        <v>9.9798989637164132E-3</v>
      </c>
      <c r="J369" s="69">
        <v>1.2451328625106159</v>
      </c>
      <c r="K369" s="69">
        <v>7.1586094269817926E-3</v>
      </c>
      <c r="L369" s="69">
        <v>7.613017377383657E-3</v>
      </c>
      <c r="M369" s="69">
        <v>2.7198339686519795</v>
      </c>
      <c r="N369" s="69">
        <v>1.4089609300898228E-2</v>
      </c>
      <c r="O369" s="69">
        <v>2.0640902312996663</v>
      </c>
      <c r="P369" s="69">
        <v>1.2784190744127804</v>
      </c>
      <c r="Q369" s="69">
        <v>7.5563975417045339E-3</v>
      </c>
      <c r="R369" s="69">
        <v>0.1915062015251166</v>
      </c>
      <c r="S369" s="69">
        <v>5.4803762242111203E-5</v>
      </c>
      <c r="T369" s="69">
        <v>0.19150620152511608</v>
      </c>
      <c r="U369" s="69">
        <v>1.3131403200911811</v>
      </c>
      <c r="V369" s="69">
        <v>0.2653491199255722</v>
      </c>
      <c r="W369" s="69">
        <v>0.17956120684544202</v>
      </c>
      <c r="X369" s="69">
        <v>0.54342330421140528</v>
      </c>
      <c r="Y369" s="69">
        <v>0.23592492608985197</v>
      </c>
      <c r="Z369" s="69">
        <v>0.52567915092689854</v>
      </c>
    </row>
    <row r="370" spans="1:26" s="65" customFormat="1" x14ac:dyDescent="0.2">
      <c r="A370" s="65" t="s">
        <v>494</v>
      </c>
      <c r="B370" s="65" t="s">
        <v>486</v>
      </c>
      <c r="C370" s="65" t="s">
        <v>130</v>
      </c>
      <c r="D370" s="66">
        <v>43675</v>
      </c>
      <c r="E370" s="67"/>
      <c r="F370" s="65">
        <v>2.504E-2</v>
      </c>
      <c r="G370" s="68">
        <v>0.10041000000000011</v>
      </c>
      <c r="H370" s="69" t="s">
        <v>495</v>
      </c>
      <c r="I370" s="69">
        <v>1.0110779972025113E-2</v>
      </c>
      <c r="J370" s="69">
        <v>0.35321308993450873</v>
      </c>
      <c r="K370" s="69">
        <v>7.157696963524556E-3</v>
      </c>
      <c r="L370" s="69">
        <v>5.4474018527939901E-3</v>
      </c>
      <c r="M370" s="69">
        <v>0.76231742848337636</v>
      </c>
      <c r="N370" s="69">
        <v>6.4053276120362079E-3</v>
      </c>
      <c r="O370" s="69">
        <v>0.84327943827953866</v>
      </c>
      <c r="P370" s="69">
        <v>0.34535570046412484</v>
      </c>
      <c r="Q370" s="69">
        <v>1.1188078959457531E-2</v>
      </c>
      <c r="R370" s="69">
        <v>0.14721511823141761</v>
      </c>
      <c r="S370" s="69">
        <v>8.1143007081886081E-5</v>
      </c>
      <c r="T370" s="69">
        <v>0.14721511823141736</v>
      </c>
      <c r="U370" s="69">
        <v>0.15790920311274323</v>
      </c>
      <c r="V370" s="69">
        <v>0.28895974777270494</v>
      </c>
      <c r="W370" s="69">
        <v>1.0640735888644306E-4</v>
      </c>
      <c r="X370" s="69">
        <v>0.13585899957399497</v>
      </c>
      <c r="Y370" s="69">
        <v>1.6808284106651307E-5</v>
      </c>
      <c r="Z370" s="69">
        <v>0.2513576667403446</v>
      </c>
    </row>
    <row r="371" spans="1:26" s="65" customFormat="1" x14ac:dyDescent="0.2">
      <c r="A371" s="13">
        <v>10073</v>
      </c>
      <c r="B371" s="13" t="s">
        <v>79</v>
      </c>
      <c r="C371" s="13" t="s">
        <v>72</v>
      </c>
      <c r="D371" s="14">
        <v>43675</v>
      </c>
      <c r="E371" s="15"/>
      <c r="F371" s="16">
        <v>1.1066</v>
      </c>
      <c r="G371" s="16">
        <v>10.36739</v>
      </c>
      <c r="H371" s="69" t="s">
        <v>303</v>
      </c>
      <c r="I371" s="69">
        <v>9.9205047461584182E-3</v>
      </c>
      <c r="J371" s="69">
        <v>1.2158671586643424</v>
      </c>
      <c r="K371" s="69">
        <v>7.1579055318455268E-3</v>
      </c>
      <c r="L371" s="69">
        <v>5.667645178997485E-3</v>
      </c>
      <c r="M371" s="69">
        <v>2.7198691743241641</v>
      </c>
      <c r="N371" s="69">
        <v>1.3960144017702143E-2</v>
      </c>
      <c r="O371" s="69">
        <v>2.0672057576518021</v>
      </c>
      <c r="P371" s="69">
        <v>1.1145508230103065</v>
      </c>
      <c r="Q371" s="69">
        <v>7.5484072632323344E-3</v>
      </c>
      <c r="R371" s="69">
        <v>0.16219526226990358</v>
      </c>
      <c r="S371" s="69">
        <v>5.4745811701629188E-5</v>
      </c>
      <c r="T371" s="69">
        <v>0.16219526226990416</v>
      </c>
      <c r="U371" s="69">
        <v>1.3121754396336285</v>
      </c>
      <c r="V371" s="69">
        <v>0.28900149162827776</v>
      </c>
      <c r="W371" s="69">
        <v>0.18271162824847914</v>
      </c>
      <c r="X371" s="69">
        <v>0.62210098691218929</v>
      </c>
      <c r="Y371" s="69">
        <v>0.23973816814009835</v>
      </c>
      <c r="Z371" s="69">
        <v>0.59283001252616863</v>
      </c>
    </row>
    <row r="372" spans="1:26" s="65" customFormat="1" x14ac:dyDescent="0.2">
      <c r="D372" s="66"/>
      <c r="E372" s="67"/>
      <c r="G372" s="68"/>
      <c r="H372" s="68"/>
      <c r="I372" s="68"/>
      <c r="J372" s="171"/>
      <c r="K372" s="68"/>
      <c r="L372" s="169"/>
      <c r="M372" s="169"/>
      <c r="N372" s="169"/>
      <c r="O372" s="68"/>
      <c r="P372" s="171"/>
      <c r="Q372" s="186"/>
      <c r="R372" s="170"/>
      <c r="S372" s="187"/>
      <c r="U372" s="68"/>
      <c r="V372" s="171"/>
      <c r="W372" s="68"/>
      <c r="X372" s="171"/>
      <c r="Y372" s="186"/>
      <c r="Z372" s="171"/>
    </row>
    <row r="373" spans="1:26" s="65" customFormat="1" x14ac:dyDescent="0.2">
      <c r="A373" s="13">
        <v>10073</v>
      </c>
      <c r="B373" s="13" t="s">
        <v>79</v>
      </c>
      <c r="C373" s="13" t="s">
        <v>72</v>
      </c>
      <c r="D373" s="14">
        <v>43676</v>
      </c>
      <c r="E373" s="15"/>
      <c r="F373" s="16">
        <v>1.1066</v>
      </c>
      <c r="G373" s="16">
        <v>10.36739</v>
      </c>
      <c r="H373" s="69" t="s">
        <v>272</v>
      </c>
      <c r="I373" s="69">
        <v>1.0096039353145538E-2</v>
      </c>
      <c r="J373" s="69">
        <v>1.0609153205320414</v>
      </c>
      <c r="K373" s="69">
        <v>7.1618224535017361E-3</v>
      </c>
      <c r="L373" s="69">
        <v>6.1413189547349853E-3</v>
      </c>
      <c r="M373" s="69">
        <v>2.7201351003329535</v>
      </c>
      <c r="N373" s="69">
        <v>1.3746020964211056E-2</v>
      </c>
      <c r="O373" s="69">
        <v>2.0349243551206575</v>
      </c>
      <c r="P373" s="69">
        <v>1.0454011388528266</v>
      </c>
      <c r="Q373" s="69">
        <v>7.5668735454462411E-3</v>
      </c>
      <c r="R373" s="69">
        <v>0.13736870300047571</v>
      </c>
      <c r="S373" s="69">
        <v>5.4879740830471493E-5</v>
      </c>
      <c r="T373" s="69">
        <v>0.13736870300047635</v>
      </c>
      <c r="U373" s="69">
        <v>1.3175336795843808</v>
      </c>
      <c r="V373" s="69">
        <v>0.30399752239966576</v>
      </c>
      <c r="W373" s="69">
        <v>0.18032595416323996</v>
      </c>
      <c r="X373" s="69">
        <v>0.68594341872744136</v>
      </c>
      <c r="Y373" s="69">
        <v>0.23783314426525703</v>
      </c>
      <c r="Z373" s="69">
        <v>0.61349711656455541</v>
      </c>
    </row>
    <row r="374" spans="1:26" x14ac:dyDescent="0.2">
      <c r="A374" s="65" t="s">
        <v>496</v>
      </c>
      <c r="B374" s="17" t="s">
        <v>497</v>
      </c>
      <c r="C374" s="68" t="s">
        <v>130</v>
      </c>
      <c r="D374" s="66">
        <v>43676</v>
      </c>
      <c r="E374" s="67"/>
      <c r="F374" s="68">
        <v>1.9259999999999999E-2</v>
      </c>
      <c r="G374" s="68">
        <v>0.1005900000000004</v>
      </c>
      <c r="H374" s="69" t="s">
        <v>498</v>
      </c>
      <c r="I374" s="69">
        <v>1.0050164165844562E-2</v>
      </c>
      <c r="J374" s="69">
        <v>0.29534959399914906</v>
      </c>
      <c r="K374" s="69">
        <v>7.1613339581734414E-3</v>
      </c>
      <c r="L374" s="69">
        <v>6.2472919983465706E-3</v>
      </c>
      <c r="M374" s="69">
        <v>0.56057466082809759</v>
      </c>
      <c r="N374" s="69">
        <v>7.7801013067250345E-3</v>
      </c>
      <c r="O374" s="69">
        <v>0.61459861136798932</v>
      </c>
      <c r="P374" s="69">
        <v>0.33779176359861607</v>
      </c>
      <c r="Q374" s="69">
        <v>1.1013550548677416E-2</v>
      </c>
      <c r="R374" s="69">
        <v>0.18556898407266759</v>
      </c>
      <c r="S374" s="69">
        <v>7.9877216938355661E-5</v>
      </c>
      <c r="T374" s="69">
        <v>0.18556898407266734</v>
      </c>
      <c r="U374" s="69">
        <v>7.2317944833742057E-2</v>
      </c>
      <c r="V374" s="69">
        <v>0.41021527340467867</v>
      </c>
      <c r="W374" s="69">
        <v>4.1909167070481186E-4</v>
      </c>
      <c r="X374" s="69">
        <v>0.16551032656198003</v>
      </c>
      <c r="Y374" s="69">
        <v>3.0351153400233371E-5</v>
      </c>
      <c r="Z374" s="69">
        <v>0.37810061932002714</v>
      </c>
    </row>
    <row r="375" spans="1:26" x14ac:dyDescent="0.2">
      <c r="A375" s="13">
        <v>10073</v>
      </c>
      <c r="B375" s="13" t="s">
        <v>79</v>
      </c>
      <c r="C375" s="13" t="s">
        <v>72</v>
      </c>
      <c r="D375" s="14">
        <v>43676</v>
      </c>
      <c r="E375" s="15"/>
      <c r="F375" s="16">
        <v>1.1066</v>
      </c>
      <c r="G375" s="16">
        <v>10.36739</v>
      </c>
      <c r="H375" s="69" t="s">
        <v>276</v>
      </c>
      <c r="I375" s="69">
        <v>1.0164626785313026E-2</v>
      </c>
      <c r="J375" s="69">
        <v>0.91340469646255318</v>
      </c>
      <c r="K375" s="69">
        <v>7.160526209186834E-3</v>
      </c>
      <c r="L375" s="69">
        <v>6.047177448192915E-3</v>
      </c>
      <c r="M375" s="69">
        <v>2.719818223606921</v>
      </c>
      <c r="N375" s="69">
        <v>1.3005450172567788E-2</v>
      </c>
      <c r="O375" s="69">
        <v>2.0260142874404621</v>
      </c>
      <c r="P375" s="69">
        <v>0.96416343335303434</v>
      </c>
      <c r="Q375" s="69">
        <v>7.5660317473933078E-3</v>
      </c>
      <c r="R375" s="69">
        <v>0.1576917244651295</v>
      </c>
      <c r="S375" s="69">
        <v>5.4873635579908088E-5</v>
      </c>
      <c r="T375" s="69">
        <v>0.15769172446512966</v>
      </c>
      <c r="U375" s="69">
        <v>1.3101133862447103</v>
      </c>
      <c r="V375" s="69">
        <v>0.33696811094965562</v>
      </c>
      <c r="W375" s="69">
        <v>0.18033493223074629</v>
      </c>
      <c r="X375" s="69">
        <v>0.59076319863553706</v>
      </c>
      <c r="Y375" s="69">
        <v>0.23600913542289836</v>
      </c>
      <c r="Z375" s="69">
        <v>0.54571457255932154</v>
      </c>
    </row>
    <row r="376" spans="1:26" x14ac:dyDescent="0.2">
      <c r="A376" s="65" t="s">
        <v>499</v>
      </c>
      <c r="B376" s="17" t="s">
        <v>497</v>
      </c>
      <c r="C376" s="68" t="s">
        <v>130</v>
      </c>
      <c r="D376" s="66">
        <v>43676</v>
      </c>
      <c r="E376" s="67"/>
      <c r="F376" s="68">
        <v>1.8100000000000002E-2</v>
      </c>
      <c r="G376" s="68">
        <v>0.10050000000000026</v>
      </c>
      <c r="H376" s="69" t="s">
        <v>500</v>
      </c>
      <c r="I376" s="69">
        <v>1.0072496692190356E-2</v>
      </c>
      <c r="J376" s="69">
        <v>0.37889776443668477</v>
      </c>
      <c r="K376" s="69">
        <v>7.1602598865958544E-3</v>
      </c>
      <c r="L376" s="69">
        <v>9.1473593297274995E-3</v>
      </c>
      <c r="M376" s="69">
        <v>0.54720484073931308</v>
      </c>
      <c r="N376" s="69">
        <v>8.4768229719818667E-3</v>
      </c>
      <c r="O376" s="69">
        <v>0.59031190905847331</v>
      </c>
      <c r="P376" s="69">
        <v>0.35263968313731814</v>
      </c>
      <c r="Q376" s="69">
        <v>1.086553648719721E-2</v>
      </c>
      <c r="R376" s="69">
        <v>0.21275690894210073</v>
      </c>
      <c r="S376" s="69">
        <v>7.8803725583635246E-5</v>
      </c>
      <c r="T376" s="69">
        <v>0.21275690894210086</v>
      </c>
      <c r="U376" s="69">
        <v>6.0374406593769921E-2</v>
      </c>
      <c r="V376" s="69">
        <v>0.37236616486672985</v>
      </c>
      <c r="W376" s="69">
        <v>3.3445815059536099E-4</v>
      </c>
      <c r="X376" s="69">
        <v>0.16378825271769196</v>
      </c>
      <c r="Y376" s="69">
        <v>2.0163559001425545E-5</v>
      </c>
      <c r="Z376" s="69">
        <v>0.3446657539408598</v>
      </c>
    </row>
    <row r="377" spans="1:26" x14ac:dyDescent="0.2">
      <c r="A377" s="13">
        <v>10073</v>
      </c>
      <c r="B377" s="13" t="s">
        <v>79</v>
      </c>
      <c r="C377" s="13" t="s">
        <v>72</v>
      </c>
      <c r="D377" s="14">
        <v>43676</v>
      </c>
      <c r="E377" s="15"/>
      <c r="F377" s="16">
        <v>1.1066</v>
      </c>
      <c r="G377" s="16">
        <v>10.36739</v>
      </c>
      <c r="H377" s="69" t="s">
        <v>294</v>
      </c>
      <c r="I377" s="69">
        <v>1.0027433911122388E-2</v>
      </c>
      <c r="J377" s="69">
        <v>1.0383093861860193</v>
      </c>
      <c r="K377" s="69">
        <v>7.1603774075400285E-3</v>
      </c>
      <c r="L377" s="69">
        <v>7.6615963994548014E-3</v>
      </c>
      <c r="M377" s="69">
        <v>2.7194947885145906</v>
      </c>
      <c r="N377" s="69">
        <v>1.2617366169368722E-2</v>
      </c>
      <c r="O377" s="69">
        <v>2.0536920796847813</v>
      </c>
      <c r="P377" s="69">
        <v>0.97632020552532206</v>
      </c>
      <c r="Q377" s="69">
        <v>7.5812484496334967E-3</v>
      </c>
      <c r="R377" s="69">
        <v>0.1683094633029841</v>
      </c>
      <c r="S377" s="69">
        <v>5.4983996704647464E-5</v>
      </c>
      <c r="T377" s="69">
        <v>0.16830946330298407</v>
      </c>
      <c r="U377" s="69">
        <v>1.3126049608857309</v>
      </c>
      <c r="V377" s="69">
        <v>0.30805190424905271</v>
      </c>
      <c r="W377" s="69">
        <v>0.18226901459925759</v>
      </c>
      <c r="X377" s="69">
        <v>0.56697269818449703</v>
      </c>
      <c r="Y377" s="69">
        <v>0.2384959289102915</v>
      </c>
      <c r="Z377" s="69">
        <v>0.55359131525165417</v>
      </c>
    </row>
    <row r="378" spans="1:26" x14ac:dyDescent="0.2">
      <c r="A378" s="65" t="s">
        <v>501</v>
      </c>
      <c r="B378" s="17" t="s">
        <v>497</v>
      </c>
      <c r="C378" s="68" t="s">
        <v>130</v>
      </c>
      <c r="D378" s="66">
        <v>43676</v>
      </c>
      <c r="E378" s="67"/>
      <c r="F378" s="68">
        <v>3.184E-2</v>
      </c>
      <c r="G378" s="68">
        <v>0.10180999999999862</v>
      </c>
      <c r="H378" s="69" t="s">
        <v>502</v>
      </c>
      <c r="I378" s="69">
        <v>1.0098973669996417E-2</v>
      </c>
      <c r="J378" s="69">
        <v>0.35371432217300658</v>
      </c>
      <c r="K378" s="69">
        <v>7.1592509931689679E-3</v>
      </c>
      <c r="L378" s="69">
        <v>6.6807786150158829E-3</v>
      </c>
      <c r="M378" s="69">
        <v>0.95046385502538455</v>
      </c>
      <c r="N378" s="69">
        <v>9.9816137364249404E-3</v>
      </c>
      <c r="O378" s="69">
        <v>1.0234645942514835</v>
      </c>
      <c r="P378" s="69">
        <v>0.36568342960039624</v>
      </c>
      <c r="Q378" s="69">
        <v>1.0873051335151785E-2</v>
      </c>
      <c r="R378" s="69">
        <v>0.14269438243984753</v>
      </c>
      <c r="S378" s="69">
        <v>7.8858228002058175E-5</v>
      </c>
      <c r="T378" s="69">
        <v>0.14269438243984847</v>
      </c>
      <c r="U378" s="69">
        <v>9.9025776849401628E-2</v>
      </c>
      <c r="V378" s="69">
        <v>0.32830264526395797</v>
      </c>
      <c r="W378" s="69">
        <v>4.7978958959185033E-4</v>
      </c>
      <c r="X378" s="69">
        <v>0.17110901709354517</v>
      </c>
      <c r="Y378" s="69">
        <v>4.7607263594521969E-5</v>
      </c>
      <c r="Z378" s="69">
        <v>0.30589150413338112</v>
      </c>
    </row>
    <row r="379" spans="1:26" x14ac:dyDescent="0.2">
      <c r="A379" s="13">
        <v>10073</v>
      </c>
      <c r="B379" s="13" t="s">
        <v>79</v>
      </c>
      <c r="C379" s="13" t="s">
        <v>72</v>
      </c>
      <c r="D379" s="14">
        <v>43676</v>
      </c>
      <c r="E379" s="15"/>
      <c r="F379" s="16">
        <v>1.1066</v>
      </c>
      <c r="G379" s="16">
        <v>10.36739</v>
      </c>
      <c r="H379" s="69" t="s">
        <v>297</v>
      </c>
      <c r="I379" s="69">
        <v>1.0081235524405811E-2</v>
      </c>
      <c r="J379" s="69">
        <v>0.95872555072506849</v>
      </c>
      <c r="K379" s="69">
        <v>7.1602275760271374E-3</v>
      </c>
      <c r="L379" s="69">
        <v>5.5961224270179785E-3</v>
      </c>
      <c r="M379" s="69">
        <v>2.7196323587206903</v>
      </c>
      <c r="N379" s="69">
        <v>1.4426487892782501E-2</v>
      </c>
      <c r="O379" s="69">
        <v>2.0467937857682341</v>
      </c>
      <c r="P379" s="69">
        <v>0.96544281397073528</v>
      </c>
      <c r="Q379" s="69">
        <v>7.5805728810167446E-3</v>
      </c>
      <c r="R379" s="69">
        <v>0.2232581746462067</v>
      </c>
      <c r="S379" s="69">
        <v>5.4979097054828031E-5</v>
      </c>
      <c r="T379" s="69">
        <v>0.22325817464620645</v>
      </c>
      <c r="U379" s="69">
        <v>1.3128307904793</v>
      </c>
      <c r="V379" s="69">
        <v>0.3264429106674836</v>
      </c>
      <c r="W379" s="69">
        <v>0.18095939076045814</v>
      </c>
      <c r="X379" s="69">
        <v>0.51149278116220298</v>
      </c>
      <c r="Y379" s="69">
        <v>0.23713728842487772</v>
      </c>
      <c r="Z379" s="69">
        <v>0.47566022755379866</v>
      </c>
    </row>
    <row r="380" spans="1:26" x14ac:dyDescent="0.2">
      <c r="A380" s="65" t="s">
        <v>503</v>
      </c>
      <c r="B380" s="17" t="s">
        <v>497</v>
      </c>
      <c r="C380" s="68" t="s">
        <v>130</v>
      </c>
      <c r="D380" s="66">
        <v>43676</v>
      </c>
      <c r="E380" s="67"/>
      <c r="F380" s="68">
        <v>4.0559999999999999E-2</v>
      </c>
      <c r="G380" s="68">
        <v>0.10103999999999935</v>
      </c>
      <c r="H380" s="69" t="s">
        <v>504</v>
      </c>
      <c r="I380" s="69">
        <v>1.0079565910633552E-2</v>
      </c>
      <c r="J380" s="69">
        <v>0.49789500342402271</v>
      </c>
      <c r="K380" s="69">
        <v>7.1587456412732274E-3</v>
      </c>
      <c r="L380" s="69">
        <v>7.019791261221122E-3</v>
      </c>
      <c r="M380" s="69">
        <v>1.2694265923210588</v>
      </c>
      <c r="N380" s="69">
        <v>7.5831111113261835E-3</v>
      </c>
      <c r="O380" s="69">
        <v>1.3463820184795325</v>
      </c>
      <c r="P380" s="69">
        <v>0.45684496812022246</v>
      </c>
      <c r="Q380" s="69">
        <v>1.069472661448154E-2</v>
      </c>
      <c r="R380" s="69">
        <v>0.1329539028720908</v>
      </c>
      <c r="S380" s="69">
        <v>7.7564904624143543E-5</v>
      </c>
      <c r="T380" s="69">
        <v>0.13295390287209183</v>
      </c>
      <c r="U380" s="69">
        <v>0.15307146179761821</v>
      </c>
      <c r="V380" s="69">
        <v>0.31700622948972046</v>
      </c>
      <c r="W380" s="69">
        <v>3.8546319960192603E-4</v>
      </c>
      <c r="X380" s="69">
        <v>0.18279476024105529</v>
      </c>
      <c r="Y380" s="69">
        <v>5.9040069007696324E-5</v>
      </c>
      <c r="Z380" s="69">
        <v>0.27250387648648866</v>
      </c>
    </row>
    <row r="381" spans="1:26" x14ac:dyDescent="0.2">
      <c r="A381" s="13">
        <v>10073</v>
      </c>
      <c r="B381" s="13" t="s">
        <v>79</v>
      </c>
      <c r="C381" s="13" t="s">
        <v>72</v>
      </c>
      <c r="D381" s="14">
        <v>43676</v>
      </c>
      <c r="E381" s="15"/>
      <c r="F381" s="16">
        <v>1.1066</v>
      </c>
      <c r="G381" s="16">
        <v>10.36739</v>
      </c>
      <c r="H381" s="69" t="s">
        <v>300</v>
      </c>
      <c r="I381" s="69">
        <v>9.974086501438351E-3</v>
      </c>
      <c r="J381" s="69">
        <v>0.9223814445241576</v>
      </c>
      <c r="K381" s="69">
        <v>7.157786062205438E-3</v>
      </c>
      <c r="L381" s="69">
        <v>7.9361914796762991E-3</v>
      </c>
      <c r="M381" s="69">
        <v>2.7197350512040623</v>
      </c>
      <c r="N381" s="69">
        <v>1.2060157347387268E-2</v>
      </c>
      <c r="O381" s="69">
        <v>2.0634955291759427</v>
      </c>
      <c r="P381" s="69">
        <v>0.93359782405383307</v>
      </c>
      <c r="Q381" s="69">
        <v>7.5651717668275536E-3</v>
      </c>
      <c r="R381" s="69">
        <v>0.17399669802525267</v>
      </c>
      <c r="S381" s="69">
        <v>5.4867398458290507E-5</v>
      </c>
      <c r="T381" s="69">
        <v>0.17399669802525219</v>
      </c>
      <c r="U381" s="69">
        <v>1.3117662329647333</v>
      </c>
      <c r="V381" s="69">
        <v>0.33359054543624883</v>
      </c>
      <c r="W381" s="69">
        <v>0.18206088756095601</v>
      </c>
      <c r="X381" s="69">
        <v>0.63747559804715537</v>
      </c>
      <c r="Y381" s="69">
        <v>0.23872958663737009</v>
      </c>
      <c r="Z381" s="69">
        <v>0.56559177792335991</v>
      </c>
    </row>
    <row r="382" spans="1:26" x14ac:dyDescent="0.2">
      <c r="D382" s="17"/>
    </row>
    <row r="383" spans="1:26" x14ac:dyDescent="0.2">
      <c r="A383" s="13">
        <v>10073</v>
      </c>
      <c r="B383" s="13" t="s">
        <v>79</v>
      </c>
      <c r="C383" s="13" t="s">
        <v>72</v>
      </c>
      <c r="D383" s="14">
        <v>43679</v>
      </c>
      <c r="E383" s="15"/>
      <c r="F383" s="16">
        <v>1.1066</v>
      </c>
      <c r="G383" s="16">
        <v>10.36739</v>
      </c>
      <c r="H383" t="s">
        <v>279</v>
      </c>
      <c r="I383">
        <v>8.0464457704727838E-3</v>
      </c>
      <c r="J383">
        <v>20.548605208215697</v>
      </c>
      <c r="K383">
        <v>7.1429903992360844E-3</v>
      </c>
      <c r="L383">
        <v>5.7755229317313625E-2</v>
      </c>
      <c r="M383">
        <v>2.7166873586114435</v>
      </c>
      <c r="N383">
        <v>0.14367657483543761</v>
      </c>
      <c r="O383">
        <v>2.4302032782261884</v>
      </c>
      <c r="P383">
        <v>37.047669774999989</v>
      </c>
      <c r="Q383">
        <v>7.544668113367385E-3</v>
      </c>
      <c r="R383">
        <v>0.3112518989886266</v>
      </c>
      <c r="S383">
        <v>5.4718693027809382E-5</v>
      </c>
      <c r="T383">
        <v>0.31125189898862743</v>
      </c>
      <c r="U383">
        <v>1.3098589539357453</v>
      </c>
      <c r="V383">
        <v>0.79303988755320287</v>
      </c>
      <c r="W383">
        <v>0.19616948025137576</v>
      </c>
      <c r="X383">
        <v>7.8909084550992405</v>
      </c>
      <c r="Y383">
        <v>0.25669206210350998</v>
      </c>
      <c r="Z383">
        <v>7.7555162317773041</v>
      </c>
    </row>
    <row r="384" spans="1:26" x14ac:dyDescent="0.2">
      <c r="A384" s="17">
        <v>10229</v>
      </c>
      <c r="B384" s="17" t="s">
        <v>289</v>
      </c>
      <c r="C384" s="17" t="s">
        <v>274</v>
      </c>
      <c r="D384" s="70">
        <v>43679</v>
      </c>
      <c r="F384" s="17">
        <v>0.32290000000000002</v>
      </c>
      <c r="G384" s="72">
        <v>9.6189999999999998E-2</v>
      </c>
      <c r="H384" t="s">
        <v>505</v>
      </c>
      <c r="I384">
        <v>1.0092433871028083E-2</v>
      </c>
      <c r="J384">
        <v>0.56485516539341285</v>
      </c>
      <c r="K384">
        <v>7.1385324718162791E-3</v>
      </c>
      <c r="L384">
        <v>0.11887628773449108</v>
      </c>
      <c r="M384">
        <v>5.0592860593556742E-2</v>
      </c>
      <c r="N384">
        <v>8.7781866731561575E-2</v>
      </c>
      <c r="O384">
        <v>7.9858028616593302E-2</v>
      </c>
      <c r="P384">
        <v>0.63707202966598819</v>
      </c>
      <c r="Q384">
        <v>1.5933892445773777E-2</v>
      </c>
      <c r="R384">
        <v>0.35709864091183757</v>
      </c>
      <c r="S384">
        <v>1.1556264057973013E-4</v>
      </c>
      <c r="T384">
        <v>0.35709864091183768</v>
      </c>
      <c r="U384">
        <v>2.7167826772646884E-3</v>
      </c>
      <c r="V384">
        <v>4.6872290327967407</v>
      </c>
      <c r="W384">
        <v>1.8241222627387851E-2</v>
      </c>
      <c r="X384">
        <v>0.32964721474902348</v>
      </c>
      <c r="Y384">
        <v>4.9525784268633262E-5</v>
      </c>
      <c r="Z384">
        <v>4.7236485734289237</v>
      </c>
    </row>
    <row r="385" spans="1:26" x14ac:dyDescent="0.2">
      <c r="A385" s="13">
        <v>10073</v>
      </c>
      <c r="B385" s="13" t="s">
        <v>79</v>
      </c>
      <c r="C385" s="13" t="s">
        <v>72</v>
      </c>
      <c r="D385" s="14">
        <v>43679</v>
      </c>
      <c r="E385" s="15"/>
      <c r="F385" s="16">
        <v>1.1066</v>
      </c>
      <c r="G385" s="16">
        <v>10.36739</v>
      </c>
      <c r="H385" t="s">
        <v>282</v>
      </c>
      <c r="I385">
        <v>1.0190254494494358E-2</v>
      </c>
      <c r="J385">
        <v>19.571851300518208</v>
      </c>
      <c r="K385">
        <v>7.1408879972305701E-3</v>
      </c>
      <c r="L385">
        <v>7.0429887149766501E-2</v>
      </c>
      <c r="M385">
        <v>2.7119697738054072</v>
      </c>
      <c r="N385">
        <v>0.15275380146602804</v>
      </c>
      <c r="O385">
        <v>2.4349431423778691</v>
      </c>
      <c r="P385">
        <v>21.868621656861517</v>
      </c>
      <c r="Q385">
        <v>7.5758390438307489E-3</v>
      </c>
      <c r="R385">
        <v>0.36762064802642491</v>
      </c>
      <c r="S385">
        <v>5.4944764281015829E-5</v>
      </c>
      <c r="T385">
        <v>0.36762064802642591</v>
      </c>
      <c r="U385">
        <v>1.30094786017581</v>
      </c>
      <c r="V385">
        <v>1.0075366727962383</v>
      </c>
      <c r="W385">
        <v>0.15619570051453641</v>
      </c>
      <c r="X385">
        <v>9.4300679249042751</v>
      </c>
      <c r="Y385">
        <v>0.20385712212516593</v>
      </c>
      <c r="Z385">
        <v>9.9972094537116636</v>
      </c>
    </row>
    <row r="386" spans="1:26" x14ac:dyDescent="0.2">
      <c r="A386" s="17">
        <v>10227</v>
      </c>
      <c r="B386" s="17" t="s">
        <v>280</v>
      </c>
      <c r="C386" s="17" t="s">
        <v>274</v>
      </c>
      <c r="D386" s="70">
        <v>43679</v>
      </c>
      <c r="F386" s="17">
        <v>0.31624000000000002</v>
      </c>
      <c r="G386" s="72">
        <v>9.9150000000001626E-2</v>
      </c>
      <c r="H386" t="s">
        <v>506</v>
      </c>
      <c r="I386">
        <v>9.9610463666226657E-3</v>
      </c>
      <c r="J386">
        <v>0.40209509407684074</v>
      </c>
      <c r="K386">
        <v>7.1566553633041841E-3</v>
      </c>
      <c r="L386">
        <v>3.5399185038250756E-2</v>
      </c>
      <c r="M386">
        <v>0.15133117884022895</v>
      </c>
      <c r="N386">
        <v>2.2137118692557783E-2</v>
      </c>
      <c r="O386">
        <v>0.18863996174568565</v>
      </c>
      <c r="P386">
        <v>0.48429126828175123</v>
      </c>
      <c r="Q386">
        <v>1.2446998459331164E-2</v>
      </c>
      <c r="R386">
        <v>0.17843181508965716</v>
      </c>
      <c r="S386">
        <v>9.0273485537029495E-5</v>
      </c>
      <c r="T386">
        <v>0.17843181508965841</v>
      </c>
      <c r="U386">
        <v>1.992223804098682E-2</v>
      </c>
      <c r="V386">
        <v>1.422272311449591</v>
      </c>
      <c r="W386">
        <v>2.0951478600979277E-3</v>
      </c>
      <c r="X386">
        <v>0.27201303212701222</v>
      </c>
      <c r="Y386">
        <v>4.164950648109149E-5</v>
      </c>
      <c r="Z386">
        <v>1.5895646636205314</v>
      </c>
    </row>
    <row r="387" spans="1:26" x14ac:dyDescent="0.2">
      <c r="A387" s="13">
        <v>10073</v>
      </c>
      <c r="B387" s="13" t="s">
        <v>79</v>
      </c>
      <c r="C387" s="13" t="s">
        <v>72</v>
      </c>
      <c r="D387" s="14">
        <v>43679</v>
      </c>
      <c r="E387" s="15"/>
      <c r="F387" s="16">
        <v>1.1066</v>
      </c>
      <c r="G387" s="16">
        <v>10.36739</v>
      </c>
      <c r="H387" t="s">
        <v>282</v>
      </c>
      <c r="I387">
        <v>1.0190254494494358E-2</v>
      </c>
      <c r="J387">
        <v>19.571851300518208</v>
      </c>
      <c r="K387">
        <v>7.1408879972305701E-3</v>
      </c>
      <c r="L387">
        <v>7.0429887149766501E-2</v>
      </c>
      <c r="M387">
        <v>2.7119697738054072</v>
      </c>
      <c r="N387">
        <v>0.15275380146602804</v>
      </c>
      <c r="O387">
        <v>2.4349431423778691</v>
      </c>
      <c r="P387">
        <v>21.868621656861517</v>
      </c>
      <c r="Q387">
        <v>7.5758390438307489E-3</v>
      </c>
      <c r="R387">
        <v>0.36762064802642491</v>
      </c>
      <c r="S387">
        <v>5.4944764281015829E-5</v>
      </c>
      <c r="T387">
        <v>0.36762064802642591</v>
      </c>
      <c r="U387">
        <v>1.30094786017581</v>
      </c>
      <c r="V387">
        <v>1.0075366727962383</v>
      </c>
      <c r="W387">
        <v>0.15619570051453641</v>
      </c>
      <c r="X387">
        <v>9.4300679249042751</v>
      </c>
      <c r="Y387">
        <v>0.20385712212516593</v>
      </c>
      <c r="Z387">
        <v>9.9972094537116636</v>
      </c>
    </row>
    <row r="388" spans="1:26" x14ac:dyDescent="0.2">
      <c r="A388" s="65"/>
      <c r="C388" s="68"/>
      <c r="D388" s="66"/>
      <c r="E388" s="67"/>
      <c r="F388" s="68"/>
      <c r="G388" s="68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</row>
    <row r="389" spans="1:26" s="65" customFormat="1" x14ac:dyDescent="0.2">
      <c r="A389" s="13">
        <v>10073</v>
      </c>
      <c r="B389" s="13" t="s">
        <v>79</v>
      </c>
      <c r="C389" s="13" t="s">
        <v>72</v>
      </c>
      <c r="D389" s="14">
        <v>43679</v>
      </c>
      <c r="E389" s="15"/>
      <c r="F389" s="16">
        <v>1.1066</v>
      </c>
      <c r="G389" s="16">
        <v>10.36739</v>
      </c>
      <c r="H389" t="s">
        <v>285</v>
      </c>
      <c r="I389">
        <v>1.0063708177504963E-2</v>
      </c>
      <c r="J389">
        <v>1.0082442266384177</v>
      </c>
      <c r="K389">
        <v>7.1547847103811419E-3</v>
      </c>
      <c r="L389">
        <v>7.7444604256790717E-3</v>
      </c>
      <c r="M389">
        <v>2.7194125372357196</v>
      </c>
      <c r="N389">
        <v>1.0140016913738833E-2</v>
      </c>
      <c r="O389">
        <v>2.0477047522744862</v>
      </c>
      <c r="P389">
        <v>1.035326181759278</v>
      </c>
      <c r="Q389">
        <v>7.5706713133423757E-3</v>
      </c>
      <c r="R389">
        <v>0.16218633511324856</v>
      </c>
      <c r="S389">
        <v>5.4907284639235103E-5</v>
      </c>
      <c r="T389">
        <v>0.16218633511324837</v>
      </c>
      <c r="U389">
        <v>1.3135670886056212</v>
      </c>
      <c r="V389">
        <v>0.26737300267812908</v>
      </c>
      <c r="W389">
        <v>0.19448783851419307</v>
      </c>
      <c r="X389">
        <v>0.49910158843222402</v>
      </c>
      <c r="Y389">
        <v>0.25533879273501559</v>
      </c>
      <c r="Z389">
        <v>0.50603357469104482</v>
      </c>
    </row>
    <row r="390" spans="1:26" s="65" customFormat="1" x14ac:dyDescent="0.2">
      <c r="A390" s="17">
        <v>10336</v>
      </c>
      <c r="B390" s="17" t="s">
        <v>507</v>
      </c>
      <c r="C390" s="17" t="s">
        <v>333</v>
      </c>
      <c r="D390" s="70">
        <v>43679</v>
      </c>
      <c r="E390" s="71">
        <v>42.5</v>
      </c>
      <c r="F390" s="17">
        <v>3.0810000000000001E-2</v>
      </c>
      <c r="G390" s="72">
        <v>0.10150999999999932</v>
      </c>
      <c r="H390" t="s">
        <v>508</v>
      </c>
      <c r="I390">
        <v>1.0045587028022681E-2</v>
      </c>
      <c r="J390">
        <v>0.53356888177356565</v>
      </c>
      <c r="K390">
        <v>7.1553591468153715E-3</v>
      </c>
      <c r="L390">
        <v>5.5717273566102286E-3</v>
      </c>
      <c r="M390">
        <v>2.4569373225213056</v>
      </c>
      <c r="N390">
        <v>8.8200431069172195E-3</v>
      </c>
      <c r="O390">
        <v>2.0918885630769006</v>
      </c>
      <c r="P390">
        <v>0.52414592240704849</v>
      </c>
      <c r="Q390">
        <v>8.5435970973855701E-3</v>
      </c>
      <c r="R390">
        <v>0.12703065665146479</v>
      </c>
      <c r="S390">
        <v>6.1963556236070011E-5</v>
      </c>
      <c r="T390">
        <v>0.12703065665146429</v>
      </c>
      <c r="U390">
        <v>0.33598406591028906</v>
      </c>
      <c r="V390">
        <v>0.38953383955526905</v>
      </c>
      <c r="W390">
        <v>7.898214420795904E-3</v>
      </c>
      <c r="X390">
        <v>0.244560942310005</v>
      </c>
      <c r="Y390">
        <v>2.6563193585914277E-3</v>
      </c>
      <c r="Z390">
        <v>0.25846495228548438</v>
      </c>
    </row>
    <row r="391" spans="1:26" s="65" customFormat="1" x14ac:dyDescent="0.2">
      <c r="A391" s="13">
        <v>10073</v>
      </c>
      <c r="B391" s="13" t="s">
        <v>79</v>
      </c>
      <c r="C391" s="13" t="s">
        <v>72</v>
      </c>
      <c r="D391" s="14">
        <v>43679</v>
      </c>
      <c r="E391" s="15"/>
      <c r="F391" s="16">
        <v>1.1066</v>
      </c>
      <c r="G391" s="16">
        <v>10.36739</v>
      </c>
      <c r="H391" t="s">
        <v>288</v>
      </c>
      <c r="I391">
        <v>1.006946379187218E-2</v>
      </c>
      <c r="J391">
        <v>0.86939909396438775</v>
      </c>
      <c r="K391">
        <v>7.1498912492407481E-3</v>
      </c>
      <c r="L391">
        <v>7.211741026156876E-3</v>
      </c>
      <c r="M391">
        <v>2.7193822945647725</v>
      </c>
      <c r="N391">
        <v>1.5837815532139192E-2</v>
      </c>
      <c r="O391">
        <v>2.0436972863132836</v>
      </c>
      <c r="P391">
        <v>0.86509326895217453</v>
      </c>
      <c r="Q391">
        <v>7.5611668397415387E-3</v>
      </c>
      <c r="R391">
        <v>0.12453591037764773</v>
      </c>
      <c r="S391">
        <v>5.4838352200386835E-5</v>
      </c>
      <c r="T391">
        <v>0.12453591037764881</v>
      </c>
      <c r="U391">
        <v>1.3113095511578814</v>
      </c>
      <c r="V391">
        <v>0.28803087140867095</v>
      </c>
      <c r="W391">
        <v>0.19689967311807749</v>
      </c>
      <c r="X391">
        <v>0.51176931685975058</v>
      </c>
      <c r="Y391">
        <v>0.25849562224256489</v>
      </c>
      <c r="Z391">
        <v>0.53722325025676243</v>
      </c>
    </row>
    <row r="392" spans="1:26" s="65" customFormat="1" x14ac:dyDescent="0.2">
      <c r="A392" s="17">
        <v>10337</v>
      </c>
      <c r="B392" s="17" t="s">
        <v>509</v>
      </c>
      <c r="C392" s="17" t="s">
        <v>333</v>
      </c>
      <c r="D392" s="70">
        <v>43679</v>
      </c>
      <c r="E392" s="71">
        <v>42.5</v>
      </c>
      <c r="F392" s="17">
        <v>1.443E-2</v>
      </c>
      <c r="G392" s="72">
        <v>0.10101000000000049</v>
      </c>
      <c r="H392" t="s">
        <v>510</v>
      </c>
      <c r="I392">
        <v>1.0054320005482958E-2</v>
      </c>
      <c r="J392">
        <v>0.48058045985702424</v>
      </c>
      <c r="K392">
        <v>7.1482983111589944E-3</v>
      </c>
      <c r="L392">
        <v>6.8393262521376664E-3</v>
      </c>
      <c r="M392">
        <v>0.95362403059171641</v>
      </c>
      <c r="N392">
        <v>8.9182212151149194E-3</v>
      </c>
      <c r="O392">
        <v>0.80937705789725578</v>
      </c>
      <c r="P392">
        <v>0.48471519669078594</v>
      </c>
      <c r="Q392">
        <v>8.530662112573523E-3</v>
      </c>
      <c r="R392">
        <v>0.18264394046656726</v>
      </c>
      <c r="S392">
        <v>6.1869743565636458E-5</v>
      </c>
      <c r="T392">
        <v>0.18264394046656679</v>
      </c>
      <c r="U392">
        <v>0.12841665854295176</v>
      </c>
      <c r="V392">
        <v>0.51042789811766476</v>
      </c>
      <c r="W392">
        <v>4.1980092389645951E-2</v>
      </c>
      <c r="X392">
        <v>0.23985482129648258</v>
      </c>
      <c r="Y392">
        <v>5.3784085898622132E-3</v>
      </c>
      <c r="Z392">
        <v>0.46344486358355258</v>
      </c>
    </row>
    <row r="393" spans="1:26" s="65" customFormat="1" x14ac:dyDescent="0.2">
      <c r="A393" s="13">
        <v>10073</v>
      </c>
      <c r="B393" s="13" t="s">
        <v>79</v>
      </c>
      <c r="C393" s="13" t="s">
        <v>72</v>
      </c>
      <c r="D393" s="14">
        <v>43679</v>
      </c>
      <c r="E393" s="15"/>
      <c r="F393" s="16">
        <v>1.1066</v>
      </c>
      <c r="G393" s="16">
        <v>10.36739</v>
      </c>
      <c r="H393" t="s">
        <v>291</v>
      </c>
      <c r="I393">
        <v>1.0023434466839745E-2</v>
      </c>
      <c r="J393">
        <v>0.69163593535084966</v>
      </c>
      <c r="K393">
        <v>7.1478076984282284E-3</v>
      </c>
      <c r="L393">
        <v>5.8497494362614666E-3</v>
      </c>
      <c r="M393">
        <v>2.7193568961892907</v>
      </c>
      <c r="N393">
        <v>1.1951981718823258E-2</v>
      </c>
      <c r="O393">
        <v>2.054150746028212</v>
      </c>
      <c r="P393">
        <v>0.79225928864034945</v>
      </c>
      <c r="Q393">
        <v>7.5771114388713413E-3</v>
      </c>
      <c r="R393">
        <v>0.1864293195819535</v>
      </c>
      <c r="S393">
        <v>5.4953992492593902E-5</v>
      </c>
      <c r="T393">
        <v>0.186429319581953</v>
      </c>
      <c r="U393">
        <v>1.3130546797638147</v>
      </c>
      <c r="V393">
        <v>0.27209087518184488</v>
      </c>
      <c r="W393">
        <v>0.19697478112741137</v>
      </c>
      <c r="X393">
        <v>0.48066995380866068</v>
      </c>
      <c r="Y393">
        <v>0.25981033191239489</v>
      </c>
      <c r="Z393">
        <v>0.36740167560415471</v>
      </c>
    </row>
    <row r="394" spans="1:26" x14ac:dyDescent="0.2">
      <c r="A394" s="17">
        <v>10338</v>
      </c>
      <c r="B394" s="17" t="s">
        <v>511</v>
      </c>
      <c r="C394" s="17" t="s">
        <v>333</v>
      </c>
      <c r="D394" s="70">
        <v>43679</v>
      </c>
      <c r="E394" s="71">
        <v>42.5</v>
      </c>
      <c r="F394" s="17">
        <v>2.0899999999999998E-2</v>
      </c>
      <c r="G394" s="72">
        <v>0.1024200000000004</v>
      </c>
      <c r="H394" t="s">
        <v>512</v>
      </c>
      <c r="I394">
        <v>1.0095086439289752E-2</v>
      </c>
      <c r="J394">
        <v>0.36470275947352604</v>
      </c>
      <c r="K394">
        <v>7.1453122274535092E-3</v>
      </c>
      <c r="L394">
        <v>5.8394919906290229E-3</v>
      </c>
      <c r="M394">
        <v>1.4223170433034609</v>
      </c>
      <c r="N394">
        <v>7.5401020859569299E-3</v>
      </c>
      <c r="O394">
        <v>1.2027574785482593</v>
      </c>
      <c r="P394">
        <v>0.41064936952955333</v>
      </c>
      <c r="Q394">
        <v>8.534485289965121E-3</v>
      </c>
      <c r="R394">
        <v>0.13195727820921388</v>
      </c>
      <c r="S394">
        <v>6.1897471660091836E-5</v>
      </c>
      <c r="T394">
        <v>0.13195727820921449</v>
      </c>
      <c r="U394">
        <v>0.19134436217696507</v>
      </c>
      <c r="V394">
        <v>0.42841406074172089</v>
      </c>
      <c r="W394">
        <v>8.8335716206078777E-3</v>
      </c>
      <c r="X394">
        <v>0.19446026940926783</v>
      </c>
      <c r="Y394">
        <v>1.6871622369442432E-3</v>
      </c>
      <c r="Z394">
        <v>0.34769843332615752</v>
      </c>
    </row>
    <row r="395" spans="1:26" x14ac:dyDescent="0.2">
      <c r="A395" s="13">
        <v>10073</v>
      </c>
      <c r="B395" s="13" t="s">
        <v>79</v>
      </c>
      <c r="C395" s="13" t="s">
        <v>72</v>
      </c>
      <c r="D395" s="14">
        <v>43679</v>
      </c>
      <c r="E395" s="15"/>
      <c r="F395" s="16">
        <v>1.1066</v>
      </c>
      <c r="G395" s="16">
        <v>10.36739</v>
      </c>
      <c r="H395" t="s">
        <v>513</v>
      </c>
      <c r="I395">
        <v>9.9989762799320321E-3</v>
      </c>
      <c r="J395">
        <v>0.94586163852802452</v>
      </c>
      <c r="K395">
        <v>7.1451003708861904E-3</v>
      </c>
      <c r="L395">
        <v>7.3791189807928519E-3</v>
      </c>
      <c r="M395">
        <v>2.719598887053841</v>
      </c>
      <c r="N395">
        <v>1.1980357040577077E-2</v>
      </c>
      <c r="O395">
        <v>2.061340151328193</v>
      </c>
      <c r="P395">
        <v>0.9642322913435929</v>
      </c>
      <c r="Q395">
        <v>7.5740162174598698E-3</v>
      </c>
      <c r="R395">
        <v>0.17825223656861586</v>
      </c>
      <c r="S395">
        <v>5.4931543994167949E-5</v>
      </c>
      <c r="T395">
        <v>0.17825223656861686</v>
      </c>
      <c r="U395">
        <v>1.3140956087546947</v>
      </c>
      <c r="V395">
        <v>0.25019410270339637</v>
      </c>
      <c r="W395">
        <v>0.19794875258993011</v>
      </c>
      <c r="X395">
        <v>0.58109735988010014</v>
      </c>
      <c r="Y395">
        <v>0.2596647336012684</v>
      </c>
      <c r="Z395">
        <v>0.57416487893010271</v>
      </c>
    </row>
    <row r="396" spans="1:26" x14ac:dyDescent="0.2">
      <c r="A396" s="17">
        <v>10339</v>
      </c>
      <c r="B396" s="17" t="s">
        <v>514</v>
      </c>
      <c r="C396" s="17" t="s">
        <v>333</v>
      </c>
      <c r="D396" s="70">
        <v>43679</v>
      </c>
      <c r="E396" s="71">
        <v>59.5</v>
      </c>
      <c r="F396" s="17">
        <v>1.6449999999999999E-2</v>
      </c>
      <c r="G396" s="72">
        <v>0.10082000000000058</v>
      </c>
      <c r="H396" t="s">
        <v>515</v>
      </c>
      <c r="I396">
        <v>1.0043257016640829E-2</v>
      </c>
      <c r="J396">
        <v>0.28302721470835857</v>
      </c>
      <c r="K396">
        <v>7.1439218007554725E-3</v>
      </c>
      <c r="L396">
        <v>6.3093416399967305E-3</v>
      </c>
      <c r="M396">
        <v>1.133659804436624</v>
      </c>
      <c r="N396">
        <v>6.5763936117817405E-3</v>
      </c>
      <c r="O396">
        <v>0.97349274779774886</v>
      </c>
      <c r="P396">
        <v>0.30033774289623699</v>
      </c>
      <c r="Q396">
        <v>8.6261728228349994E-3</v>
      </c>
      <c r="R396">
        <v>0.13405958701729442</v>
      </c>
      <c r="S396">
        <v>6.2562447493381965E-5</v>
      </c>
      <c r="T396">
        <v>0.13405958701729476</v>
      </c>
      <c r="U396">
        <v>7.0384666981933769E-2</v>
      </c>
      <c r="V396">
        <v>0.54391763824720551</v>
      </c>
      <c r="W396">
        <v>0.26063536555625361</v>
      </c>
      <c r="X396">
        <v>0.55996162604815758</v>
      </c>
      <c r="Y396">
        <v>1.8289748435106265E-2</v>
      </c>
      <c r="Z396">
        <v>0.64869493082701624</v>
      </c>
    </row>
    <row r="397" spans="1:26" x14ac:dyDescent="0.2">
      <c r="A397" s="13">
        <v>10073</v>
      </c>
      <c r="B397" s="13" t="s">
        <v>79</v>
      </c>
      <c r="C397" s="13" t="s">
        <v>72</v>
      </c>
      <c r="D397" s="14">
        <v>43679</v>
      </c>
      <c r="E397" s="15"/>
      <c r="F397" s="16">
        <v>1.1066</v>
      </c>
      <c r="G397" s="16">
        <v>10.36739</v>
      </c>
      <c r="H397" t="s">
        <v>516</v>
      </c>
      <c r="I397">
        <v>9.9604238808200622E-3</v>
      </c>
      <c r="J397">
        <v>1.1965331734449147</v>
      </c>
      <c r="K397">
        <v>7.145614508809189E-3</v>
      </c>
      <c r="L397">
        <v>8.0273292987192435E-3</v>
      </c>
      <c r="M397">
        <v>2.7192979014916729</v>
      </c>
      <c r="N397">
        <v>1.1551288953393083E-2</v>
      </c>
      <c r="O397">
        <v>2.0560068024284339</v>
      </c>
      <c r="P397">
        <v>1.4030892034664066</v>
      </c>
      <c r="Q397">
        <v>7.5576957497379919E-3</v>
      </c>
      <c r="R397">
        <v>0.21625380145309661</v>
      </c>
      <c r="S397">
        <v>5.4813177665798704E-5</v>
      </c>
      <c r="T397">
        <v>0.21625380145309744</v>
      </c>
      <c r="U397">
        <v>1.3135366618843314</v>
      </c>
      <c r="V397">
        <v>0.29485256512119429</v>
      </c>
      <c r="W397">
        <v>0.19958254454821367</v>
      </c>
      <c r="X397">
        <v>0.53829953843615386</v>
      </c>
      <c r="Y397">
        <v>0.26202707047997198</v>
      </c>
      <c r="Z397">
        <v>0.56679217722161412</v>
      </c>
    </row>
    <row r="398" spans="1:26" x14ac:dyDescent="0.2">
      <c r="A398" s="17">
        <v>10340</v>
      </c>
      <c r="B398" s="17" t="s">
        <v>517</v>
      </c>
      <c r="C398" s="17" t="s">
        <v>333</v>
      </c>
      <c r="D398" s="70">
        <v>43679</v>
      </c>
      <c r="E398" s="71">
        <v>89.5</v>
      </c>
      <c r="F398" s="17">
        <v>1.1010000000000001E-2</v>
      </c>
      <c r="G398" s="72">
        <v>0.10144999999999982</v>
      </c>
      <c r="H398" t="s">
        <v>518</v>
      </c>
      <c r="I398">
        <v>1.0071601149815201E-2</v>
      </c>
      <c r="J398">
        <v>0.3998326877977314</v>
      </c>
      <c r="K398">
        <v>7.1420123365485274E-3</v>
      </c>
      <c r="L398">
        <v>7.7221657800274233E-3</v>
      </c>
      <c r="M398">
        <v>0.93978393943398775</v>
      </c>
      <c r="N398">
        <v>7.3805147734534796E-3</v>
      </c>
      <c r="O398">
        <v>0.7981371084451615</v>
      </c>
      <c r="P398">
        <v>0.39111678090255358</v>
      </c>
      <c r="Q398">
        <v>8.5467701946046783E-3</v>
      </c>
      <c r="R398">
        <v>0.17643780235185702</v>
      </c>
      <c r="S398">
        <v>6.1986569538984143E-5</v>
      </c>
      <c r="T398">
        <v>0.17643780235185635</v>
      </c>
      <c r="U398">
        <v>0.10050345726237979</v>
      </c>
      <c r="V398">
        <v>0.60125633316520155</v>
      </c>
      <c r="W398">
        <v>0.17177427265277945</v>
      </c>
      <c r="X398">
        <v>0.51624663264436232</v>
      </c>
      <c r="Y398">
        <v>1.7217673442978355E-2</v>
      </c>
      <c r="Z398">
        <v>0.81015120243957739</v>
      </c>
    </row>
    <row r="399" spans="1:26" x14ac:dyDescent="0.2">
      <c r="A399" s="13">
        <v>10073</v>
      </c>
      <c r="B399" s="13" t="s">
        <v>79</v>
      </c>
      <c r="C399" s="13" t="s">
        <v>72</v>
      </c>
      <c r="D399" s="14">
        <v>43679</v>
      </c>
      <c r="E399" s="15"/>
      <c r="F399" s="16">
        <v>1.1066</v>
      </c>
      <c r="G399" s="16">
        <v>10.36739</v>
      </c>
      <c r="H399" t="s">
        <v>519</v>
      </c>
      <c r="I399">
        <v>9.9006983039782413E-3</v>
      </c>
      <c r="J399">
        <v>1.5483092716608544</v>
      </c>
      <c r="K399">
        <v>7.144070069364775E-3</v>
      </c>
      <c r="L399">
        <v>7.7575150409536688E-3</v>
      </c>
      <c r="M399">
        <v>2.7193871348036378</v>
      </c>
      <c r="N399">
        <v>1.7550591041464197E-2</v>
      </c>
      <c r="O399">
        <v>2.0787874298924534</v>
      </c>
      <c r="P399">
        <v>1.5505137103282349</v>
      </c>
      <c r="Q399">
        <v>7.5661068191817194E-3</v>
      </c>
      <c r="R399">
        <v>0.24835201567927201</v>
      </c>
      <c r="S399">
        <v>5.4874180047879821E-5</v>
      </c>
      <c r="T399">
        <v>0.24835201567927331</v>
      </c>
      <c r="U399">
        <v>1.3117375259809885</v>
      </c>
      <c r="V399">
        <v>0.29651041002859246</v>
      </c>
      <c r="W399">
        <v>0.19785921143896565</v>
      </c>
      <c r="X399">
        <v>0.54126875572289623</v>
      </c>
      <c r="Y399">
        <v>0.25906199514374195</v>
      </c>
      <c r="Z399">
        <v>0.53880266548469191</v>
      </c>
    </row>
    <row r="400" spans="1:26" x14ac:dyDescent="0.2">
      <c r="A400" s="17">
        <v>10341</v>
      </c>
      <c r="B400" s="17" t="s">
        <v>520</v>
      </c>
      <c r="C400" s="17" t="s">
        <v>521</v>
      </c>
      <c r="D400" s="70">
        <v>43679</v>
      </c>
      <c r="F400" s="17">
        <v>7.1069999999999994E-2</v>
      </c>
      <c r="G400" s="72">
        <v>0.10040000000000049</v>
      </c>
      <c r="H400" t="s">
        <v>522</v>
      </c>
      <c r="I400">
        <v>1.0161262653456309E-2</v>
      </c>
      <c r="J400">
        <v>0.39381734982436023</v>
      </c>
      <c r="K400">
        <v>7.1448347230595377E-3</v>
      </c>
      <c r="L400">
        <v>9.5133927750779609E-3</v>
      </c>
      <c r="M400">
        <v>0.62301453492751069</v>
      </c>
      <c r="N400">
        <v>1.1465446507347809E-2</v>
      </c>
      <c r="O400">
        <v>0.54688053537574777</v>
      </c>
      <c r="P400">
        <v>0.44300675763067943</v>
      </c>
      <c r="Q400">
        <v>8.9005465490544049E-3</v>
      </c>
      <c r="R400">
        <v>0.25302964993178095</v>
      </c>
      <c r="S400">
        <v>6.4552378856074511E-5</v>
      </c>
      <c r="T400">
        <v>0.25302964993178018</v>
      </c>
      <c r="U400">
        <v>0.28633790830055156</v>
      </c>
      <c r="V400">
        <v>0.2232640205926025</v>
      </c>
      <c r="W400">
        <v>6.584699644329984E-5</v>
      </c>
      <c r="X400">
        <v>0.15979492543409252</v>
      </c>
      <c r="Y400">
        <v>1.8833932202212206E-5</v>
      </c>
      <c r="Z400">
        <v>0.2376244899673417</v>
      </c>
    </row>
    <row r="401" spans="1:26" x14ac:dyDescent="0.2">
      <c r="A401" s="13">
        <v>10073</v>
      </c>
      <c r="B401" s="13" t="s">
        <v>79</v>
      </c>
      <c r="C401" s="13" t="s">
        <v>72</v>
      </c>
      <c r="D401" s="14">
        <v>43679</v>
      </c>
      <c r="E401" s="15"/>
      <c r="F401" s="16">
        <v>1.1066</v>
      </c>
      <c r="G401" s="16">
        <v>10.36739</v>
      </c>
      <c r="H401" t="s">
        <v>519</v>
      </c>
      <c r="I401">
        <v>9.9006983039782413E-3</v>
      </c>
      <c r="J401">
        <v>1.5483092716608544</v>
      </c>
      <c r="K401">
        <v>7.144070069364775E-3</v>
      </c>
      <c r="L401">
        <v>7.7575150409536688E-3</v>
      </c>
      <c r="M401">
        <v>2.7193871348036378</v>
      </c>
      <c r="N401">
        <v>1.7550591041464197E-2</v>
      </c>
      <c r="O401">
        <v>2.0787874298924534</v>
      </c>
      <c r="P401">
        <v>1.5505137103282349</v>
      </c>
      <c r="Q401">
        <v>7.5661068191817194E-3</v>
      </c>
      <c r="R401">
        <v>0.24835201567927201</v>
      </c>
      <c r="S401">
        <v>5.4874180047879821E-5</v>
      </c>
      <c r="T401">
        <v>0.24835201567927331</v>
      </c>
      <c r="U401">
        <v>1.3117375259809885</v>
      </c>
      <c r="V401">
        <v>0.29651041002859246</v>
      </c>
      <c r="W401">
        <v>0.19785921143896565</v>
      </c>
      <c r="X401">
        <v>0.54126875572289623</v>
      </c>
      <c r="Y401">
        <v>0.25906199514374195</v>
      </c>
      <c r="Z401">
        <v>0.53880266548469191</v>
      </c>
    </row>
    <row r="402" spans="1:26" x14ac:dyDescent="0.2">
      <c r="A402" s="65"/>
      <c r="B402" s="65"/>
      <c r="C402" s="65"/>
      <c r="D402" s="66"/>
      <c r="E402" s="67"/>
      <c r="F402" s="185"/>
      <c r="G402" s="185"/>
    </row>
    <row r="403" spans="1:26" x14ac:dyDescent="0.2">
      <c r="A403" s="13">
        <v>10073</v>
      </c>
      <c r="B403" s="13" t="s">
        <v>79</v>
      </c>
      <c r="C403" s="13" t="s">
        <v>72</v>
      </c>
      <c r="D403" s="14">
        <v>43689</v>
      </c>
      <c r="E403" s="15"/>
      <c r="F403" s="16">
        <v>1.1066</v>
      </c>
      <c r="G403" s="16">
        <v>10.36739</v>
      </c>
      <c r="H403" t="s">
        <v>272</v>
      </c>
      <c r="I403">
        <v>9.9062902894413458E-3</v>
      </c>
      <c r="J403">
        <v>0.99063856758913027</v>
      </c>
      <c r="K403">
        <v>7.1573733316974168E-3</v>
      </c>
      <c r="L403">
        <v>7.9969148398615405E-3</v>
      </c>
      <c r="M403">
        <v>2.7207944090520018</v>
      </c>
      <c r="N403">
        <v>1.6847525098319372E-2</v>
      </c>
      <c r="O403">
        <v>2.0841560759531714</v>
      </c>
      <c r="P403">
        <v>0.85723534984236649</v>
      </c>
      <c r="Q403">
        <v>7.5624385531834152E-3</v>
      </c>
      <c r="R403">
        <v>0.14092684879616574</v>
      </c>
      <c r="S403">
        <v>5.4847575468580983E-5</v>
      </c>
      <c r="T403">
        <v>0.14092684879616607</v>
      </c>
      <c r="U403">
        <v>1.3166384979495436</v>
      </c>
      <c r="V403">
        <v>0.3544102867808413</v>
      </c>
      <c r="W403">
        <v>0.19213053264070712</v>
      </c>
      <c r="X403">
        <v>0.74942927223579803</v>
      </c>
      <c r="Y403">
        <v>0.25265467707008016</v>
      </c>
      <c r="Z403">
        <v>0.69190845045479865</v>
      </c>
    </row>
    <row r="404" spans="1:26" x14ac:dyDescent="0.2">
      <c r="A404" s="65">
        <v>10320</v>
      </c>
      <c r="B404" s="65" t="s">
        <v>523</v>
      </c>
      <c r="C404" s="65" t="s">
        <v>524</v>
      </c>
      <c r="D404" s="66">
        <v>43689</v>
      </c>
      <c r="E404" s="67"/>
      <c r="F404" s="65">
        <v>4.5420000000000002E-2</v>
      </c>
      <c r="G404" s="68">
        <v>0.1008199999999988</v>
      </c>
      <c r="H404" t="s">
        <v>525</v>
      </c>
      <c r="I404">
        <v>1.0142693097532979E-2</v>
      </c>
      <c r="J404">
        <v>0.52325310786243995</v>
      </c>
      <c r="K404">
        <v>7.1565087202370746E-3</v>
      </c>
      <c r="L404">
        <v>4.6567480999268607E-3</v>
      </c>
      <c r="M404">
        <v>2.7528216700986925</v>
      </c>
      <c r="N404">
        <v>7.4360960264942795E-3</v>
      </c>
      <c r="O404">
        <v>2.1231944789668886</v>
      </c>
      <c r="P404">
        <v>0.57743540351095213</v>
      </c>
      <c r="Q404">
        <v>7.8317408393531966E-3</v>
      </c>
      <c r="R404">
        <v>0.11365948848833436</v>
      </c>
      <c r="S404">
        <v>5.680072554850341E-5</v>
      </c>
      <c r="T404">
        <v>0.11365948848833471</v>
      </c>
      <c r="U404">
        <v>1.3426135497933098</v>
      </c>
      <c r="V404">
        <v>0.215486255972614</v>
      </c>
      <c r="W404">
        <v>6.3910115755930601E-5</v>
      </c>
      <c r="X404">
        <v>0.20160928844993051</v>
      </c>
      <c r="Y404">
        <v>8.5816430513065904E-5</v>
      </c>
      <c r="Z404">
        <v>7.3130961326467542E-2</v>
      </c>
    </row>
    <row r="405" spans="1:26" x14ac:dyDescent="0.2">
      <c r="A405" s="13">
        <v>10073</v>
      </c>
      <c r="B405" s="13" t="s">
        <v>79</v>
      </c>
      <c r="C405" s="13" t="s">
        <v>72</v>
      </c>
      <c r="D405" s="14">
        <v>43689</v>
      </c>
      <c r="E405" s="15"/>
      <c r="F405" s="16">
        <v>1.1066</v>
      </c>
      <c r="G405" s="16">
        <v>10.36739</v>
      </c>
      <c r="H405" t="s">
        <v>276</v>
      </c>
      <c r="I405">
        <v>9.9589598233808304E-3</v>
      </c>
      <c r="J405">
        <v>1.0382778251511071</v>
      </c>
      <c r="K405">
        <v>7.1572472090410755E-3</v>
      </c>
      <c r="L405">
        <v>7.665849474501104E-3</v>
      </c>
      <c r="M405">
        <v>2.7199488472713589</v>
      </c>
      <c r="N405">
        <v>1.2950835050996382E-2</v>
      </c>
      <c r="O405">
        <v>2.0592742072434582</v>
      </c>
      <c r="P405">
        <v>1.016895028997735</v>
      </c>
      <c r="Q405">
        <v>7.5567847896202784E-3</v>
      </c>
      <c r="R405">
        <v>0.21170673957649969</v>
      </c>
      <c r="S405">
        <v>5.4806570808307708E-5</v>
      </c>
      <c r="T405">
        <v>0.21170673957649988</v>
      </c>
      <c r="U405">
        <v>1.3139212983103434</v>
      </c>
      <c r="V405">
        <v>0.33183227415572369</v>
      </c>
      <c r="W405">
        <v>0.19510595535944772</v>
      </c>
      <c r="X405">
        <v>1.4669782079175451</v>
      </c>
      <c r="Y405">
        <v>0.25632260597094891</v>
      </c>
      <c r="Z405">
        <v>1.4933238174245149</v>
      </c>
    </row>
    <row r="406" spans="1:26" x14ac:dyDescent="0.2">
      <c r="A406" s="65" t="s">
        <v>526</v>
      </c>
      <c r="B406" s="65" t="s">
        <v>527</v>
      </c>
      <c r="C406" s="65" t="s">
        <v>130</v>
      </c>
      <c r="D406" s="66">
        <v>43689</v>
      </c>
      <c r="E406" s="67"/>
      <c r="F406" s="65">
        <v>3.3300000000000003E-2</v>
      </c>
      <c r="G406" s="68">
        <v>0.11138000000000048</v>
      </c>
      <c r="H406" t="s">
        <v>528</v>
      </c>
      <c r="I406">
        <v>1.0128721462159271E-2</v>
      </c>
      <c r="J406">
        <v>0.27791937666498567</v>
      </c>
      <c r="K406">
        <v>7.1567269243125488E-3</v>
      </c>
      <c r="L406">
        <v>5.1017529433746928E-3</v>
      </c>
      <c r="M406">
        <v>1.3972633738970073</v>
      </c>
      <c r="N406">
        <v>8.0711446969108699E-3</v>
      </c>
      <c r="O406">
        <v>1.4786067600933253</v>
      </c>
      <c r="P406">
        <v>0.30477552205751146</v>
      </c>
      <c r="Q406">
        <v>1.0701693137436257E-2</v>
      </c>
      <c r="R406">
        <v>0.10590966524642058</v>
      </c>
      <c r="S406">
        <v>7.761543024373381E-5</v>
      </c>
      <c r="T406">
        <v>0.10590966524641997</v>
      </c>
      <c r="U406">
        <v>0.2327127361820058</v>
      </c>
      <c r="V406">
        <v>0.2944095560822389</v>
      </c>
      <c r="W406">
        <v>2.1534150822277273E-4</v>
      </c>
      <c r="X406">
        <v>0.20543124998006596</v>
      </c>
      <c r="Y406">
        <v>5.0096053910701311E-5</v>
      </c>
      <c r="Z406">
        <v>0.27875712303637296</v>
      </c>
    </row>
    <row r="407" spans="1:26" x14ac:dyDescent="0.2">
      <c r="A407" s="13">
        <v>10073</v>
      </c>
      <c r="B407" s="13" t="s">
        <v>79</v>
      </c>
      <c r="C407" s="13" t="s">
        <v>72</v>
      </c>
      <c r="D407" s="14">
        <v>43689</v>
      </c>
      <c r="E407" s="15"/>
      <c r="F407" s="16">
        <v>1.1066</v>
      </c>
      <c r="G407" s="16">
        <v>10.36739</v>
      </c>
      <c r="H407" t="s">
        <v>294</v>
      </c>
      <c r="I407">
        <v>1.002823434278485E-2</v>
      </c>
      <c r="J407">
        <v>0.68072100972876548</v>
      </c>
      <c r="K407">
        <v>7.1568033687007329E-3</v>
      </c>
      <c r="L407">
        <v>7.2412450986761717E-3</v>
      </c>
      <c r="M407">
        <v>2.7198642838548701</v>
      </c>
      <c r="N407">
        <v>1.4017950662969429E-2</v>
      </c>
      <c r="O407">
        <v>2.0542901333496379</v>
      </c>
      <c r="P407">
        <v>0.72313076592586245</v>
      </c>
      <c r="Q407">
        <v>7.5787936935570828E-3</v>
      </c>
      <c r="R407">
        <v>0.2131506836715126</v>
      </c>
      <c r="S407">
        <v>5.49661932648957E-5</v>
      </c>
      <c r="T407">
        <v>0.21315068367151283</v>
      </c>
      <c r="U407">
        <v>1.3126407357858962</v>
      </c>
      <c r="V407">
        <v>0.3905117444688701</v>
      </c>
      <c r="W407">
        <v>0.19205374958237506</v>
      </c>
      <c r="X407">
        <v>1.4800368934585781</v>
      </c>
      <c r="Y407">
        <v>0.25182911226824817</v>
      </c>
      <c r="Z407">
        <v>1.522406809884788</v>
      </c>
    </row>
    <row r="408" spans="1:26" x14ac:dyDescent="0.2">
      <c r="A408" s="65" t="s">
        <v>529</v>
      </c>
      <c r="B408" s="65" t="s">
        <v>527</v>
      </c>
      <c r="C408" s="65" t="s">
        <v>130</v>
      </c>
      <c r="D408" s="66">
        <v>43689</v>
      </c>
      <c r="E408" s="67"/>
      <c r="F408" s="65">
        <v>1.8839999999999999E-2</v>
      </c>
      <c r="G408" s="68">
        <v>0.10548000000000002</v>
      </c>
      <c r="H408" t="s">
        <v>530</v>
      </c>
      <c r="I408">
        <v>1.0083707484581983E-2</v>
      </c>
      <c r="J408">
        <v>0.34323748997737885</v>
      </c>
      <c r="K408">
        <v>7.1578746350569504E-3</v>
      </c>
      <c r="L408">
        <v>6.6691608752580712E-3</v>
      </c>
      <c r="M408">
        <v>1.1289649065661718</v>
      </c>
      <c r="N408">
        <v>7.8002867297688426E-3</v>
      </c>
      <c r="O408">
        <v>1.2074867825741935</v>
      </c>
      <c r="P408">
        <v>0.33527958339555225</v>
      </c>
      <c r="Q408">
        <v>1.0772855294112139E-2</v>
      </c>
      <c r="R408">
        <v>0.11216739476517561</v>
      </c>
      <c r="S408">
        <v>7.8131543099572368E-5</v>
      </c>
      <c r="T408">
        <v>0.11216739476517593</v>
      </c>
      <c r="U408">
        <v>0.16736776104619855</v>
      </c>
      <c r="V408">
        <v>0.43298790652607433</v>
      </c>
      <c r="W408">
        <v>1.4090593309801077E-3</v>
      </c>
      <c r="X408">
        <v>0.21046419216843373</v>
      </c>
      <c r="Y408">
        <v>2.3577147468603946E-4</v>
      </c>
      <c r="Z408">
        <v>0.36207912005687942</v>
      </c>
    </row>
    <row r="409" spans="1:26" x14ac:dyDescent="0.2">
      <c r="A409" s="13">
        <v>10073</v>
      </c>
      <c r="B409" s="13" t="s">
        <v>79</v>
      </c>
      <c r="C409" s="13" t="s">
        <v>72</v>
      </c>
      <c r="D409" s="14">
        <v>43689</v>
      </c>
      <c r="E409" s="15"/>
      <c r="F409" s="16">
        <v>1.1066</v>
      </c>
      <c r="G409" s="16">
        <v>10.36739</v>
      </c>
      <c r="H409" t="s">
        <v>297</v>
      </c>
      <c r="I409">
        <v>9.8251662250758709E-3</v>
      </c>
      <c r="J409">
        <v>0.8990098821071929</v>
      </c>
      <c r="K409">
        <v>7.1569327101678798E-3</v>
      </c>
      <c r="L409">
        <v>7.2053310382918963E-3</v>
      </c>
      <c r="M409">
        <v>2.7199424364768636</v>
      </c>
      <c r="N409">
        <v>2.0315833428897916E-2</v>
      </c>
      <c r="O409">
        <v>2.0967836942687206</v>
      </c>
      <c r="P409">
        <v>0.97744155625062346</v>
      </c>
      <c r="Q409">
        <v>7.573980381779262E-3</v>
      </c>
      <c r="R409">
        <v>0.24114638875711988</v>
      </c>
      <c r="S409">
        <v>5.4931284091203734E-5</v>
      </c>
      <c r="T409">
        <v>0.24114638875712127</v>
      </c>
      <c r="U409">
        <v>1.3146655167487296</v>
      </c>
      <c r="V409">
        <v>0.3508105084232413</v>
      </c>
      <c r="W409">
        <v>0.19122621720454194</v>
      </c>
      <c r="X409">
        <v>0.6116328575098664</v>
      </c>
      <c r="Y409">
        <v>0.25128317681729612</v>
      </c>
      <c r="Z409">
        <v>0.554532697227066</v>
      </c>
    </row>
    <row r="410" spans="1:26" x14ac:dyDescent="0.2">
      <c r="A410" s="65" t="s">
        <v>531</v>
      </c>
      <c r="B410" s="65" t="s">
        <v>527</v>
      </c>
      <c r="C410" s="65" t="s">
        <v>130</v>
      </c>
      <c r="D410" s="66">
        <v>43689</v>
      </c>
      <c r="E410" s="67"/>
      <c r="F410" s="65">
        <v>2.366E-2</v>
      </c>
      <c r="G410" s="68">
        <v>0.10330999999999868</v>
      </c>
      <c r="H410" t="s">
        <v>532</v>
      </c>
      <c r="I410">
        <v>1.0095111823955718E-2</v>
      </c>
      <c r="J410">
        <v>0.48506593984229618</v>
      </c>
      <c r="K410">
        <v>7.1576640158211744E-3</v>
      </c>
      <c r="L410">
        <v>6.4060561666279599E-3</v>
      </c>
      <c r="M410">
        <v>1.4136161758854764</v>
      </c>
      <c r="N410">
        <v>8.5653155567373823E-3</v>
      </c>
      <c r="O410">
        <v>1.5277615184268212</v>
      </c>
      <c r="P410">
        <v>0.41056155060785104</v>
      </c>
      <c r="Q410">
        <v>1.0865176770446764E-2</v>
      </c>
      <c r="R410">
        <v>0.13625371737637698</v>
      </c>
      <c r="S410">
        <v>7.8801116690818636E-5</v>
      </c>
      <c r="T410">
        <v>0.13625371737637587</v>
      </c>
      <c r="U410">
        <v>0.20980251720940188</v>
      </c>
      <c r="V410">
        <v>0.42309039965827239</v>
      </c>
      <c r="W410">
        <v>6.3729564577680775E-4</v>
      </c>
      <c r="X410">
        <v>0.25451478618758899</v>
      </c>
      <c r="Y410">
        <v>1.3365718305448959E-4</v>
      </c>
      <c r="Z410">
        <v>0.35254269406279398</v>
      </c>
    </row>
    <row r="411" spans="1:26" x14ac:dyDescent="0.2">
      <c r="A411" s="13">
        <v>10073</v>
      </c>
      <c r="B411" s="13" t="s">
        <v>79</v>
      </c>
      <c r="C411" s="13" t="s">
        <v>72</v>
      </c>
      <c r="D411" s="14">
        <v>43689</v>
      </c>
      <c r="E411" s="15"/>
      <c r="F411" s="16">
        <v>1.1066</v>
      </c>
      <c r="G411" s="16">
        <v>10.36739</v>
      </c>
      <c r="H411" t="s">
        <v>300</v>
      </c>
      <c r="I411">
        <v>9.9536689474574135E-3</v>
      </c>
      <c r="J411">
        <v>0.97636639371136846</v>
      </c>
      <c r="K411">
        <v>7.1574155336419053E-3</v>
      </c>
      <c r="L411">
        <v>6.3887961444776403E-3</v>
      </c>
      <c r="M411">
        <v>2.7201816918056818</v>
      </c>
      <c r="N411">
        <v>1.7089461031737883E-2</v>
      </c>
      <c r="O411">
        <v>2.0666991507113024</v>
      </c>
      <c r="P411">
        <v>0.93812005304205559</v>
      </c>
      <c r="Q411">
        <v>7.5728150839142368E-3</v>
      </c>
      <c r="R411">
        <v>0.21332425294711796</v>
      </c>
      <c r="S411">
        <v>5.4922832615909609E-5</v>
      </c>
      <c r="T411">
        <v>0.21332425294711949</v>
      </c>
      <c r="U411">
        <v>1.3095618044234871</v>
      </c>
      <c r="V411">
        <v>0.31548914745980117</v>
      </c>
      <c r="W411">
        <v>0.19179916928607887</v>
      </c>
      <c r="X411">
        <v>0.75934468450516757</v>
      </c>
      <c r="Y411">
        <v>0.25095995394098131</v>
      </c>
      <c r="Z411">
        <v>0.68319877339548374</v>
      </c>
    </row>
    <row r="412" spans="1:26" x14ac:dyDescent="0.2">
      <c r="A412" s="65" t="s">
        <v>533</v>
      </c>
      <c r="B412" s="65" t="s">
        <v>534</v>
      </c>
      <c r="C412" s="65" t="s">
        <v>130</v>
      </c>
      <c r="D412" s="66">
        <v>43689</v>
      </c>
      <c r="E412" s="67"/>
      <c r="F412" s="65">
        <v>3.7870000000000001E-2</v>
      </c>
      <c r="G412" s="68">
        <v>0.10146999999999906</v>
      </c>
      <c r="H412" t="s">
        <v>535</v>
      </c>
      <c r="I412">
        <v>1.0035021582248624E-2</v>
      </c>
      <c r="J412">
        <v>0.39056688593945815</v>
      </c>
      <c r="K412">
        <v>7.1563059751219701E-3</v>
      </c>
      <c r="L412">
        <v>3.9598316700687614E-3</v>
      </c>
      <c r="M412">
        <v>3.1427840776562621</v>
      </c>
      <c r="N412">
        <v>7.2111404561419346E-3</v>
      </c>
      <c r="O412">
        <v>3.4952318690016142</v>
      </c>
      <c r="P412">
        <v>0.40432927321703022</v>
      </c>
      <c r="Q412">
        <v>1.116372640993339E-2</v>
      </c>
      <c r="R412">
        <v>5.7430331318474387E-2</v>
      </c>
      <c r="S412">
        <v>8.0966387028911819E-5</v>
      </c>
      <c r="T412">
        <v>5.7430331318475011E-2</v>
      </c>
      <c r="U412">
        <v>0.58161139218843616</v>
      </c>
      <c r="V412">
        <v>0.25166929225202622</v>
      </c>
      <c r="W412">
        <v>7.6141919529974377E-4</v>
      </c>
      <c r="X412">
        <v>0.18625711675968981</v>
      </c>
      <c r="Y412">
        <v>4.427894157646372E-4</v>
      </c>
      <c r="Z412">
        <v>0.14049993695584084</v>
      </c>
    </row>
    <row r="413" spans="1:26" x14ac:dyDescent="0.2">
      <c r="A413" s="13">
        <v>10073</v>
      </c>
      <c r="B413" s="13" t="s">
        <v>79</v>
      </c>
      <c r="C413" s="13" t="s">
        <v>72</v>
      </c>
      <c r="D413" s="14">
        <v>43689</v>
      </c>
      <c r="E413" s="15"/>
      <c r="F413" s="16">
        <v>1.1066</v>
      </c>
      <c r="G413" s="16">
        <v>10.36739</v>
      </c>
      <c r="H413" t="s">
        <v>303</v>
      </c>
      <c r="I413">
        <v>1.0025653497655095E-2</v>
      </c>
      <c r="J413">
        <v>0.9336491371814819</v>
      </c>
      <c r="K413">
        <v>7.1567932803333388E-3</v>
      </c>
      <c r="L413">
        <v>7.8010709065859038E-3</v>
      </c>
      <c r="M413">
        <v>2.7198438492708452</v>
      </c>
      <c r="N413">
        <v>1.3268263880937702E-2</v>
      </c>
      <c r="O413">
        <v>2.0579356951689429</v>
      </c>
      <c r="P413">
        <v>0.93363367213699267</v>
      </c>
      <c r="Q413">
        <v>7.5827147399063896E-3</v>
      </c>
      <c r="R413">
        <v>0.16986050099882211</v>
      </c>
      <c r="S413">
        <v>5.4994631166777069E-5</v>
      </c>
      <c r="T413">
        <v>0.16986050099882166</v>
      </c>
      <c r="U413">
        <v>1.3168913207114883</v>
      </c>
      <c r="V413">
        <v>0.4017504251956095</v>
      </c>
      <c r="W413">
        <v>0.19590630970941997</v>
      </c>
      <c r="X413">
        <v>0.6840012238673312</v>
      </c>
      <c r="Y413">
        <v>0.2580878836637075</v>
      </c>
      <c r="Z413">
        <v>0.521996172206599</v>
      </c>
    </row>
    <row r="414" spans="1:26" x14ac:dyDescent="0.2">
      <c r="A414" s="65" t="s">
        <v>536</v>
      </c>
      <c r="B414" s="65" t="s">
        <v>534</v>
      </c>
      <c r="C414" s="65" t="s">
        <v>130</v>
      </c>
      <c r="D414" s="66">
        <v>43689</v>
      </c>
      <c r="E414" s="67"/>
      <c r="F414" s="65">
        <v>4.4080000000000001E-2</v>
      </c>
      <c r="G414" s="68">
        <v>0.10315999999999903</v>
      </c>
      <c r="H414" t="s">
        <v>537</v>
      </c>
      <c r="I414">
        <v>1.0078941902175618E-2</v>
      </c>
      <c r="J414">
        <v>0.37960401983780528</v>
      </c>
      <c r="K414">
        <v>7.1564540433078335E-3</v>
      </c>
      <c r="L414">
        <v>3.4553932998777092E-3</v>
      </c>
      <c r="M414">
        <v>3.6387654689985176</v>
      </c>
      <c r="N414">
        <v>8.2343297398246845E-3</v>
      </c>
      <c r="O414">
        <v>4.0390105234286198</v>
      </c>
      <c r="P414">
        <v>0.35135272890891628</v>
      </c>
      <c r="Q414">
        <v>1.1180345980366433E-2</v>
      </c>
      <c r="R414">
        <v>5.2542795781321858E-2</v>
      </c>
      <c r="S414">
        <v>8.1086922638843868E-5</v>
      </c>
      <c r="T414">
        <v>5.2542795781321969E-2</v>
      </c>
      <c r="U414">
        <v>0.66157193804609582</v>
      </c>
      <c r="V414">
        <v>0.21328880739671854</v>
      </c>
      <c r="W414">
        <v>5.0809225851384339E-4</v>
      </c>
      <c r="X414">
        <v>0.16517313128281932</v>
      </c>
      <c r="Y414">
        <v>3.3618436108110133E-4</v>
      </c>
      <c r="Z414">
        <v>0.13057542939240299</v>
      </c>
    </row>
    <row r="415" spans="1:26" x14ac:dyDescent="0.2">
      <c r="A415" s="13">
        <v>10073</v>
      </c>
      <c r="B415" s="13" t="s">
        <v>79</v>
      </c>
      <c r="C415" s="13" t="s">
        <v>72</v>
      </c>
      <c r="D415" s="14">
        <v>43689</v>
      </c>
      <c r="E415" s="15"/>
      <c r="F415" s="16">
        <v>1.1066</v>
      </c>
      <c r="G415" s="16">
        <v>10.36739</v>
      </c>
      <c r="H415" t="s">
        <v>306</v>
      </c>
      <c r="I415">
        <v>9.9432298983949518E-3</v>
      </c>
      <c r="J415">
        <v>1.1537098690816661</v>
      </c>
      <c r="K415">
        <v>7.1569023389708632E-3</v>
      </c>
      <c r="L415">
        <v>5.6911965926576095E-3</v>
      </c>
      <c r="M415">
        <v>2.7201545963741407</v>
      </c>
      <c r="N415">
        <v>1.3268621831206145E-2</v>
      </c>
      <c r="O415">
        <v>2.0547288484755799</v>
      </c>
      <c r="P415">
        <v>0.97824181304720159</v>
      </c>
      <c r="Q415">
        <v>7.5488264097918088E-3</v>
      </c>
      <c r="R415">
        <v>0.22329651976524248</v>
      </c>
      <c r="S415">
        <v>5.4748851616914641E-5</v>
      </c>
      <c r="T415">
        <v>0.22329651976524234</v>
      </c>
      <c r="U415">
        <v>1.31637619966178</v>
      </c>
      <c r="V415">
        <v>0.35371808908737051</v>
      </c>
      <c r="W415">
        <v>0.19346282375338533</v>
      </c>
      <c r="X415">
        <v>0.46547348154365858</v>
      </c>
      <c r="Y415">
        <v>0.25466595160880801</v>
      </c>
      <c r="Z415">
        <v>0.35399920918191857</v>
      </c>
    </row>
    <row r="416" spans="1:26" x14ac:dyDescent="0.2">
      <c r="A416" s="17" t="s">
        <v>538</v>
      </c>
      <c r="B416" s="17" t="s">
        <v>539</v>
      </c>
      <c r="C416" s="17" t="s">
        <v>130</v>
      </c>
      <c r="D416" s="66">
        <v>43689</v>
      </c>
      <c r="F416" s="17">
        <v>3.7929999999999998E-2</v>
      </c>
      <c r="G416" s="72">
        <v>0.1004499999999986</v>
      </c>
      <c r="H416" t="s">
        <v>540</v>
      </c>
      <c r="I416">
        <v>1.0018675841621295E-2</v>
      </c>
      <c r="J416">
        <v>0.70997973413579862</v>
      </c>
      <c r="K416">
        <v>7.156030532607262E-3</v>
      </c>
      <c r="L416">
        <v>3.6168303144082058E-3</v>
      </c>
      <c r="M416">
        <v>3.3300782396274333</v>
      </c>
      <c r="N416">
        <v>1.0992548348591289E-2</v>
      </c>
      <c r="O416">
        <v>3.7236285295803033</v>
      </c>
      <c r="P416">
        <v>0.71389015671986145</v>
      </c>
      <c r="Q416">
        <v>1.1199188377218512E-2</v>
      </c>
      <c r="R416">
        <v>5.8980619037521137E-2</v>
      </c>
      <c r="S416">
        <v>8.1223579588329822E-5</v>
      </c>
      <c r="T416">
        <v>5.898061903752079E-2</v>
      </c>
      <c r="U416">
        <v>0.57221750850276465</v>
      </c>
      <c r="V416">
        <v>0.29606763512638146</v>
      </c>
      <c r="W416">
        <v>7.7835468654349348E-4</v>
      </c>
      <c r="X416">
        <v>0.25063923513418768</v>
      </c>
      <c r="Y416">
        <v>4.4512114625732053E-4</v>
      </c>
      <c r="Z416">
        <v>0.2224667789550949</v>
      </c>
    </row>
    <row r="417" spans="1:26" x14ac:dyDescent="0.2">
      <c r="A417" s="13">
        <v>10073</v>
      </c>
      <c r="B417" s="13" t="s">
        <v>79</v>
      </c>
      <c r="C417" s="13" t="s">
        <v>72</v>
      </c>
      <c r="D417" s="14">
        <v>43689</v>
      </c>
      <c r="E417" s="15"/>
      <c r="F417" s="16">
        <v>1.1066</v>
      </c>
      <c r="G417" s="16">
        <v>10.36739</v>
      </c>
      <c r="H417" t="s">
        <v>541</v>
      </c>
      <c r="I417">
        <v>9.8817924279911307E-3</v>
      </c>
      <c r="J417">
        <v>1.1066322027821354</v>
      </c>
      <c r="K417">
        <v>7.1561219888988531E-3</v>
      </c>
      <c r="L417">
        <v>6.8967055506711471E-3</v>
      </c>
      <c r="M417">
        <v>2.7198398781468187</v>
      </c>
      <c r="N417">
        <v>1.5587407730553202E-2</v>
      </c>
      <c r="O417">
        <v>2.0898842836180314</v>
      </c>
      <c r="P417">
        <v>1.0829508285097533</v>
      </c>
      <c r="Q417">
        <v>7.5853420833183038E-3</v>
      </c>
      <c r="R417">
        <v>0.16770138426383632</v>
      </c>
      <c r="S417">
        <v>5.5013686318769804E-5</v>
      </c>
      <c r="T417">
        <v>0.16770138426383557</v>
      </c>
      <c r="U417">
        <v>1.3125743521322191</v>
      </c>
      <c r="V417">
        <v>0.32522461494483279</v>
      </c>
      <c r="W417">
        <v>0.19309687822906385</v>
      </c>
      <c r="X417">
        <v>0.56472966147169945</v>
      </c>
      <c r="Y417">
        <v>0.2536224432408441</v>
      </c>
      <c r="Z417">
        <v>0.43682164175820498</v>
      </c>
    </row>
    <row r="418" spans="1:26" x14ac:dyDescent="0.2">
      <c r="A418" s="17" t="s">
        <v>542</v>
      </c>
      <c r="B418" s="17" t="s">
        <v>539</v>
      </c>
      <c r="C418" s="17" t="s">
        <v>130</v>
      </c>
      <c r="D418" s="66">
        <v>43689</v>
      </c>
      <c r="F418" s="17">
        <v>3.7240000000000002E-2</v>
      </c>
      <c r="G418" s="72">
        <v>0.10056999999999938</v>
      </c>
      <c r="H418" t="s">
        <v>543</v>
      </c>
      <c r="I418">
        <v>1.0106670289070167E-2</v>
      </c>
      <c r="J418">
        <v>0.59070651708918476</v>
      </c>
      <c r="K418">
        <v>7.1552565037581806E-3</v>
      </c>
      <c r="L418">
        <v>4.5072843829415225E-3</v>
      </c>
      <c r="M418">
        <v>2.5567226287720199</v>
      </c>
      <c r="N418">
        <v>9.7554742892244951E-3</v>
      </c>
      <c r="O418">
        <v>2.81669576225935</v>
      </c>
      <c r="P418">
        <v>0.58962304172735458</v>
      </c>
      <c r="Q418">
        <v>1.1132411700452198E-2</v>
      </c>
      <c r="R418">
        <v>8.0677538618367545E-2</v>
      </c>
      <c r="S418">
        <v>8.0739272999558995E-5</v>
      </c>
      <c r="T418">
        <v>8.0677538618367836E-2</v>
      </c>
      <c r="U418">
        <v>0.47554533438203561</v>
      </c>
      <c r="V418">
        <v>0.27666931860613564</v>
      </c>
      <c r="W418">
        <v>4.0388368735581518E-4</v>
      </c>
      <c r="X418">
        <v>0.17880142574297461</v>
      </c>
      <c r="Y418">
        <v>1.9198203667600703E-4</v>
      </c>
      <c r="Z418">
        <v>0.21536833500617009</v>
      </c>
    </row>
    <row r="419" spans="1:26" x14ac:dyDescent="0.2">
      <c r="A419" s="13">
        <v>10073</v>
      </c>
      <c r="B419" s="13" t="s">
        <v>79</v>
      </c>
      <c r="C419" s="13" t="s">
        <v>72</v>
      </c>
      <c r="D419" s="14">
        <v>43689</v>
      </c>
      <c r="E419" s="15"/>
      <c r="F419" s="16">
        <v>1.1066</v>
      </c>
      <c r="G419" s="16">
        <v>10.36739</v>
      </c>
      <c r="H419" t="s">
        <v>541</v>
      </c>
      <c r="I419">
        <v>9.8817924279911307E-3</v>
      </c>
      <c r="J419">
        <v>1.1066322027821354</v>
      </c>
      <c r="K419">
        <v>7.1561219888988531E-3</v>
      </c>
      <c r="L419">
        <v>6.8967055506711471E-3</v>
      </c>
      <c r="M419">
        <v>2.7198398781468187</v>
      </c>
      <c r="N419">
        <v>1.5587407730553202E-2</v>
      </c>
      <c r="O419">
        <v>2.0898842836180314</v>
      </c>
      <c r="P419">
        <v>1.0829508285097533</v>
      </c>
      <c r="Q419">
        <v>7.5853420833183038E-3</v>
      </c>
      <c r="R419">
        <v>0.16770138426383632</v>
      </c>
      <c r="S419">
        <v>5.5013686318769804E-5</v>
      </c>
      <c r="T419">
        <v>0.16770138426383557</v>
      </c>
      <c r="U419">
        <v>1.3125743521322191</v>
      </c>
      <c r="V419">
        <v>0.32522461494483279</v>
      </c>
      <c r="W419">
        <v>0.19309687822906385</v>
      </c>
      <c r="X419">
        <v>0.56472966147169945</v>
      </c>
      <c r="Y419">
        <v>0.2536224432408441</v>
      </c>
      <c r="Z419">
        <v>0.43682164175820498</v>
      </c>
    </row>
    <row r="420" spans="1:26" x14ac:dyDescent="0.2">
      <c r="D420" s="17"/>
    </row>
    <row r="421" spans="1:26" x14ac:dyDescent="0.2">
      <c r="A421" s="13">
        <v>10073</v>
      </c>
      <c r="B421" s="13" t="s">
        <v>79</v>
      </c>
      <c r="C421" s="13" t="s">
        <v>72</v>
      </c>
      <c r="D421" s="14">
        <v>43690</v>
      </c>
      <c r="E421" s="15"/>
      <c r="F421" s="16">
        <v>1.1066</v>
      </c>
      <c r="G421" s="16">
        <v>10.36739</v>
      </c>
      <c r="H421" t="s">
        <v>272</v>
      </c>
      <c r="I421">
        <v>1.0051779334735649E-2</v>
      </c>
      <c r="J421">
        <v>0.73134716098258346</v>
      </c>
      <c r="K421">
        <v>7.1551550484851645E-3</v>
      </c>
      <c r="L421">
        <v>5.9520831956045728E-3</v>
      </c>
      <c r="M421">
        <v>2.7201243644517654</v>
      </c>
      <c r="N421">
        <v>1.5502082234752424E-2</v>
      </c>
      <c r="O421">
        <v>2.047349513257938</v>
      </c>
      <c r="P421">
        <v>0.78209666489878482</v>
      </c>
      <c r="Q421">
        <v>7.5626990936289709E-3</v>
      </c>
      <c r="R421">
        <v>0.16455997212233281</v>
      </c>
      <c r="S421">
        <v>5.4849465072265004E-5</v>
      </c>
      <c r="T421">
        <v>0.16455997212233223</v>
      </c>
      <c r="U421">
        <v>1.3118851594308452</v>
      </c>
      <c r="V421">
        <v>0.33260918460502575</v>
      </c>
      <c r="W421">
        <v>0.19120904287916526</v>
      </c>
      <c r="X421">
        <v>0.76796012449605033</v>
      </c>
      <c r="Y421">
        <v>0.25065916731666366</v>
      </c>
      <c r="Z421">
        <v>0.66073178303374691</v>
      </c>
    </row>
    <row r="422" spans="1:26" x14ac:dyDescent="0.2">
      <c r="A422" s="17" t="s">
        <v>544</v>
      </c>
      <c r="B422" s="17" t="s">
        <v>133</v>
      </c>
      <c r="C422" s="17" t="s">
        <v>130</v>
      </c>
      <c r="D422" s="70">
        <v>43690</v>
      </c>
      <c r="F422" s="17">
        <v>2.8680000000000001E-2</v>
      </c>
      <c r="G422" s="72">
        <v>9.9479999999999791E-2</v>
      </c>
      <c r="H422" t="s">
        <v>545</v>
      </c>
      <c r="I422">
        <v>1.0058099748155688E-2</v>
      </c>
      <c r="J422">
        <v>0.38438061291374492</v>
      </c>
      <c r="K422">
        <v>7.1540137891492684E-3</v>
      </c>
      <c r="L422">
        <v>3.5407301178016692E-3</v>
      </c>
      <c r="M422">
        <v>2.3075392614887491</v>
      </c>
      <c r="N422">
        <v>5.8517327098876557E-3</v>
      </c>
      <c r="O422">
        <v>2.5279100080068067</v>
      </c>
      <c r="P422">
        <v>0.39991062276949929</v>
      </c>
      <c r="Q422">
        <v>1.1019293178007355E-2</v>
      </c>
      <c r="R422">
        <v>6.0493832625040558E-2</v>
      </c>
      <c r="S422">
        <v>7.9918866109234452E-5</v>
      </c>
      <c r="T422">
        <v>6.0493832625041447E-2</v>
      </c>
      <c r="U422">
        <v>0.39325823690503409</v>
      </c>
      <c r="V422">
        <v>0.29405379917155344</v>
      </c>
      <c r="W422">
        <v>8.0661649501220258E-4</v>
      </c>
      <c r="X422">
        <v>0.17526534936973392</v>
      </c>
      <c r="Y422">
        <v>3.1720960446385131E-4</v>
      </c>
      <c r="Z422">
        <v>0.17255294056952217</v>
      </c>
    </row>
    <row r="423" spans="1:26" x14ac:dyDescent="0.2">
      <c r="A423" s="13">
        <v>10073</v>
      </c>
      <c r="B423" s="13" t="s">
        <v>79</v>
      </c>
      <c r="C423" s="13" t="s">
        <v>72</v>
      </c>
      <c r="D423" s="14">
        <v>43690</v>
      </c>
      <c r="E423" s="15"/>
      <c r="F423" s="16">
        <v>1.1066</v>
      </c>
      <c r="G423" s="16">
        <v>10.36739</v>
      </c>
      <c r="H423" t="s">
        <v>276</v>
      </c>
      <c r="I423">
        <v>9.880420692721794E-3</v>
      </c>
      <c r="J423">
        <v>0.98932474844769458</v>
      </c>
      <c r="K423">
        <v>7.1546809804431035E-3</v>
      </c>
      <c r="L423">
        <v>7.2511830449756868E-3</v>
      </c>
      <c r="M423">
        <v>2.720542910815916</v>
      </c>
      <c r="N423">
        <v>1.3155054643834846E-2</v>
      </c>
      <c r="O423">
        <v>2.0879787048848515</v>
      </c>
      <c r="P423">
        <v>1.0091367156600011</v>
      </c>
      <c r="Q423">
        <v>7.575232780985439E-3</v>
      </c>
      <c r="R423">
        <v>0.18343741210295708</v>
      </c>
      <c r="S423">
        <v>5.4940367280375403E-5</v>
      </c>
      <c r="T423">
        <v>0.18343741210295575</v>
      </c>
      <c r="U423">
        <v>1.3150505580214202</v>
      </c>
      <c r="V423">
        <v>0.30115054130200458</v>
      </c>
      <c r="W423">
        <v>0.19027078097200209</v>
      </c>
      <c r="X423">
        <v>0.59682005698355944</v>
      </c>
      <c r="Y423">
        <v>0.25034485079706209</v>
      </c>
      <c r="Z423">
        <v>0.51590701086232094</v>
      </c>
    </row>
    <row r="424" spans="1:26" x14ac:dyDescent="0.2">
      <c r="A424" s="17" t="s">
        <v>546</v>
      </c>
      <c r="B424" s="17" t="s">
        <v>133</v>
      </c>
      <c r="C424" s="17" t="s">
        <v>130</v>
      </c>
      <c r="D424" s="70">
        <v>43690</v>
      </c>
      <c r="F424" s="17">
        <v>2.75E-2</v>
      </c>
      <c r="G424" s="72">
        <v>0.1021099999999997</v>
      </c>
      <c r="H424" t="s">
        <v>547</v>
      </c>
      <c r="I424">
        <v>1.0065546277411717E-2</v>
      </c>
      <c r="J424">
        <v>0.33832500540343541</v>
      </c>
      <c r="K424">
        <v>7.1524168465428792E-3</v>
      </c>
      <c r="L424">
        <v>4.4102279999234176E-3</v>
      </c>
      <c r="M424">
        <v>2.1984063587506952</v>
      </c>
      <c r="N424">
        <v>6.1536632969071076E-3</v>
      </c>
      <c r="O424">
        <v>2.4239610650017398</v>
      </c>
      <c r="P424">
        <v>0.31522503789829842</v>
      </c>
      <c r="Q424">
        <v>1.1100899008913966E-2</v>
      </c>
      <c r="R424">
        <v>7.0824962848178477E-2</v>
      </c>
      <c r="S424">
        <v>8.0510723079423296E-5</v>
      </c>
      <c r="T424">
        <v>7.0824962848178061E-2</v>
      </c>
      <c r="U424">
        <v>0.34296593164987527</v>
      </c>
      <c r="V424">
        <v>0.29419739423618552</v>
      </c>
      <c r="W424">
        <v>7.1892894638434402E-4</v>
      </c>
      <c r="X424">
        <v>0.17990491076142659</v>
      </c>
      <c r="Y424">
        <v>2.4672261151971665E-4</v>
      </c>
      <c r="Z424">
        <v>0.17506611062672114</v>
      </c>
    </row>
    <row r="425" spans="1:26" x14ac:dyDescent="0.2">
      <c r="A425" s="13">
        <v>10073</v>
      </c>
      <c r="B425" s="13" t="s">
        <v>79</v>
      </c>
      <c r="C425" s="13" t="s">
        <v>72</v>
      </c>
      <c r="D425" s="14">
        <v>43690</v>
      </c>
      <c r="E425" s="15"/>
      <c r="F425" s="16">
        <v>1.1066</v>
      </c>
      <c r="G425" s="16">
        <v>10.36739</v>
      </c>
      <c r="H425" t="s">
        <v>294</v>
      </c>
      <c r="I425">
        <v>1.0023249785337912E-2</v>
      </c>
      <c r="J425">
        <v>1.0573896740738735</v>
      </c>
      <c r="K425">
        <v>7.1533518112440429E-3</v>
      </c>
      <c r="L425">
        <v>8.1080709886929402E-3</v>
      </c>
      <c r="M425">
        <v>2.720030832239607</v>
      </c>
      <c r="N425">
        <v>1.2790276390281161E-2</v>
      </c>
      <c r="O425">
        <v>2.0534928925216982</v>
      </c>
      <c r="P425">
        <v>1.0712506873872119</v>
      </c>
      <c r="Q425">
        <v>7.5625192614627596E-3</v>
      </c>
      <c r="R425">
        <v>0.15645160880910966</v>
      </c>
      <c r="S425">
        <v>5.4848160815941002E-5</v>
      </c>
      <c r="T425">
        <v>0.15645160880910941</v>
      </c>
      <c r="U425">
        <v>1.3136362355665061</v>
      </c>
      <c r="V425">
        <v>0.22644628169997003</v>
      </c>
      <c r="W425">
        <v>0.19034025185500994</v>
      </c>
      <c r="X425">
        <v>0.48272876043846297</v>
      </c>
      <c r="Y425">
        <v>0.24950437887687535</v>
      </c>
      <c r="Z425">
        <v>0.53118707377788832</v>
      </c>
    </row>
    <row r="426" spans="1:26" x14ac:dyDescent="0.2">
      <c r="A426" s="17" t="s">
        <v>548</v>
      </c>
      <c r="B426" s="17" t="s">
        <v>166</v>
      </c>
      <c r="C426" s="17" t="s">
        <v>130</v>
      </c>
      <c r="D426" s="70">
        <v>43690</v>
      </c>
      <c r="F426" s="17">
        <v>3.15E-2</v>
      </c>
      <c r="G426" s="72">
        <v>9.9600000000000577E-2</v>
      </c>
      <c r="H426" t="s">
        <v>549</v>
      </c>
      <c r="I426">
        <v>1.0072021249645468E-2</v>
      </c>
      <c r="J426">
        <v>0.4598061726847516</v>
      </c>
      <c r="K426">
        <v>7.1522654691095382E-3</v>
      </c>
      <c r="L426">
        <v>4.9564278560626732E-3</v>
      </c>
      <c r="M426">
        <v>2.5282739506332192</v>
      </c>
      <c r="N426">
        <v>7.5478418126283175E-3</v>
      </c>
      <c r="O426">
        <v>2.6352969015914645</v>
      </c>
      <c r="P426">
        <v>0.46631664522556887</v>
      </c>
      <c r="Q426">
        <v>1.0500371576047106E-2</v>
      </c>
      <c r="R426">
        <v>6.1349622279924895E-2</v>
      </c>
      <c r="S426">
        <v>7.6155319268406138E-5</v>
      </c>
      <c r="T426">
        <v>6.1349622279924632E-2</v>
      </c>
      <c r="U426">
        <v>0.64968717902765749</v>
      </c>
      <c r="V426">
        <v>0.23098041781540898</v>
      </c>
      <c r="W426">
        <v>8.8295540265910478E-4</v>
      </c>
      <c r="X426">
        <v>0.20312696025467486</v>
      </c>
      <c r="Y426">
        <v>5.7303170516180872E-4</v>
      </c>
      <c r="Z426">
        <v>0.18696488548259313</v>
      </c>
    </row>
    <row r="427" spans="1:26" x14ac:dyDescent="0.2">
      <c r="A427" s="13">
        <v>10073</v>
      </c>
      <c r="B427" s="13" t="s">
        <v>79</v>
      </c>
      <c r="C427" s="13" t="s">
        <v>72</v>
      </c>
      <c r="D427" s="14">
        <v>43690</v>
      </c>
      <c r="E427" s="15"/>
      <c r="F427" s="16">
        <v>1.1066</v>
      </c>
      <c r="G427" s="16">
        <v>10.36739</v>
      </c>
      <c r="H427" t="s">
        <v>297</v>
      </c>
      <c r="I427">
        <v>9.8737299802316384E-3</v>
      </c>
      <c r="J427">
        <v>0.83080827418586523</v>
      </c>
      <c r="K427">
        <v>7.1521898496464233E-3</v>
      </c>
      <c r="L427">
        <v>6.5593545373926728E-3</v>
      </c>
      <c r="M427">
        <v>2.7199254250618372</v>
      </c>
      <c r="N427">
        <v>1.2645936493113456E-2</v>
      </c>
      <c r="O427">
        <v>2.085381675876639</v>
      </c>
      <c r="P427">
        <v>0.91294447039729987</v>
      </c>
      <c r="Q427">
        <v>7.5806368701046558E-3</v>
      </c>
      <c r="R427">
        <v>0.18144342391137816</v>
      </c>
      <c r="S427">
        <v>5.4979561144063755E-5</v>
      </c>
      <c r="T427">
        <v>0.18144342391137941</v>
      </c>
      <c r="U427">
        <v>1.3105975539333807</v>
      </c>
      <c r="V427">
        <v>0.26955808346527221</v>
      </c>
      <c r="W427">
        <v>0.19048519879119677</v>
      </c>
      <c r="X427">
        <v>0.64118788858666442</v>
      </c>
      <c r="Y427">
        <v>0.25008702516532905</v>
      </c>
      <c r="Z427">
        <v>0.6954182936932346</v>
      </c>
    </row>
    <row r="428" spans="1:26" x14ac:dyDescent="0.2">
      <c r="A428" s="17" t="s">
        <v>550</v>
      </c>
      <c r="B428" s="17" t="s">
        <v>166</v>
      </c>
      <c r="C428" s="17" t="s">
        <v>130</v>
      </c>
      <c r="D428" s="70">
        <v>43690</v>
      </c>
      <c r="F428" s="17">
        <v>2.5950000000000001E-2</v>
      </c>
      <c r="G428" s="72">
        <v>0.10135999999999967</v>
      </c>
      <c r="H428" t="s">
        <v>551</v>
      </c>
      <c r="I428">
        <v>1.0067837575678177E-2</v>
      </c>
      <c r="J428">
        <v>0.40114447729256164</v>
      </c>
      <c r="K428">
        <v>7.1511298774959821E-3</v>
      </c>
      <c r="L428">
        <v>5.3642999658145936E-3</v>
      </c>
      <c r="M428">
        <v>1.9382702063007646</v>
      </c>
      <c r="N428">
        <v>7.5485889069895479E-3</v>
      </c>
      <c r="O428">
        <v>2.0211940715099477</v>
      </c>
      <c r="P428">
        <v>0.44659351844375866</v>
      </c>
      <c r="Q428">
        <v>1.0504638149291506E-2</v>
      </c>
      <c r="R428">
        <v>9.1928677575405099E-2</v>
      </c>
      <c r="S428">
        <v>7.6186263149320807E-5</v>
      </c>
      <c r="T428">
        <v>9.192867757540428E-2</v>
      </c>
      <c r="U428">
        <v>0.49195129633483531</v>
      </c>
      <c r="V428">
        <v>0.33526700494868289</v>
      </c>
      <c r="W428">
        <v>1.4502091463021675E-3</v>
      </c>
      <c r="X428">
        <v>0.24914462414881902</v>
      </c>
      <c r="Y428">
        <v>7.1330368942116662E-4</v>
      </c>
      <c r="Z428">
        <v>0.21237131332713483</v>
      </c>
    </row>
    <row r="429" spans="1:26" x14ac:dyDescent="0.2">
      <c r="A429" s="13">
        <v>10073</v>
      </c>
      <c r="B429" s="13" t="s">
        <v>79</v>
      </c>
      <c r="C429" s="13" t="s">
        <v>72</v>
      </c>
      <c r="D429" s="14">
        <v>43690</v>
      </c>
      <c r="E429" s="15"/>
      <c r="F429" s="16">
        <v>1.1066</v>
      </c>
      <c r="G429" s="16">
        <v>10.36739</v>
      </c>
      <c r="H429" t="s">
        <v>300</v>
      </c>
      <c r="I429">
        <v>9.9162823377632863E-3</v>
      </c>
      <c r="J429">
        <v>1.0366746604473531</v>
      </c>
      <c r="K429">
        <v>7.152880350993096E-3</v>
      </c>
      <c r="L429">
        <v>7.9613652706960088E-3</v>
      </c>
      <c r="M429">
        <v>2.720410698711702</v>
      </c>
      <c r="N429">
        <v>1.5963835600575928E-2</v>
      </c>
      <c r="O429">
        <v>2.0784705048933829</v>
      </c>
      <c r="P429">
        <v>1.10687984549935</v>
      </c>
      <c r="Q429">
        <v>7.5694139970480254E-3</v>
      </c>
      <c r="R429">
        <v>0.16522980919279404</v>
      </c>
      <c r="S429">
        <v>5.489816578823787E-5</v>
      </c>
      <c r="T429">
        <v>0.16522980919279384</v>
      </c>
      <c r="U429">
        <v>1.3131212490814066</v>
      </c>
      <c r="V429">
        <v>0.24752435550124016</v>
      </c>
      <c r="W429">
        <v>0.19163454454403692</v>
      </c>
      <c r="X429">
        <v>0.57330620268314436</v>
      </c>
      <c r="Y429">
        <v>0.25201652184249479</v>
      </c>
      <c r="Z429">
        <v>0.52443324475698561</v>
      </c>
    </row>
    <row r="430" spans="1:26" x14ac:dyDescent="0.2">
      <c r="A430" s="17" t="s">
        <v>552</v>
      </c>
      <c r="B430" s="17" t="s">
        <v>166</v>
      </c>
      <c r="C430" s="17" t="s">
        <v>130</v>
      </c>
      <c r="D430" s="70">
        <v>43690</v>
      </c>
      <c r="F430" s="17">
        <v>2.8930000000000001E-2</v>
      </c>
      <c r="G430" s="72">
        <v>0.10177000000000014</v>
      </c>
      <c r="H430" t="s">
        <v>553</v>
      </c>
      <c r="I430">
        <v>1.0046812277446969E-2</v>
      </c>
      <c r="J430">
        <v>0.30890762916015185</v>
      </c>
      <c r="K430">
        <v>7.1514197191393132E-3</v>
      </c>
      <c r="L430">
        <v>3.8677405380946363E-3</v>
      </c>
      <c r="M430">
        <v>2.0410086422627383</v>
      </c>
      <c r="N430">
        <v>7.348736630709618E-3</v>
      </c>
      <c r="O430">
        <v>2.114057745543898</v>
      </c>
      <c r="P430">
        <v>0.30468206346841958</v>
      </c>
      <c r="Q430">
        <v>1.0398521003763653E-2</v>
      </c>
      <c r="R430">
        <v>6.3352032438540595E-2</v>
      </c>
      <c r="S430">
        <v>7.5416634661509962E-5</v>
      </c>
      <c r="T430">
        <v>6.3352032438541567E-2</v>
      </c>
      <c r="U430">
        <v>0.64028188424362886</v>
      </c>
      <c r="V430">
        <v>0.23841433800051037</v>
      </c>
      <c r="W430">
        <v>1.758345201512395E-3</v>
      </c>
      <c r="X430">
        <v>0.14646885135938728</v>
      </c>
      <c r="Y430">
        <v>1.1264449036777588E-3</v>
      </c>
      <c r="Z430">
        <v>0.13715082675437598</v>
      </c>
    </row>
    <row r="431" spans="1:26" x14ac:dyDescent="0.2">
      <c r="A431" s="13">
        <v>10073</v>
      </c>
      <c r="B431" s="13" t="s">
        <v>79</v>
      </c>
      <c r="C431" s="13" t="s">
        <v>72</v>
      </c>
      <c r="D431" s="14">
        <v>43690</v>
      </c>
      <c r="E431" s="15"/>
      <c r="F431" s="16">
        <v>1.1066</v>
      </c>
      <c r="G431" s="16">
        <v>10.36739</v>
      </c>
      <c r="H431" t="s">
        <v>303</v>
      </c>
      <c r="I431">
        <v>1.0050440202552177E-2</v>
      </c>
      <c r="J431">
        <v>1.1286401852823602</v>
      </c>
      <c r="K431">
        <v>7.1522885918905406E-3</v>
      </c>
      <c r="L431">
        <v>7.2939329694745817E-3</v>
      </c>
      <c r="M431">
        <v>2.7196703297658447</v>
      </c>
      <c r="N431">
        <v>1.3441964243880819E-2</v>
      </c>
      <c r="O431">
        <v>2.0495071353838545</v>
      </c>
      <c r="P431">
        <v>1.1257082765442012</v>
      </c>
      <c r="Q431">
        <v>7.5622355202805266E-3</v>
      </c>
      <c r="R431">
        <v>0.16444890971861495</v>
      </c>
      <c r="S431">
        <v>5.4846102945877452E-5</v>
      </c>
      <c r="T431">
        <v>0.16444890971861545</v>
      </c>
      <c r="U431">
        <v>1.3114419451259458</v>
      </c>
      <c r="V431">
        <v>0.25873811015071219</v>
      </c>
      <c r="W431">
        <v>0.19283039266740556</v>
      </c>
      <c r="X431">
        <v>0.54556409751416279</v>
      </c>
      <c r="Y431">
        <v>0.25293116247949721</v>
      </c>
      <c r="Z431">
        <v>0.42669609150797116</v>
      </c>
    </row>
    <row r="432" spans="1:26" x14ac:dyDescent="0.2">
      <c r="A432" s="17" t="s">
        <v>554</v>
      </c>
      <c r="B432" s="17" t="s">
        <v>166</v>
      </c>
      <c r="C432" s="17" t="s">
        <v>130</v>
      </c>
      <c r="D432" s="70">
        <v>43690</v>
      </c>
      <c r="F432" s="17">
        <v>2.3789999999999999E-2</v>
      </c>
      <c r="G432" s="72">
        <v>0.10158999999999985</v>
      </c>
      <c r="H432" t="s">
        <v>555</v>
      </c>
      <c r="I432">
        <v>1.0094522087292524E-2</v>
      </c>
      <c r="J432">
        <v>0.46284761764790949</v>
      </c>
      <c r="K432">
        <v>7.1510879901835215E-3</v>
      </c>
      <c r="L432">
        <v>4.4444940114031842E-3</v>
      </c>
      <c r="M432">
        <v>1.5595716797371009</v>
      </c>
      <c r="N432">
        <v>6.9929499843260062E-3</v>
      </c>
      <c r="O432">
        <v>1.6038908317002125</v>
      </c>
      <c r="P432">
        <v>0.50108455814042663</v>
      </c>
      <c r="Q432">
        <v>1.0384435267278867E-2</v>
      </c>
      <c r="R432">
        <v>9.0653519626849338E-2</v>
      </c>
      <c r="S432">
        <v>7.5314476013945835E-5</v>
      </c>
      <c r="T432">
        <v>9.0653519626848339E-2</v>
      </c>
      <c r="U432">
        <v>0.55756660537750402</v>
      </c>
      <c r="V432">
        <v>0.22694614782747666</v>
      </c>
      <c r="W432">
        <v>2.4555221304362993E-3</v>
      </c>
      <c r="X432">
        <v>0.19214626734096249</v>
      </c>
      <c r="Y432">
        <v>1.3684405064233575E-3</v>
      </c>
      <c r="Z432">
        <v>0.16570393385782645</v>
      </c>
    </row>
    <row r="433" spans="1:26" x14ac:dyDescent="0.2">
      <c r="A433" s="13">
        <v>10073</v>
      </c>
      <c r="B433" s="13" t="s">
        <v>79</v>
      </c>
      <c r="C433" s="13" t="s">
        <v>72</v>
      </c>
      <c r="D433" s="14">
        <v>43690</v>
      </c>
      <c r="E433" s="15"/>
      <c r="F433" s="16">
        <v>1.1066</v>
      </c>
      <c r="G433" s="16">
        <v>10.36739</v>
      </c>
      <c r="H433" t="s">
        <v>306</v>
      </c>
      <c r="I433">
        <v>9.8254731443787324E-3</v>
      </c>
      <c r="J433">
        <v>0.88792270404603213</v>
      </c>
      <c r="K433">
        <v>7.1536856213932102E-3</v>
      </c>
      <c r="L433">
        <v>8.1315146972734502E-3</v>
      </c>
      <c r="M433">
        <v>2.7201791591531501</v>
      </c>
      <c r="N433">
        <v>1.0984025275144443E-2</v>
      </c>
      <c r="O433">
        <v>2.1028956338605473</v>
      </c>
      <c r="P433">
        <v>0.91873157376190207</v>
      </c>
      <c r="Q433">
        <v>7.5794943960155407E-3</v>
      </c>
      <c r="R433">
        <v>0.15691159233475094</v>
      </c>
      <c r="S433">
        <v>5.4971275201191906E-5</v>
      </c>
      <c r="T433">
        <v>0.15691159233475099</v>
      </c>
      <c r="U433">
        <v>1.311332620095788</v>
      </c>
      <c r="V433">
        <v>0.25114471027193541</v>
      </c>
      <c r="W433">
        <v>0.19317187147538178</v>
      </c>
      <c r="X433">
        <v>0.52873468072810703</v>
      </c>
      <c r="Y433">
        <v>0.25362893130404301</v>
      </c>
      <c r="Z433">
        <v>0.50330455946258745</v>
      </c>
    </row>
    <row r="434" spans="1:26" x14ac:dyDescent="0.2">
      <c r="D434" s="17"/>
    </row>
    <row r="435" spans="1:26" x14ac:dyDescent="0.2">
      <c r="A435" s="13">
        <v>10073</v>
      </c>
      <c r="B435" s="13" t="s">
        <v>79</v>
      </c>
      <c r="C435" s="13" t="s">
        <v>72</v>
      </c>
      <c r="D435" s="14">
        <v>43696</v>
      </c>
      <c r="E435" s="15"/>
      <c r="F435" s="16">
        <v>1.1066</v>
      </c>
      <c r="G435" s="16">
        <v>10.36739</v>
      </c>
      <c r="H435" t="s">
        <v>556</v>
      </c>
      <c r="I435">
        <v>1.0107337344867828E-2</v>
      </c>
      <c r="J435">
        <v>1.4890385592954425</v>
      </c>
      <c r="K435">
        <v>7.150761596374477E-3</v>
      </c>
      <c r="L435">
        <v>8.6942016849977984E-3</v>
      </c>
      <c r="M435">
        <v>2.7186982059890616</v>
      </c>
      <c r="N435">
        <v>1.9135082233007503E-2</v>
      </c>
      <c r="O435">
        <v>2.0467330123161362</v>
      </c>
      <c r="P435">
        <v>1.5999407159963321</v>
      </c>
      <c r="Q435">
        <v>7.5912123300993176E-3</v>
      </c>
      <c r="R435">
        <v>0.35987296959350951</v>
      </c>
      <c r="S435">
        <v>5.5056261051916618E-5</v>
      </c>
      <c r="T435">
        <v>0.35987296959351006</v>
      </c>
      <c r="U435">
        <v>1.3116821213816467</v>
      </c>
      <c r="V435">
        <v>0.47675771842282816</v>
      </c>
      <c r="W435">
        <v>0.18892796794811556</v>
      </c>
      <c r="X435">
        <v>1.3264835991805892</v>
      </c>
      <c r="Y435">
        <v>0.24830541290537503</v>
      </c>
      <c r="Z435">
        <v>1.0996567081610813</v>
      </c>
    </row>
    <row r="436" spans="1:26" x14ac:dyDescent="0.2">
      <c r="A436" s="17">
        <v>10352</v>
      </c>
      <c r="B436" s="17" t="s">
        <v>557</v>
      </c>
      <c r="C436" s="17" t="s">
        <v>558</v>
      </c>
      <c r="D436" s="70">
        <v>43696</v>
      </c>
      <c r="F436" s="17">
        <v>1.7469999999999999E-2</v>
      </c>
      <c r="G436" s="72">
        <v>0.10008000000000017</v>
      </c>
      <c r="H436" t="s">
        <v>559</v>
      </c>
      <c r="I436">
        <v>1.0234098637280717E-2</v>
      </c>
      <c r="J436">
        <v>0.32086517024650518</v>
      </c>
      <c r="K436">
        <v>7.1515740590724353E-3</v>
      </c>
      <c r="L436">
        <v>9.0219272869004469E-3</v>
      </c>
      <c r="M436">
        <v>0.66882290470495842</v>
      </c>
      <c r="N436">
        <v>8.4091997946500203E-3</v>
      </c>
      <c r="O436">
        <v>1.0034269086069978</v>
      </c>
      <c r="P436">
        <v>0.3651867261468083</v>
      </c>
      <c r="Q436">
        <v>1.5360226675680303E-2</v>
      </c>
      <c r="R436">
        <v>0.18462790880308519</v>
      </c>
      <c r="S436">
        <v>1.1140205449394988E-4</v>
      </c>
      <c r="T436">
        <v>0.18462790880308541</v>
      </c>
      <c r="U436">
        <v>0.96932244130922107</v>
      </c>
      <c r="V436">
        <v>0.17145430170686704</v>
      </c>
      <c r="W436">
        <v>4.0009474372149495E-5</v>
      </c>
      <c r="X436">
        <v>0.17271193683314967</v>
      </c>
      <c r="Y436">
        <v>3.8761705485926605E-5</v>
      </c>
      <c r="Z436">
        <v>0.11047001940520214</v>
      </c>
    </row>
    <row r="437" spans="1:26" x14ac:dyDescent="0.2">
      <c r="A437" s="13">
        <v>10073</v>
      </c>
      <c r="B437" s="13" t="s">
        <v>79</v>
      </c>
      <c r="C437" s="13" t="s">
        <v>72</v>
      </c>
      <c r="D437" s="14">
        <v>43696</v>
      </c>
      <c r="E437" s="15"/>
      <c r="F437" s="16">
        <v>1.1066</v>
      </c>
      <c r="G437" s="16">
        <v>10.36739</v>
      </c>
      <c r="H437" t="s">
        <v>560</v>
      </c>
      <c r="I437">
        <v>9.8092774053976216E-3</v>
      </c>
      <c r="J437">
        <v>1.6755166678411315</v>
      </c>
      <c r="K437">
        <v>7.1509463131561955E-3</v>
      </c>
      <c r="L437">
        <v>1.0769217413141224E-2</v>
      </c>
      <c r="M437">
        <v>2.7202624173201801</v>
      </c>
      <c r="N437">
        <v>2.268111946545414E-2</v>
      </c>
      <c r="O437">
        <v>2.1049645395376406</v>
      </c>
      <c r="P437">
        <v>1.6927221717834517</v>
      </c>
      <c r="Q437">
        <v>7.5628656375937037E-3</v>
      </c>
      <c r="R437">
        <v>0.24975545348923067</v>
      </c>
      <c r="S437">
        <v>5.485067295416847E-5</v>
      </c>
      <c r="T437">
        <v>0.24975545348923323</v>
      </c>
      <c r="U437">
        <v>1.3154983883657174</v>
      </c>
      <c r="V437">
        <v>0.39968415306518168</v>
      </c>
      <c r="W437">
        <v>0.19514693560711188</v>
      </c>
      <c r="X437">
        <v>1.3683215764058529</v>
      </c>
      <c r="Y437">
        <v>0.25929087806193396</v>
      </c>
      <c r="Z437">
        <v>1.2700007268853377</v>
      </c>
    </row>
    <row r="438" spans="1:26" x14ac:dyDescent="0.2">
      <c r="A438" s="17">
        <v>10353</v>
      </c>
      <c r="B438" s="17" t="s">
        <v>561</v>
      </c>
      <c r="C438" s="17" t="s">
        <v>558</v>
      </c>
      <c r="D438" s="70">
        <v>43696</v>
      </c>
      <c r="F438" s="17">
        <v>3.5659999999999997E-2</v>
      </c>
      <c r="G438" s="72">
        <v>9.7920000000000229E-2</v>
      </c>
      <c r="H438" t="s">
        <v>562</v>
      </c>
      <c r="I438">
        <v>1.0078891596731771E-2</v>
      </c>
      <c r="J438">
        <v>0.38830102769420288</v>
      </c>
      <c r="K438">
        <v>7.1519870587717473E-3</v>
      </c>
      <c r="L438">
        <v>1.8484191415220608E-2</v>
      </c>
      <c r="M438">
        <v>0.23961531825369939</v>
      </c>
      <c r="N438">
        <v>1.4249889683834149E-2</v>
      </c>
      <c r="O438">
        <v>0.27940433800509468</v>
      </c>
      <c r="P438">
        <v>0.6204075440592719</v>
      </c>
      <c r="Q438">
        <v>1.1769967922061893E-2</v>
      </c>
      <c r="R438">
        <v>0.40040094094816692</v>
      </c>
      <c r="S438">
        <v>8.5363232947700493E-5</v>
      </c>
      <c r="T438">
        <v>0.40040094094816686</v>
      </c>
      <c r="U438">
        <v>7.6333783228280452E-2</v>
      </c>
      <c r="V438">
        <v>0.36892974594671929</v>
      </c>
      <c r="W438">
        <v>8.7787489383739064E-5</v>
      </c>
      <c r="X438">
        <v>0.15322404723414762</v>
      </c>
      <c r="Y438">
        <v>6.6985380856163303E-6</v>
      </c>
      <c r="Z438">
        <v>0.35372514660310428</v>
      </c>
    </row>
    <row r="439" spans="1:26" x14ac:dyDescent="0.2">
      <c r="A439" s="13">
        <v>10073</v>
      </c>
      <c r="B439" s="13" t="s">
        <v>79</v>
      </c>
      <c r="C439" s="13" t="s">
        <v>72</v>
      </c>
      <c r="D439" s="14">
        <v>43696</v>
      </c>
      <c r="E439" s="15"/>
      <c r="F439" s="16">
        <v>1.1066</v>
      </c>
      <c r="G439" s="16">
        <v>10.36739</v>
      </c>
      <c r="H439" t="s">
        <v>563</v>
      </c>
      <c r="I439">
        <v>9.679617844353932E-3</v>
      </c>
      <c r="J439">
        <v>1.4169005224694833</v>
      </c>
      <c r="K439">
        <v>7.1509494185067442E-3</v>
      </c>
      <c r="L439">
        <v>8.9269690104794922E-3</v>
      </c>
      <c r="M439">
        <v>2.7196737364312908</v>
      </c>
      <c r="N439">
        <v>2.0714752313529171E-2</v>
      </c>
      <c r="O439">
        <v>2.1273054664824098</v>
      </c>
      <c r="P439">
        <v>1.4969337746789708</v>
      </c>
      <c r="Q439">
        <v>7.550984738240089E-3</v>
      </c>
      <c r="R439">
        <v>0.24796085532360498</v>
      </c>
      <c r="S439">
        <v>5.4764505176493424E-5</v>
      </c>
      <c r="T439">
        <v>0.24796085532360454</v>
      </c>
      <c r="U439">
        <v>1.3157674228016303</v>
      </c>
      <c r="V439">
        <v>0.29111143042459947</v>
      </c>
      <c r="W439">
        <v>0.18495100321426083</v>
      </c>
      <c r="X439">
        <v>1.472795589661779</v>
      </c>
      <c r="Y439">
        <v>0.24348454061495861</v>
      </c>
      <c r="Z439">
        <v>1.4317579998790115</v>
      </c>
    </row>
    <row r="440" spans="1:26" x14ac:dyDescent="0.2">
      <c r="A440" s="17">
        <v>10354</v>
      </c>
      <c r="B440" s="17" t="s">
        <v>564</v>
      </c>
      <c r="C440" s="17" t="s">
        <v>558</v>
      </c>
      <c r="D440" s="70">
        <v>43696</v>
      </c>
      <c r="F440" s="17">
        <v>4.6899999999999997E-2</v>
      </c>
      <c r="G440" s="72">
        <v>9.8839999999999151E-2</v>
      </c>
      <c r="H440" t="s">
        <v>565</v>
      </c>
      <c r="I440">
        <v>1.0067768914791905E-2</v>
      </c>
      <c r="J440">
        <v>0.3649358919997821</v>
      </c>
      <c r="K440">
        <v>7.1522164820286066E-3</v>
      </c>
      <c r="L440">
        <v>4.4790163817399302E-3</v>
      </c>
      <c r="M440">
        <v>1.6437871957048917</v>
      </c>
      <c r="N440">
        <v>6.5627435052732557E-3</v>
      </c>
      <c r="O440">
        <v>2.1253941700433967</v>
      </c>
      <c r="P440">
        <v>0.36159516725157215</v>
      </c>
      <c r="Q440">
        <v>1.3016921217191902E-2</v>
      </c>
      <c r="R440">
        <v>6.655785099930929E-2</v>
      </c>
      <c r="S440">
        <v>9.4406924936662055E-5</v>
      </c>
      <c r="T440">
        <v>6.6557850999309248E-2</v>
      </c>
      <c r="U440">
        <v>0.37319775639627728</v>
      </c>
      <c r="V440">
        <v>0.36719337887096126</v>
      </c>
      <c r="W440">
        <v>5.0783300844484157E-4</v>
      </c>
      <c r="X440">
        <v>0.23673772358380857</v>
      </c>
      <c r="Y440">
        <v>1.89544865981805E-4</v>
      </c>
      <c r="Z440">
        <v>0.24308867432737469</v>
      </c>
    </row>
    <row r="441" spans="1:26" x14ac:dyDescent="0.2">
      <c r="A441" s="13">
        <v>10073</v>
      </c>
      <c r="B441" s="13" t="s">
        <v>79</v>
      </c>
      <c r="C441" s="13" t="s">
        <v>72</v>
      </c>
      <c r="D441" s="14">
        <v>43696</v>
      </c>
      <c r="E441" s="15"/>
      <c r="F441" s="16">
        <v>1.1066</v>
      </c>
      <c r="G441" s="16">
        <v>10.36739</v>
      </c>
      <c r="H441" t="s">
        <v>566</v>
      </c>
      <c r="I441">
        <v>9.919307557308573E-3</v>
      </c>
      <c r="J441">
        <v>1.4612593800137306</v>
      </c>
      <c r="K441">
        <v>7.1517579408418939E-3</v>
      </c>
      <c r="L441">
        <v>1.1100434269445073E-2</v>
      </c>
      <c r="M441">
        <v>2.7189534539668823</v>
      </c>
      <c r="N441">
        <v>1.8625118885217565E-2</v>
      </c>
      <c r="O441">
        <v>2.0780022000667229</v>
      </c>
      <c r="P441">
        <v>1.4384822367220849</v>
      </c>
      <c r="Q441">
        <v>7.5700445015652838E-3</v>
      </c>
      <c r="R441">
        <v>0.34739047831119008</v>
      </c>
      <c r="S441">
        <v>5.490273860477719E-5</v>
      </c>
      <c r="T441">
        <v>0.34739047831118963</v>
      </c>
      <c r="U441">
        <v>1.3155038108231913</v>
      </c>
      <c r="V441">
        <v>0.39176040103895432</v>
      </c>
      <c r="W441">
        <v>0.18193694051239129</v>
      </c>
      <c r="X441">
        <v>1.2595471947710788</v>
      </c>
      <c r="Y441">
        <v>0.23888908437541789</v>
      </c>
      <c r="Z441">
        <v>1.2759815648860564</v>
      </c>
    </row>
    <row r="442" spans="1:26" x14ac:dyDescent="0.2">
      <c r="A442" s="17">
        <v>10355</v>
      </c>
      <c r="B442" s="17" t="s">
        <v>567</v>
      </c>
      <c r="C442" s="17" t="s">
        <v>558</v>
      </c>
      <c r="D442" s="70">
        <v>43696</v>
      </c>
      <c r="F442" s="17">
        <v>7.1480000000000002E-2</v>
      </c>
      <c r="G442" s="72">
        <v>0.10132000000000119</v>
      </c>
      <c r="H442" t="s">
        <v>568</v>
      </c>
      <c r="I442">
        <v>1.018141516992414E-2</v>
      </c>
      <c r="J442">
        <v>0.52466890230235885</v>
      </c>
      <c r="K442">
        <v>7.1514768930813254E-3</v>
      </c>
      <c r="L442">
        <v>5.6655107324197155E-3</v>
      </c>
      <c r="M442">
        <v>1.5680198350087811</v>
      </c>
      <c r="N442">
        <v>7.5831452474122707E-3</v>
      </c>
      <c r="O442">
        <v>1.3261766119434066</v>
      </c>
      <c r="P442">
        <v>0.53847428168151779</v>
      </c>
      <c r="Q442">
        <v>8.6068532768155352E-3</v>
      </c>
      <c r="R442">
        <v>0.16782479571929601</v>
      </c>
      <c r="S442">
        <v>6.242232995710456E-5</v>
      </c>
      <c r="T442">
        <v>0.16782479571929629</v>
      </c>
      <c r="U442">
        <v>0.67541219642534289</v>
      </c>
      <c r="V442">
        <v>0.19470939354083178</v>
      </c>
      <c r="W442">
        <v>5.044378220834173E-5</v>
      </c>
      <c r="X442">
        <v>0.15818421399152058</v>
      </c>
      <c r="Y442">
        <v>3.4080409917593148E-5</v>
      </c>
      <c r="Z442">
        <v>0.13343123126387865</v>
      </c>
    </row>
    <row r="443" spans="1:26" x14ac:dyDescent="0.2">
      <c r="A443" s="13">
        <v>10073</v>
      </c>
      <c r="B443" s="13" t="s">
        <v>79</v>
      </c>
      <c r="C443" s="13" t="s">
        <v>72</v>
      </c>
      <c r="D443" s="14">
        <v>43696</v>
      </c>
      <c r="E443" s="15"/>
      <c r="F443" s="16">
        <v>1.1066</v>
      </c>
      <c r="G443" s="16">
        <v>10.36739</v>
      </c>
      <c r="H443" t="s">
        <v>566</v>
      </c>
      <c r="I443">
        <v>9.919307557308573E-3</v>
      </c>
      <c r="J443">
        <v>1.4612593800137306</v>
      </c>
      <c r="K443">
        <v>7.1517579408418939E-3</v>
      </c>
      <c r="L443">
        <v>1.1100434269445073E-2</v>
      </c>
      <c r="M443">
        <v>2.7189534539668823</v>
      </c>
      <c r="N443">
        <v>1.8625118885217565E-2</v>
      </c>
      <c r="O443">
        <v>2.0780022000667229</v>
      </c>
      <c r="P443">
        <v>1.4384822367220849</v>
      </c>
      <c r="Q443">
        <v>7.5700445015652838E-3</v>
      </c>
      <c r="R443">
        <v>0.34739047831119008</v>
      </c>
      <c r="S443">
        <v>5.490273860477719E-5</v>
      </c>
      <c r="T443">
        <v>0.34739047831118963</v>
      </c>
      <c r="U443">
        <v>1.3155038108231913</v>
      </c>
      <c r="V443">
        <v>0.39176040103895432</v>
      </c>
      <c r="W443">
        <v>0.18193694051239129</v>
      </c>
      <c r="X443">
        <v>1.2595471947710788</v>
      </c>
      <c r="Y443">
        <v>0.23888908437541789</v>
      </c>
      <c r="Z443">
        <v>1.2759815648860564</v>
      </c>
    </row>
    <row r="444" spans="1:26" x14ac:dyDescent="0.2">
      <c r="D444" s="17"/>
    </row>
    <row r="445" spans="1:26" x14ac:dyDescent="0.2">
      <c r="A445" s="13">
        <v>10073</v>
      </c>
      <c r="B445" s="13" t="s">
        <v>79</v>
      </c>
      <c r="C445" s="13" t="s">
        <v>72</v>
      </c>
      <c r="D445" s="14">
        <v>43697</v>
      </c>
      <c r="E445" s="15"/>
      <c r="F445" s="16">
        <v>1.1066</v>
      </c>
      <c r="G445" s="16">
        <v>10.36739</v>
      </c>
      <c r="H445" t="s">
        <v>569</v>
      </c>
      <c r="I445">
        <v>9.8997611132008081E-3</v>
      </c>
      <c r="J445">
        <v>0.56336289174487697</v>
      </c>
      <c r="K445">
        <v>7.1462870449661769E-3</v>
      </c>
      <c r="L445">
        <v>5.0416137726663314E-3</v>
      </c>
      <c r="M445">
        <v>2.7199572099269038</v>
      </c>
      <c r="N445">
        <v>1.0076246247834949E-2</v>
      </c>
      <c r="O445">
        <v>2.0755557918648999</v>
      </c>
      <c r="P445">
        <v>0.59945921183092343</v>
      </c>
      <c r="Q445">
        <v>7.5567116322864791E-3</v>
      </c>
      <c r="R445">
        <v>0.13409442517371178</v>
      </c>
      <c r="S445">
        <v>5.4806040225168665E-5</v>
      </c>
      <c r="T445">
        <v>0.13409442517371134</v>
      </c>
      <c r="U445">
        <v>1.3146507154271001</v>
      </c>
      <c r="V445">
        <v>0.23738939695668784</v>
      </c>
      <c r="W445">
        <v>0.18056419796832776</v>
      </c>
      <c r="X445">
        <v>0.35125237381971119</v>
      </c>
      <c r="Y445">
        <v>0.23737770662940497</v>
      </c>
      <c r="Z445">
        <v>0.41197354473002024</v>
      </c>
    </row>
    <row r="446" spans="1:26" x14ac:dyDescent="0.2">
      <c r="A446" s="17">
        <v>10347</v>
      </c>
      <c r="B446" s="17" t="s">
        <v>570</v>
      </c>
      <c r="C446" s="17" t="s">
        <v>384</v>
      </c>
      <c r="D446" s="70">
        <v>43697</v>
      </c>
      <c r="F446" s="17">
        <v>6.7269999999999996E-2</v>
      </c>
      <c r="G446" s="72">
        <v>9.6090000000000231E-2</v>
      </c>
      <c r="H446" t="s">
        <v>571</v>
      </c>
      <c r="I446">
        <v>1.0132379686986175E-2</v>
      </c>
      <c r="J446">
        <v>0.33460596144493382</v>
      </c>
      <c r="K446">
        <v>7.1446651131958925E-3</v>
      </c>
      <c r="L446">
        <v>5.4763617967109575E-3</v>
      </c>
      <c r="M446">
        <v>1.3560762020776969</v>
      </c>
      <c r="N446">
        <v>7.9804139828009175E-3</v>
      </c>
      <c r="O446">
        <v>1.1162733610891975</v>
      </c>
      <c r="P446">
        <v>0.34197861422702214</v>
      </c>
      <c r="Q446">
        <v>8.3229268853434058E-3</v>
      </c>
      <c r="R446">
        <v>0.13204742006322667</v>
      </c>
      <c r="S446">
        <v>6.0363116639300565E-5</v>
      </c>
      <c r="T446">
        <v>0.13204742006322726</v>
      </c>
      <c r="U446">
        <v>0.5023092017759675</v>
      </c>
      <c r="V446">
        <v>0.22024036457380078</v>
      </c>
      <c r="W446">
        <v>1.9875819616780005E-4</v>
      </c>
      <c r="X446">
        <v>0.16603623421328384</v>
      </c>
      <c r="Y446">
        <v>9.9967070192150351E-5</v>
      </c>
      <c r="Z446">
        <v>0.18059116091008207</v>
      </c>
    </row>
    <row r="447" spans="1:26" x14ac:dyDescent="0.2">
      <c r="A447" s="13">
        <v>10073</v>
      </c>
      <c r="B447" s="13" t="s">
        <v>79</v>
      </c>
      <c r="C447" s="13" t="s">
        <v>72</v>
      </c>
      <c r="D447" s="14">
        <v>43697</v>
      </c>
      <c r="E447" s="15"/>
      <c r="F447" s="16">
        <v>1.1066</v>
      </c>
      <c r="G447" s="16">
        <v>10.36739</v>
      </c>
      <c r="H447" t="s">
        <v>572</v>
      </c>
      <c r="I447">
        <v>1.0054966423133183E-2</v>
      </c>
      <c r="J447">
        <v>0.53338029597565861</v>
      </c>
      <c r="K447">
        <v>7.146304171195667E-3</v>
      </c>
      <c r="L447">
        <v>3.9705448228718005E-3</v>
      </c>
      <c r="M447">
        <v>2.7196083234643913</v>
      </c>
      <c r="N447">
        <v>1.0709261886484977E-2</v>
      </c>
      <c r="O447">
        <v>2.0461318020574235</v>
      </c>
      <c r="P447">
        <v>0.55057835369070529</v>
      </c>
      <c r="Q447">
        <v>7.5592968366000697E-3</v>
      </c>
      <c r="R447">
        <v>0.11588004349852854</v>
      </c>
      <c r="S447">
        <v>5.4824789757835174E-5</v>
      </c>
      <c r="T447">
        <v>0.11588004349852857</v>
      </c>
      <c r="U447">
        <v>1.3138324096039937</v>
      </c>
      <c r="V447">
        <v>0.22820189084242992</v>
      </c>
      <c r="W447">
        <v>0.17838269961524819</v>
      </c>
      <c r="X447">
        <v>0.4346678539115193</v>
      </c>
      <c r="Y447">
        <v>0.2344944362337304</v>
      </c>
      <c r="Z447">
        <v>0.40255455291179842</v>
      </c>
    </row>
    <row r="448" spans="1:26" x14ac:dyDescent="0.2">
      <c r="A448" s="17">
        <v>10348</v>
      </c>
      <c r="B448" s="17" t="s">
        <v>573</v>
      </c>
      <c r="C448" s="17" t="s">
        <v>384</v>
      </c>
      <c r="D448" s="70">
        <v>43697</v>
      </c>
      <c r="F448" s="17">
        <v>0.14748</v>
      </c>
      <c r="G448" s="72">
        <v>9.7909999999998831E-2</v>
      </c>
      <c r="H448" t="s">
        <v>574</v>
      </c>
      <c r="I448">
        <v>9.990910552912095E-3</v>
      </c>
      <c r="J448">
        <v>0.61174779980729233</v>
      </c>
      <c r="K448">
        <v>7.1441834435210395E-3</v>
      </c>
      <c r="L448">
        <v>2.2612209635719202E-3</v>
      </c>
      <c r="M448">
        <v>9.6712392246900531</v>
      </c>
      <c r="N448">
        <v>9.3633063234857487E-3</v>
      </c>
      <c r="O448">
        <v>8.3624648237918127</v>
      </c>
      <c r="P448">
        <v>0.59957149070614757</v>
      </c>
      <c r="Q448">
        <v>8.6266095030603229E-3</v>
      </c>
      <c r="R448">
        <v>4.4758469498252691E-2</v>
      </c>
      <c r="S448">
        <v>6.2565614573874018E-5</v>
      </c>
      <c r="T448">
        <v>4.4758469498252518E-2</v>
      </c>
      <c r="U448">
        <v>3.2985349747855421</v>
      </c>
      <c r="V448">
        <v>0.23363172407680949</v>
      </c>
      <c r="W448">
        <v>2.0642646775087637E-4</v>
      </c>
      <c r="X448">
        <v>0.20021260460577231</v>
      </c>
      <c r="Y448">
        <v>6.8107965227822169E-4</v>
      </c>
      <c r="Z448">
        <v>8.8849587823860918E-2</v>
      </c>
    </row>
    <row r="449" spans="1:26" x14ac:dyDescent="0.2">
      <c r="A449" s="13">
        <v>10073</v>
      </c>
      <c r="B449" s="13" t="s">
        <v>79</v>
      </c>
      <c r="C449" s="13" t="s">
        <v>72</v>
      </c>
      <c r="D449" s="14">
        <v>43697</v>
      </c>
      <c r="E449" s="15"/>
      <c r="F449" s="16">
        <v>1.1066</v>
      </c>
      <c r="G449" s="16">
        <v>10.36739</v>
      </c>
      <c r="H449" t="s">
        <v>575</v>
      </c>
      <c r="I449">
        <v>9.9590576767435296E-3</v>
      </c>
      <c r="J449">
        <v>0.43682442662996951</v>
      </c>
      <c r="K449">
        <v>7.1455812476975515E-3</v>
      </c>
      <c r="L449">
        <v>4.6175376765963906E-3</v>
      </c>
      <c r="M449">
        <v>2.7193386406143518</v>
      </c>
      <c r="N449">
        <v>8.2415853224203795E-3</v>
      </c>
      <c r="O449">
        <v>2.0665482849922259</v>
      </c>
      <c r="P449">
        <v>0.46289945948643185</v>
      </c>
      <c r="Q449">
        <v>7.5647838778545697E-3</v>
      </c>
      <c r="R449">
        <v>8.5578188597164789E-2</v>
      </c>
      <c r="S449">
        <v>5.486458524274244E-5</v>
      </c>
      <c r="T449">
        <v>8.5578188597164651E-2</v>
      </c>
      <c r="U449">
        <v>1.3156441707790636</v>
      </c>
      <c r="V449">
        <v>0.20600661622398125</v>
      </c>
      <c r="W449">
        <v>0.17924930089103774</v>
      </c>
      <c r="X449">
        <v>0.30999371036872686</v>
      </c>
      <c r="Y449">
        <v>0.23532372695812759</v>
      </c>
      <c r="Z449">
        <v>0.30519704887887217</v>
      </c>
    </row>
    <row r="450" spans="1:26" x14ac:dyDescent="0.2">
      <c r="A450" s="17">
        <v>10349</v>
      </c>
      <c r="B450" s="17" t="s">
        <v>576</v>
      </c>
      <c r="C450" s="17" t="s">
        <v>384</v>
      </c>
      <c r="D450" s="70">
        <v>43697</v>
      </c>
      <c r="F450" s="17">
        <v>9.0440000000000006E-2</v>
      </c>
      <c r="G450" s="72">
        <v>9.8910000000000053E-2</v>
      </c>
      <c r="H450" t="s">
        <v>577</v>
      </c>
      <c r="I450">
        <v>1.0097471156014042E-2</v>
      </c>
      <c r="J450">
        <v>0.3513362146425954</v>
      </c>
      <c r="K450">
        <v>7.1438486972128434E-3</v>
      </c>
      <c r="L450">
        <v>2.4911264876259255E-3</v>
      </c>
      <c r="M450">
        <v>4.9584638764379276</v>
      </c>
      <c r="N450">
        <v>8.6638834552289715E-3</v>
      </c>
      <c r="O450">
        <v>3.7494854945148908</v>
      </c>
      <c r="P450">
        <v>0.33090658085218094</v>
      </c>
      <c r="Q450">
        <v>7.6317853122887212E-3</v>
      </c>
      <c r="R450">
        <v>5.7629308811143261E-2</v>
      </c>
      <c r="S450">
        <v>5.5350521915918216E-5</v>
      </c>
      <c r="T450">
        <v>5.7629308811142969E-2</v>
      </c>
      <c r="U450">
        <v>2.2953179296429349</v>
      </c>
      <c r="V450">
        <v>0.23680059295952591</v>
      </c>
      <c r="W450">
        <v>2.3669522409730274E-4</v>
      </c>
      <c r="X450">
        <v>0.20307475648362938</v>
      </c>
      <c r="Y450">
        <v>5.4369477672951009E-4</v>
      </c>
      <c r="Z450">
        <v>9.8409028812381366E-2</v>
      </c>
    </row>
    <row r="451" spans="1:26" x14ac:dyDescent="0.2">
      <c r="A451" s="13">
        <v>10073</v>
      </c>
      <c r="B451" s="13" t="s">
        <v>79</v>
      </c>
      <c r="C451" s="13" t="s">
        <v>72</v>
      </c>
      <c r="D451" s="14">
        <v>43697</v>
      </c>
      <c r="E451" s="15"/>
      <c r="F451" s="16">
        <v>1.1066</v>
      </c>
      <c r="G451" s="16">
        <v>10.36739</v>
      </c>
      <c r="H451" t="s">
        <v>578</v>
      </c>
      <c r="I451">
        <v>9.8737517757224863E-3</v>
      </c>
      <c r="J451">
        <v>0.56214289556601915</v>
      </c>
      <c r="K451">
        <v>7.1458975677980499E-3</v>
      </c>
      <c r="L451">
        <v>5.9170075891274519E-3</v>
      </c>
      <c r="M451">
        <v>2.7195980889483282</v>
      </c>
      <c r="N451">
        <v>8.5948158776531641E-3</v>
      </c>
      <c r="O451">
        <v>2.0865725661673751</v>
      </c>
      <c r="P451">
        <v>0.57397495551144939</v>
      </c>
      <c r="Q451">
        <v>7.5655307698732051E-3</v>
      </c>
      <c r="R451">
        <v>0.12110863929046838</v>
      </c>
      <c r="S451">
        <v>5.4870002174869688E-5</v>
      </c>
      <c r="T451">
        <v>0.12110863929046931</v>
      </c>
      <c r="U451">
        <v>1.3143611221115086</v>
      </c>
      <c r="V451">
        <v>0.22062232381326025</v>
      </c>
      <c r="W451">
        <v>0.1795608615197096</v>
      </c>
      <c r="X451">
        <v>0.35187679149930223</v>
      </c>
      <c r="Y451">
        <v>0.23600544179603161</v>
      </c>
      <c r="Z451">
        <v>0.29503764353069684</v>
      </c>
    </row>
    <row r="452" spans="1:26" x14ac:dyDescent="0.2">
      <c r="A452" s="17">
        <v>10350</v>
      </c>
      <c r="B452" s="17" t="s">
        <v>579</v>
      </c>
      <c r="C452" s="17" t="s">
        <v>384</v>
      </c>
      <c r="D452" s="70">
        <v>43697</v>
      </c>
      <c r="F452" s="17">
        <v>0.14330000000000001</v>
      </c>
      <c r="G452" s="72">
        <v>9.900999999999982E-2</v>
      </c>
      <c r="H452" t="s">
        <v>580</v>
      </c>
      <c r="I452">
        <v>1.0128941284868607E-2</v>
      </c>
      <c r="J452">
        <v>0.62682445050928892</v>
      </c>
      <c r="K452">
        <v>7.1441933140853446E-3</v>
      </c>
      <c r="L452">
        <v>2.3896050781146874E-3</v>
      </c>
      <c r="M452">
        <v>6.3635323472546155</v>
      </c>
      <c r="N452">
        <v>9.0844810588098339E-3</v>
      </c>
      <c r="O452">
        <v>4.809480620615096</v>
      </c>
      <c r="P452">
        <v>0.62422973622269962</v>
      </c>
      <c r="Q452">
        <v>7.6622565014113596E-3</v>
      </c>
      <c r="R452">
        <v>5.2228544721048896E-2</v>
      </c>
      <c r="S452">
        <v>5.5571518203460659E-5</v>
      </c>
      <c r="T452">
        <v>5.2228544721048514E-2</v>
      </c>
      <c r="U452">
        <v>2.9378619796638281</v>
      </c>
      <c r="V452">
        <v>0.17533658108251324</v>
      </c>
      <c r="W452">
        <v>1.2214033142348023E-4</v>
      </c>
      <c r="X452">
        <v>0.17047196131637299</v>
      </c>
      <c r="Y452">
        <v>3.5892599305790127E-4</v>
      </c>
      <c r="Z452">
        <v>6.933908814544873E-2</v>
      </c>
    </row>
    <row r="453" spans="1:26" x14ac:dyDescent="0.2">
      <c r="A453" s="13">
        <v>10073</v>
      </c>
      <c r="B453" s="13" t="s">
        <v>79</v>
      </c>
      <c r="C453" s="13" t="s">
        <v>72</v>
      </c>
      <c r="D453" s="14">
        <v>43697</v>
      </c>
      <c r="E453" s="15"/>
      <c r="F453" s="16">
        <v>1.1066</v>
      </c>
      <c r="G453" s="16">
        <v>10.36739</v>
      </c>
      <c r="H453" t="s">
        <v>581</v>
      </c>
      <c r="I453">
        <v>1.001181859082223E-2</v>
      </c>
      <c r="J453">
        <v>0.7193377013806419</v>
      </c>
      <c r="K453">
        <v>7.1458761222586518E-3</v>
      </c>
      <c r="L453">
        <v>4.30521727834188E-3</v>
      </c>
      <c r="M453">
        <v>2.7194923644056286</v>
      </c>
      <c r="N453">
        <v>6.5794658606018993E-3</v>
      </c>
      <c r="O453">
        <v>2.0560141875111468</v>
      </c>
      <c r="P453">
        <v>0.72037436255707876</v>
      </c>
      <c r="Q453">
        <v>7.5659163206587571E-3</v>
      </c>
      <c r="R453">
        <v>0.13042400503644105</v>
      </c>
      <c r="S453">
        <v>5.4872798432407327E-5</v>
      </c>
      <c r="T453">
        <v>0.13042400503644078</v>
      </c>
      <c r="U453">
        <v>1.3116593238321632</v>
      </c>
      <c r="V453">
        <v>0.2204947086484674</v>
      </c>
      <c r="W453">
        <v>0.18025302689150349</v>
      </c>
      <c r="X453">
        <v>0.43408292819486344</v>
      </c>
      <c r="Y453">
        <v>0.23641765992253849</v>
      </c>
      <c r="Z453">
        <v>0.50029797597010295</v>
      </c>
    </row>
    <row r="454" spans="1:26" x14ac:dyDescent="0.2">
      <c r="A454" s="17">
        <v>10351</v>
      </c>
      <c r="B454" s="17" t="s">
        <v>582</v>
      </c>
      <c r="C454" s="17" t="s">
        <v>384</v>
      </c>
      <c r="D454" s="70">
        <v>43697</v>
      </c>
      <c r="F454" s="17">
        <v>0.13370000000000001</v>
      </c>
      <c r="G454" s="72">
        <v>9.7170000000000201E-2</v>
      </c>
      <c r="H454" t="s">
        <v>583</v>
      </c>
      <c r="I454">
        <v>1.0081595145454402E-2</v>
      </c>
      <c r="J454">
        <v>0.56582421896388302</v>
      </c>
      <c r="K454">
        <v>7.1439124948005604E-3</v>
      </c>
      <c r="L454">
        <v>3.4048817750014495E-3</v>
      </c>
      <c r="M454">
        <v>5.0175984444053014</v>
      </c>
      <c r="N454">
        <v>8.5034986910073745E-3</v>
      </c>
      <c r="O454">
        <v>3.9226132843178196</v>
      </c>
      <c r="P454">
        <v>0.55567374985150608</v>
      </c>
      <c r="Q454">
        <v>7.8806735703305618E-3</v>
      </c>
      <c r="R454">
        <v>5.7780756008017013E-2</v>
      </c>
      <c r="S454">
        <v>5.7155616584812705E-5</v>
      </c>
      <c r="T454">
        <v>5.7780756008017395E-2</v>
      </c>
      <c r="U454">
        <v>2.2479368866326466</v>
      </c>
      <c r="V454">
        <v>0.20228088118301185</v>
      </c>
      <c r="W454">
        <v>2.2313798789296772E-4</v>
      </c>
      <c r="X454">
        <v>0.19318069502496404</v>
      </c>
      <c r="Y454">
        <v>5.0156542069644983E-4</v>
      </c>
      <c r="Z454">
        <v>0.12206657873176585</v>
      </c>
    </row>
    <row r="455" spans="1:26" x14ac:dyDescent="0.2">
      <c r="A455" s="13">
        <v>10073</v>
      </c>
      <c r="B455" s="13" t="s">
        <v>79</v>
      </c>
      <c r="C455" s="13" t="s">
        <v>72</v>
      </c>
      <c r="D455" s="14">
        <v>43697</v>
      </c>
      <c r="E455" s="15"/>
      <c r="F455" s="16">
        <v>1.1066</v>
      </c>
      <c r="G455" s="16">
        <v>10.36739</v>
      </c>
      <c r="H455" t="s">
        <v>584</v>
      </c>
      <c r="I455">
        <v>9.9379098069028032E-3</v>
      </c>
      <c r="J455">
        <v>0.50347551416995684</v>
      </c>
      <c r="K455">
        <v>7.1461377340413263E-3</v>
      </c>
      <c r="L455">
        <v>4.3414175960631496E-3</v>
      </c>
      <c r="M455">
        <v>2.7192547597389525</v>
      </c>
      <c r="N455">
        <v>8.8701298711150039E-3</v>
      </c>
      <c r="O455">
        <v>2.0713080492055393</v>
      </c>
      <c r="P455">
        <v>0.48978774819829712</v>
      </c>
      <c r="Q455">
        <v>7.5708182176420355E-3</v>
      </c>
      <c r="R455">
        <v>0.11175070535809606</v>
      </c>
      <c r="S455">
        <v>5.490835008189696E-5</v>
      </c>
      <c r="T455">
        <v>0.11175070535809481</v>
      </c>
      <c r="U455">
        <v>1.3154578950812075</v>
      </c>
      <c r="V455">
        <v>0.22583075740505892</v>
      </c>
      <c r="W455">
        <v>0.1807661176260893</v>
      </c>
      <c r="X455">
        <v>0.3335223437487429</v>
      </c>
      <c r="Y455">
        <v>0.23759885212243614</v>
      </c>
      <c r="Z455">
        <v>0.3440674373794364</v>
      </c>
    </row>
    <row r="456" spans="1:26" x14ac:dyDescent="0.2">
      <c r="D456" s="17"/>
    </row>
    <row r="457" spans="1:26" x14ac:dyDescent="0.2">
      <c r="A457" s="13">
        <v>10368</v>
      </c>
      <c r="B457" s="13" t="s">
        <v>79</v>
      </c>
      <c r="C457" s="13" t="s">
        <v>72</v>
      </c>
      <c r="D457" s="14">
        <v>43705</v>
      </c>
      <c r="E457" s="15"/>
      <c r="F457" s="16">
        <v>1.22055</v>
      </c>
      <c r="G457" s="16">
        <v>10.325699999999999</v>
      </c>
      <c r="H457" t="s">
        <v>585</v>
      </c>
      <c r="I457">
        <v>9.9002177749353323E-3</v>
      </c>
      <c r="J457">
        <v>0.32596902941687911</v>
      </c>
      <c r="K457">
        <v>7.1437745612695468E-3</v>
      </c>
      <c r="L457">
        <v>3.2156671361742981E-3</v>
      </c>
      <c r="M457">
        <v>3.0143152826292501</v>
      </c>
      <c r="N457">
        <v>6.913396835037118E-3</v>
      </c>
      <c r="O457">
        <v>2.303232141109659</v>
      </c>
      <c r="P457">
        <v>0.31084292747643016</v>
      </c>
      <c r="Q457">
        <v>7.5593463271120777E-3</v>
      </c>
      <c r="R457">
        <v>6.6609087934771341E-2</v>
      </c>
      <c r="S457">
        <v>5.4825148694251408E-5</v>
      </c>
      <c r="T457">
        <v>6.6609087934770925E-2</v>
      </c>
      <c r="U457">
        <v>1.4601388729130325</v>
      </c>
      <c r="V457">
        <v>0.20288655076768766</v>
      </c>
      <c r="W457">
        <v>0.17907916961953285</v>
      </c>
      <c r="X457">
        <v>0.2760320417198906</v>
      </c>
      <c r="Y457">
        <v>0.26153909188494734</v>
      </c>
      <c r="Z457">
        <v>0.17228982817230803</v>
      </c>
    </row>
    <row r="458" spans="1:26" x14ac:dyDescent="0.2">
      <c r="A458" s="17">
        <v>10360</v>
      </c>
      <c r="B458" s="17" t="s">
        <v>586</v>
      </c>
      <c r="C458" s="17" t="s">
        <v>587</v>
      </c>
      <c r="D458" s="70">
        <v>43705</v>
      </c>
      <c r="F458" s="17">
        <v>1.3939999999999999E-2</v>
      </c>
      <c r="G458" s="72">
        <v>0.20516999999999896</v>
      </c>
      <c r="H458" t="s">
        <v>588</v>
      </c>
      <c r="I458">
        <v>1.0064169060389304E-2</v>
      </c>
      <c r="J458">
        <v>0.10493041279149701</v>
      </c>
      <c r="K458">
        <v>7.1442011469333442E-3</v>
      </c>
      <c r="L458">
        <v>3.6252215366539583E-3</v>
      </c>
      <c r="M458">
        <v>0.84761311346886958</v>
      </c>
      <c r="N458">
        <v>4.0121924075174386E-3</v>
      </c>
      <c r="O458">
        <v>0.99472477430102246</v>
      </c>
      <c r="P458">
        <v>0.10726928894814873</v>
      </c>
      <c r="Q458">
        <v>1.1809575554143024E-2</v>
      </c>
      <c r="R458">
        <v>4.4526977196683366E-2</v>
      </c>
      <c r="S458">
        <v>8.5650492483685392E-5</v>
      </c>
      <c r="T458">
        <v>4.4526977196683581E-2</v>
      </c>
      <c r="U458">
        <v>0.12194993041708166</v>
      </c>
      <c r="V458">
        <v>0.23788114786002437</v>
      </c>
      <c r="W458">
        <v>4.8428346713241697E-3</v>
      </c>
      <c r="X458">
        <v>0.16454087405625123</v>
      </c>
      <c r="Y458">
        <v>5.9064643846455992E-4</v>
      </c>
      <c r="Z458">
        <v>0.17491857331141905</v>
      </c>
    </row>
    <row r="459" spans="1:26" x14ac:dyDescent="0.2">
      <c r="A459" s="13">
        <v>10368</v>
      </c>
      <c r="B459" s="13" t="s">
        <v>79</v>
      </c>
      <c r="C459" s="13" t="s">
        <v>72</v>
      </c>
      <c r="D459" s="14">
        <v>43705</v>
      </c>
      <c r="E459" s="15"/>
      <c r="F459" s="16">
        <v>1.22055</v>
      </c>
      <c r="G459" s="16">
        <v>10.325699999999999</v>
      </c>
      <c r="H459" t="s">
        <v>589</v>
      </c>
      <c r="I459">
        <v>9.8778688424692434E-3</v>
      </c>
      <c r="J459">
        <v>0.35145425839807204</v>
      </c>
      <c r="K459">
        <v>7.144007907284337E-3</v>
      </c>
      <c r="L459">
        <v>3.5801439765732637E-3</v>
      </c>
      <c r="M459">
        <v>3.0140957705194884</v>
      </c>
      <c r="N459">
        <v>5.2447957389357459E-3</v>
      </c>
      <c r="O459">
        <v>2.3075399248445918</v>
      </c>
      <c r="P459">
        <v>0.34289937684520755</v>
      </c>
      <c r="Q459">
        <v>7.5674328354885523E-3</v>
      </c>
      <c r="R459">
        <v>4.5171214373103417E-2</v>
      </c>
      <c r="S459">
        <v>5.4883797154709873E-5</v>
      </c>
      <c r="T459">
        <v>4.5171214373103077E-2</v>
      </c>
      <c r="U459">
        <v>1.4611844141208219</v>
      </c>
      <c r="V459">
        <v>0.12140009456254158</v>
      </c>
      <c r="W459">
        <v>0.17941041369720226</v>
      </c>
      <c r="X459">
        <v>0.17184662508208157</v>
      </c>
      <c r="Y459">
        <v>0.26217474041431504</v>
      </c>
      <c r="Z459">
        <v>0.17400705265973451</v>
      </c>
    </row>
    <row r="460" spans="1:26" x14ac:dyDescent="0.2">
      <c r="A460" s="17">
        <v>10363</v>
      </c>
      <c r="B460" s="17" t="s">
        <v>590</v>
      </c>
      <c r="C460" s="17" t="s">
        <v>587</v>
      </c>
      <c r="D460" s="70">
        <v>43705</v>
      </c>
      <c r="F460" s="17">
        <v>1.6899999999999998E-2</v>
      </c>
      <c r="G460" s="72">
        <v>0.20411000000000001</v>
      </c>
      <c r="H460" t="s">
        <v>591</v>
      </c>
      <c r="I460">
        <v>1.0052778315216768E-2</v>
      </c>
      <c r="J460">
        <v>9.9194490365067362E-2</v>
      </c>
      <c r="K460">
        <v>7.1444020278888069E-3</v>
      </c>
      <c r="L460">
        <v>3.6847364304992986E-3</v>
      </c>
      <c r="M460">
        <v>1.0215166390734696</v>
      </c>
      <c r="N460">
        <v>3.3735582755635009E-3</v>
      </c>
      <c r="O460">
        <v>1.1951721742512504</v>
      </c>
      <c r="P460">
        <v>0.11054766338361496</v>
      </c>
      <c r="Q460">
        <v>1.1768467766874948E-2</v>
      </c>
      <c r="R460">
        <v>4.7116851591064511E-2</v>
      </c>
      <c r="S460">
        <v>8.5352352875849111E-5</v>
      </c>
      <c r="T460">
        <v>4.7116851591064705E-2</v>
      </c>
      <c r="U460">
        <v>0.14201393538282323</v>
      </c>
      <c r="V460">
        <v>0.21745942095160409</v>
      </c>
      <c r="W460">
        <v>7.3459740332044998E-3</v>
      </c>
      <c r="X460">
        <v>0.16802540429438495</v>
      </c>
      <c r="Y460">
        <v>1.0438034831193174E-3</v>
      </c>
      <c r="Z460">
        <v>0.1506218334864089</v>
      </c>
    </row>
    <row r="461" spans="1:26" x14ac:dyDescent="0.2">
      <c r="A461" s="13">
        <v>10368</v>
      </c>
      <c r="B461" s="13" t="s">
        <v>79</v>
      </c>
      <c r="C461" s="13" t="s">
        <v>72</v>
      </c>
      <c r="D461" s="14">
        <v>43705</v>
      </c>
      <c r="E461" s="15"/>
      <c r="F461" s="16">
        <v>1.22055</v>
      </c>
      <c r="G461" s="16">
        <v>10.325699999999999</v>
      </c>
      <c r="H461" t="s">
        <v>592</v>
      </c>
      <c r="I461">
        <v>9.9642509343986115E-3</v>
      </c>
      <c r="J461">
        <v>0.29848189805125452</v>
      </c>
      <c r="K461">
        <v>7.1446067749761982E-3</v>
      </c>
      <c r="L461">
        <v>3.4683562517725075E-3</v>
      </c>
      <c r="M461">
        <v>3.0140026987656552</v>
      </c>
      <c r="N461">
        <v>6.0431373739161676E-3</v>
      </c>
      <c r="O461">
        <v>2.2892474780768484</v>
      </c>
      <c r="P461">
        <v>0.2855088105288407</v>
      </c>
      <c r="Q461">
        <v>7.5680104508041328E-3</v>
      </c>
      <c r="R461">
        <v>6.8827626158001198E-2</v>
      </c>
      <c r="S461">
        <v>5.4887986385391258E-5</v>
      </c>
      <c r="T461">
        <v>6.8827626158000449E-2</v>
      </c>
      <c r="U461">
        <v>1.4589972422307569</v>
      </c>
      <c r="V461">
        <v>0.16956841916909324</v>
      </c>
      <c r="W461">
        <v>0.17880650806301338</v>
      </c>
      <c r="X461">
        <v>0.344895842640421</v>
      </c>
      <c r="Y461">
        <v>0.26076296487145612</v>
      </c>
      <c r="Z461">
        <v>0.30033341990705226</v>
      </c>
    </row>
    <row r="462" spans="1:26" x14ac:dyDescent="0.2">
      <c r="A462" s="17">
        <v>10359</v>
      </c>
      <c r="B462" s="17" t="s">
        <v>593</v>
      </c>
      <c r="C462" s="17" t="s">
        <v>587</v>
      </c>
      <c r="D462" s="70">
        <v>43705</v>
      </c>
      <c r="F462" s="17">
        <v>1.7649999999999999E-2</v>
      </c>
      <c r="G462" s="72">
        <v>0.20502999999999894</v>
      </c>
      <c r="H462" t="s">
        <v>594</v>
      </c>
      <c r="I462">
        <v>1.0062506405022306E-2</v>
      </c>
      <c r="J462">
        <v>0.12396193284453157</v>
      </c>
      <c r="K462">
        <v>7.1451047994366855E-3</v>
      </c>
      <c r="L462">
        <v>3.6619184063719536E-3</v>
      </c>
      <c r="M462">
        <v>1.6682908704591672</v>
      </c>
      <c r="N462">
        <v>4.0529649923741404E-3</v>
      </c>
      <c r="O462">
        <v>1.9417221423913478</v>
      </c>
      <c r="P462">
        <v>0.13924231992700672</v>
      </c>
      <c r="Q462">
        <v>1.170465334137173E-2</v>
      </c>
      <c r="R462">
        <v>4.1503956667859353E-2</v>
      </c>
      <c r="S462">
        <v>8.4889530402098402E-5</v>
      </c>
      <c r="T462">
        <v>4.1503956667858465E-2</v>
      </c>
      <c r="U462">
        <v>0.22935336246424659</v>
      </c>
      <c r="V462">
        <v>0.21281335614866215</v>
      </c>
      <c r="W462">
        <v>1.0627113057038334E-3</v>
      </c>
      <c r="X462">
        <v>0.14666053030027301</v>
      </c>
      <c r="Y462">
        <v>2.435768505768163E-4</v>
      </c>
      <c r="Z462">
        <v>0.13748600194273275</v>
      </c>
    </row>
    <row r="463" spans="1:26" x14ac:dyDescent="0.2">
      <c r="A463" s="13">
        <v>10368</v>
      </c>
      <c r="B463" s="13" t="s">
        <v>79</v>
      </c>
      <c r="C463" s="13" t="s">
        <v>72</v>
      </c>
      <c r="D463" s="14">
        <v>43705</v>
      </c>
      <c r="E463" s="15"/>
      <c r="F463" s="16">
        <v>1.22055</v>
      </c>
      <c r="G463" s="16">
        <v>10.325699999999999</v>
      </c>
      <c r="H463" t="s">
        <v>595</v>
      </c>
      <c r="I463">
        <v>9.9499482610954995E-3</v>
      </c>
      <c r="J463">
        <v>0.25825951731954561</v>
      </c>
      <c r="K463">
        <v>7.1440964774832716E-3</v>
      </c>
      <c r="L463">
        <v>3.7719398178543096E-3</v>
      </c>
      <c r="M463">
        <v>3.0138975472786513</v>
      </c>
      <c r="N463">
        <v>7.855529876570044E-3</v>
      </c>
      <c r="O463">
        <v>2.2913381206756855</v>
      </c>
      <c r="P463">
        <v>0.30094500711858774</v>
      </c>
      <c r="Q463">
        <v>7.5690615568630654E-3</v>
      </c>
      <c r="R463">
        <v>7.1012263628158379E-2</v>
      </c>
      <c r="S463">
        <v>5.4895609669664927E-5</v>
      </c>
      <c r="T463">
        <v>7.1012263628159586E-2</v>
      </c>
      <c r="U463">
        <v>1.4612569147287224</v>
      </c>
      <c r="V463">
        <v>0.18658492699459517</v>
      </c>
      <c r="W463">
        <v>0.17856877924753889</v>
      </c>
      <c r="X463">
        <v>0.2702782813302998</v>
      </c>
      <c r="Y463">
        <v>0.26081377626937091</v>
      </c>
      <c r="Z463">
        <v>0.20093449647296333</v>
      </c>
    </row>
    <row r="464" spans="1:26" x14ac:dyDescent="0.2">
      <c r="A464" s="17">
        <v>10364</v>
      </c>
      <c r="B464" s="17" t="s">
        <v>596</v>
      </c>
      <c r="C464" s="17" t="s">
        <v>587</v>
      </c>
      <c r="D464" s="70">
        <v>43705</v>
      </c>
      <c r="F464" s="17">
        <v>1.9109999999999999E-2</v>
      </c>
      <c r="G464" s="72">
        <v>0.20331999999999972</v>
      </c>
      <c r="H464" t="s">
        <v>597</v>
      </c>
      <c r="I464">
        <v>1.0011675106228966E-2</v>
      </c>
      <c r="J464">
        <v>0.11287686121474834</v>
      </c>
      <c r="K464">
        <v>7.1443506585109643E-3</v>
      </c>
      <c r="L464">
        <v>3.4289266495393118E-3</v>
      </c>
      <c r="M464">
        <v>1.6786899197496192</v>
      </c>
      <c r="N464">
        <v>3.5337742241792771E-3</v>
      </c>
      <c r="O464">
        <v>1.9635661198495606</v>
      </c>
      <c r="P464">
        <v>0.1399050630943369</v>
      </c>
      <c r="Q464">
        <v>1.1713707785998154E-2</v>
      </c>
      <c r="R464">
        <v>5.1537478215026682E-2</v>
      </c>
      <c r="S464">
        <v>8.4955198946904621E-5</v>
      </c>
      <c r="T464">
        <v>5.1537478215026335E-2</v>
      </c>
      <c r="U464">
        <v>0.22820818031349135</v>
      </c>
      <c r="V464">
        <v>0.22097871276904726</v>
      </c>
      <c r="W464">
        <v>6.2451694510798844E-3</v>
      </c>
      <c r="X464">
        <v>0.17400304458545862</v>
      </c>
      <c r="Y464">
        <v>1.4257474212779181E-3</v>
      </c>
      <c r="Z464">
        <v>0.13618278902381106</v>
      </c>
    </row>
    <row r="465" spans="1:26" x14ac:dyDescent="0.2">
      <c r="A465" s="13">
        <v>10368</v>
      </c>
      <c r="B465" s="13" t="s">
        <v>79</v>
      </c>
      <c r="C465" s="13" t="s">
        <v>72</v>
      </c>
      <c r="D465" s="14">
        <v>43705</v>
      </c>
      <c r="E465" s="15"/>
      <c r="F465" s="16">
        <v>1.22055</v>
      </c>
      <c r="G465" s="16">
        <v>10.325699999999999</v>
      </c>
      <c r="H465" t="s">
        <v>598</v>
      </c>
      <c r="I465">
        <v>9.9537982537428737E-3</v>
      </c>
      <c r="J465">
        <v>0.23632647303450197</v>
      </c>
      <c r="K465">
        <v>7.1437654418669318E-3</v>
      </c>
      <c r="L465">
        <v>3.4384529328950059E-3</v>
      </c>
      <c r="M465">
        <v>3.0134216432875087</v>
      </c>
      <c r="N465">
        <v>6.4761585386304901E-3</v>
      </c>
      <c r="O465">
        <v>2.2921464647546372</v>
      </c>
      <c r="P465">
        <v>0.27375006775149813</v>
      </c>
      <c r="Q465">
        <v>7.5678438106002678E-3</v>
      </c>
      <c r="R465">
        <v>6.7930558128921945E-2</v>
      </c>
      <c r="S465">
        <v>5.4886777805500884E-5</v>
      </c>
      <c r="T465">
        <v>6.7930558128921389E-2</v>
      </c>
      <c r="U465">
        <v>1.4611932549163757</v>
      </c>
      <c r="V465">
        <v>0.21000937322483179</v>
      </c>
      <c r="W465">
        <v>0.17921267695511323</v>
      </c>
      <c r="X465">
        <v>0.29361360243279333</v>
      </c>
      <c r="Y465">
        <v>0.26134157940520214</v>
      </c>
      <c r="Z465">
        <v>0.20890039246870065</v>
      </c>
    </row>
    <row r="466" spans="1:26" x14ac:dyDescent="0.2">
      <c r="D466" s="17"/>
    </row>
    <row r="467" spans="1:26" s="65" customFormat="1" x14ac:dyDescent="0.2">
      <c r="A467" s="13">
        <v>10368</v>
      </c>
      <c r="B467" s="13" t="s">
        <v>79</v>
      </c>
      <c r="C467" s="13" t="s">
        <v>72</v>
      </c>
      <c r="D467" s="14">
        <v>43707</v>
      </c>
      <c r="E467" s="15"/>
      <c r="F467" s="16">
        <v>1.22055</v>
      </c>
      <c r="G467" s="16">
        <v>10.325699999999999</v>
      </c>
      <c r="H467" t="s">
        <v>585</v>
      </c>
      <c r="I467">
        <v>9.9793077582253972E-3</v>
      </c>
      <c r="J467">
        <v>0.28719265138632633</v>
      </c>
      <c r="K467">
        <v>7.1475071927451297E-3</v>
      </c>
      <c r="L467">
        <v>3.6601372930847313E-3</v>
      </c>
      <c r="M467">
        <v>3.0140313929932838</v>
      </c>
      <c r="N467">
        <v>7.3637096379133545E-3</v>
      </c>
      <c r="O467">
        <v>2.2817977009645936</v>
      </c>
      <c r="P467">
        <v>0.29148536114474283</v>
      </c>
      <c r="Q467">
        <v>7.5596253277960017E-3</v>
      </c>
      <c r="R467">
        <v>8.0938251537489223E-2</v>
      </c>
      <c r="S467">
        <v>5.4827172183230478E-5</v>
      </c>
      <c r="T467">
        <v>8.0938251537489514E-2</v>
      </c>
      <c r="U467">
        <v>1.4537355477571317</v>
      </c>
      <c r="V467">
        <v>0.24981521902714643</v>
      </c>
      <c r="W467">
        <v>0.16750447169218055</v>
      </c>
      <c r="X467">
        <v>0.38785535589923842</v>
      </c>
      <c r="Y467">
        <v>0.24319357601192373</v>
      </c>
      <c r="Z467">
        <v>0.20924471756688373</v>
      </c>
    </row>
    <row r="468" spans="1:26" s="65" customFormat="1" x14ac:dyDescent="0.2">
      <c r="A468" s="17">
        <v>10361</v>
      </c>
      <c r="B468" s="17" t="s">
        <v>599</v>
      </c>
      <c r="C468" s="17" t="s">
        <v>587</v>
      </c>
      <c r="D468" s="70">
        <v>43707</v>
      </c>
      <c r="E468" s="71"/>
      <c r="F468" s="17">
        <v>2.222E-2</v>
      </c>
      <c r="G468" s="72">
        <v>0.20494000000000057</v>
      </c>
      <c r="H468" t="s">
        <v>600</v>
      </c>
      <c r="I468">
        <v>1.0063129287512953E-2</v>
      </c>
      <c r="J468">
        <v>0.11940411577611891</v>
      </c>
      <c r="K468">
        <v>7.1478812796301064E-3</v>
      </c>
      <c r="L468">
        <v>2.8363346500251676E-3</v>
      </c>
      <c r="M468">
        <v>2.0191362379873441</v>
      </c>
      <c r="N468">
        <v>4.6664140166722042E-3</v>
      </c>
      <c r="O468">
        <v>2.3419006022526521</v>
      </c>
      <c r="P468">
        <v>0.12978923979617246</v>
      </c>
      <c r="Q468">
        <v>1.1671375171183478E-2</v>
      </c>
      <c r="R468">
        <v>3.7079851651417445E-2</v>
      </c>
      <c r="S468">
        <v>8.4648176116966639E-5</v>
      </c>
      <c r="T468">
        <v>3.7079851651417986E-2</v>
      </c>
      <c r="U468">
        <v>0.27457558073656352</v>
      </c>
      <c r="V468">
        <v>0.22676100833407942</v>
      </c>
      <c r="W468">
        <v>0.46686740842687829</v>
      </c>
      <c r="X468">
        <v>0.3707862382881878</v>
      </c>
      <c r="Y468">
        <v>0.12825423020378113</v>
      </c>
      <c r="Z468">
        <v>0.32545510310490977</v>
      </c>
    </row>
    <row r="469" spans="1:26" s="65" customFormat="1" x14ac:dyDescent="0.2">
      <c r="A469" s="13">
        <v>10368</v>
      </c>
      <c r="B469" s="13" t="s">
        <v>79</v>
      </c>
      <c r="C469" s="13" t="s">
        <v>72</v>
      </c>
      <c r="D469" s="14">
        <v>43707</v>
      </c>
      <c r="E469" s="15"/>
      <c r="F469" s="16">
        <v>1.22055</v>
      </c>
      <c r="G469" s="16">
        <v>10.325699999999999</v>
      </c>
      <c r="H469" t="s">
        <v>589</v>
      </c>
      <c r="I469">
        <v>9.9260870321998557E-3</v>
      </c>
      <c r="J469">
        <v>0.40428686710788053</v>
      </c>
      <c r="K469">
        <v>7.14849820801972E-3</v>
      </c>
      <c r="L469">
        <v>3.7029887723386955E-3</v>
      </c>
      <c r="M469">
        <v>3.0135653052252827</v>
      </c>
      <c r="N469">
        <v>7.522911754187709E-3</v>
      </c>
      <c r="O469">
        <v>2.2953405772147959</v>
      </c>
      <c r="P469">
        <v>0.40124592287610844</v>
      </c>
      <c r="Q469">
        <v>7.5668801756413996E-3</v>
      </c>
      <c r="R469">
        <v>6.1904968731032475E-2</v>
      </c>
      <c r="S469">
        <v>5.4879788916829719E-5</v>
      </c>
      <c r="T469">
        <v>6.1904968731030741E-2</v>
      </c>
      <c r="U469">
        <v>1.4547483863580435</v>
      </c>
      <c r="V469">
        <v>0.23140385874431488</v>
      </c>
      <c r="W469">
        <v>0.16735684395478251</v>
      </c>
      <c r="X469">
        <v>0.24018336913956306</v>
      </c>
      <c r="Y469">
        <v>0.24354214164166646</v>
      </c>
      <c r="Z469">
        <v>0.17380124724916249</v>
      </c>
    </row>
    <row r="470" spans="1:26" s="65" customFormat="1" x14ac:dyDescent="0.2">
      <c r="A470" s="17">
        <v>10362</v>
      </c>
      <c r="B470" s="17" t="s">
        <v>601</v>
      </c>
      <c r="C470" s="17" t="s">
        <v>587</v>
      </c>
      <c r="D470" s="70">
        <v>43707</v>
      </c>
      <c r="E470" s="71"/>
      <c r="F470" s="17">
        <v>2.9940000000000001E-2</v>
      </c>
      <c r="G470" s="72">
        <v>0.2041599999999999</v>
      </c>
      <c r="H470" t="s">
        <v>602</v>
      </c>
      <c r="I470">
        <v>1.0076411165696251E-2</v>
      </c>
      <c r="J470">
        <v>9.8604640410372743E-2</v>
      </c>
      <c r="K470">
        <v>7.1475009435866049E-3</v>
      </c>
      <c r="L470">
        <v>2.7018933653364043E-3</v>
      </c>
      <c r="M470">
        <v>1.8978366035467535</v>
      </c>
      <c r="N470">
        <v>3.4573123630769966E-3</v>
      </c>
      <c r="O470">
        <v>2.2107529526832423</v>
      </c>
      <c r="P470">
        <v>0.11379757268533917</v>
      </c>
      <c r="Q470">
        <v>1.1740335236355943E-2</v>
      </c>
      <c r="R470">
        <v>2.9784552044654189E-2</v>
      </c>
      <c r="S470">
        <v>8.5148318015940857E-5</v>
      </c>
      <c r="T470">
        <v>2.978455204465413E-2</v>
      </c>
      <c r="U470">
        <v>0.261340394119426</v>
      </c>
      <c r="V470">
        <v>0.18179434519090507</v>
      </c>
      <c r="W470">
        <v>5.3811231333969617E-3</v>
      </c>
      <c r="X470">
        <v>0.12652200373879421</v>
      </c>
      <c r="Y470">
        <v>1.4058346452900088E-3</v>
      </c>
      <c r="Z470">
        <v>0.12302561297265641</v>
      </c>
    </row>
    <row r="471" spans="1:26" s="65" customFormat="1" x14ac:dyDescent="0.2">
      <c r="A471" s="13">
        <v>10368</v>
      </c>
      <c r="B471" s="13" t="s">
        <v>79</v>
      </c>
      <c r="C471" s="13" t="s">
        <v>72</v>
      </c>
      <c r="D471" s="14">
        <v>43707</v>
      </c>
      <c r="E471" s="15"/>
      <c r="F471" s="16">
        <v>1.22055</v>
      </c>
      <c r="G471" s="16">
        <v>10.325699999999999</v>
      </c>
      <c r="H471" t="s">
        <v>592</v>
      </c>
      <c r="I471">
        <v>9.9919484530988801E-3</v>
      </c>
      <c r="J471">
        <v>0.27301124634614549</v>
      </c>
      <c r="K471">
        <v>7.1478225676225573E-3</v>
      </c>
      <c r="L471">
        <v>3.8572688324732029E-3</v>
      </c>
      <c r="M471">
        <v>3.0133091237421619</v>
      </c>
      <c r="N471">
        <v>7.3436351075550979E-3</v>
      </c>
      <c r="O471">
        <v>2.2810255096127938</v>
      </c>
      <c r="P471">
        <v>0.30060240201906252</v>
      </c>
      <c r="Q471">
        <v>7.565097511095133E-3</v>
      </c>
      <c r="R471">
        <v>6.4392303940959725E-2</v>
      </c>
      <c r="S471">
        <v>5.4866859908871661E-5</v>
      </c>
      <c r="T471">
        <v>6.4392303940960544E-2</v>
      </c>
      <c r="U471">
        <v>1.4521963955311745</v>
      </c>
      <c r="V471">
        <v>0.24906489881457117</v>
      </c>
      <c r="W471">
        <v>0.16762792877013194</v>
      </c>
      <c r="X471">
        <v>0.40621803903521814</v>
      </c>
      <c r="Y471">
        <v>0.24340259907192083</v>
      </c>
      <c r="Z471">
        <v>0.17175002348054624</v>
      </c>
    </row>
    <row r="472" spans="1:26" s="65" customFormat="1" x14ac:dyDescent="0.2">
      <c r="A472" s="17">
        <v>10358</v>
      </c>
      <c r="B472" s="17" t="s">
        <v>603</v>
      </c>
      <c r="C472" s="17" t="s">
        <v>587</v>
      </c>
      <c r="D472" s="70">
        <v>43707</v>
      </c>
      <c r="E472" s="71"/>
      <c r="F472" s="17">
        <v>3.3989999999999999E-2</v>
      </c>
      <c r="G472" s="72">
        <v>0.20693999999999946</v>
      </c>
      <c r="H472" t="s">
        <v>604</v>
      </c>
      <c r="I472">
        <v>1.0100190056960459E-2</v>
      </c>
      <c r="J472">
        <v>0.21300999084733946</v>
      </c>
      <c r="K472">
        <v>7.1469238717610604E-3</v>
      </c>
      <c r="L472">
        <v>3.879149528503485E-3</v>
      </c>
      <c r="M472">
        <v>2.987067298300103</v>
      </c>
      <c r="N472">
        <v>4.1650999147941096E-3</v>
      </c>
      <c r="O472">
        <v>3.4542776572629461</v>
      </c>
      <c r="P472">
        <v>0.23238399648951</v>
      </c>
      <c r="Q472">
        <v>1.1683173851413636E-2</v>
      </c>
      <c r="R472">
        <v>4.393555718101106E-2</v>
      </c>
      <c r="S472">
        <v>8.4733747589687031E-5</v>
      </c>
      <c r="T472">
        <v>4.3935557181010637E-2</v>
      </c>
      <c r="U472">
        <v>0.40294064934444052</v>
      </c>
      <c r="V472">
        <v>0.24836960963843632</v>
      </c>
      <c r="W472">
        <v>1.2730982650435855E-2</v>
      </c>
      <c r="X472">
        <v>0.16043490156131787</v>
      </c>
      <c r="Y472">
        <v>5.1339107587656018E-3</v>
      </c>
      <c r="Z472">
        <v>0.13662154010812927</v>
      </c>
    </row>
    <row r="473" spans="1:26" s="65" customFormat="1" x14ac:dyDescent="0.2">
      <c r="A473" s="13">
        <v>10368</v>
      </c>
      <c r="B473" s="13" t="s">
        <v>79</v>
      </c>
      <c r="C473" s="13" t="s">
        <v>72</v>
      </c>
      <c r="D473" s="14">
        <v>43707</v>
      </c>
      <c r="E473" s="15"/>
      <c r="F473" s="16">
        <v>1.22055</v>
      </c>
      <c r="G473" s="16">
        <v>10.325699999999999</v>
      </c>
      <c r="H473" t="s">
        <v>595</v>
      </c>
      <c r="I473">
        <v>9.9902384275699051E-3</v>
      </c>
      <c r="J473">
        <v>0.39019540436421674</v>
      </c>
      <c r="K473">
        <v>7.1472077006974888E-3</v>
      </c>
      <c r="L473">
        <v>3.7185620745730829E-3</v>
      </c>
      <c r="M473">
        <v>3.0133779431618493</v>
      </c>
      <c r="N473">
        <v>7.0122832548188095E-3</v>
      </c>
      <c r="O473">
        <v>2.284372048514014</v>
      </c>
      <c r="P473">
        <v>0.36655769621159673</v>
      </c>
      <c r="Q473">
        <v>7.5644615455857309E-3</v>
      </c>
      <c r="R473">
        <v>5.8100858204219327E-2</v>
      </c>
      <c r="S473">
        <v>5.4862247485771986E-5</v>
      </c>
      <c r="T473">
        <v>5.8100858204218696E-2</v>
      </c>
      <c r="U473">
        <v>1.4542339980392938</v>
      </c>
      <c r="V473">
        <v>0.23273364175126132</v>
      </c>
      <c r="W473">
        <v>0.16739365879603521</v>
      </c>
      <c r="X473">
        <v>0.29122973313191602</v>
      </c>
      <c r="Y473">
        <v>0.24364249545622663</v>
      </c>
      <c r="Z473">
        <v>0.19837552300490366</v>
      </c>
    </row>
    <row r="474" spans="1:26" s="65" customFormat="1" x14ac:dyDescent="0.2">
      <c r="A474" s="17">
        <v>10356</v>
      </c>
      <c r="B474" s="17" t="s">
        <v>605</v>
      </c>
      <c r="C474" s="17" t="s">
        <v>587</v>
      </c>
      <c r="D474" s="70">
        <v>43707</v>
      </c>
      <c r="E474" s="71"/>
      <c r="F474" s="17">
        <v>3.0450000000000001E-2</v>
      </c>
      <c r="G474" s="72">
        <v>0.20500999999999969</v>
      </c>
      <c r="H474" t="s">
        <v>606</v>
      </c>
      <c r="I474">
        <v>1.0075013451053071E-2</v>
      </c>
      <c r="J474">
        <v>0.14364930897998535</v>
      </c>
      <c r="K474">
        <v>7.1451044519717441E-3</v>
      </c>
      <c r="L474">
        <v>3.5110091913472278E-3</v>
      </c>
      <c r="M474">
        <v>3.3301065179685856</v>
      </c>
      <c r="N474">
        <v>4.2370715022864592E-3</v>
      </c>
      <c r="O474">
        <v>3.8603086829856061</v>
      </c>
      <c r="P474">
        <v>0.13147101207527612</v>
      </c>
      <c r="Q474">
        <v>1.1682851835395296E-2</v>
      </c>
      <c r="R474">
        <v>3.2970925146750665E-2</v>
      </c>
      <c r="S474">
        <v>8.4731412126364677E-5</v>
      </c>
      <c r="T474">
        <v>3.2970925146749687E-2</v>
      </c>
      <c r="U474">
        <v>0.45484781968982824</v>
      </c>
      <c r="V474">
        <v>0.23451063465033062</v>
      </c>
      <c r="W474">
        <v>7.1827621245062652E-3</v>
      </c>
      <c r="X474">
        <v>0.18846113849047197</v>
      </c>
      <c r="Y474">
        <v>3.2662466368779995E-3</v>
      </c>
      <c r="Z474">
        <v>0.12103603590750998</v>
      </c>
    </row>
    <row r="475" spans="1:26" s="65" customFormat="1" x14ac:dyDescent="0.2">
      <c r="A475" s="13">
        <v>10368</v>
      </c>
      <c r="B475" s="13" t="s">
        <v>79</v>
      </c>
      <c r="C475" s="13" t="s">
        <v>72</v>
      </c>
      <c r="D475" s="14">
        <v>43707</v>
      </c>
      <c r="E475" s="15"/>
      <c r="F475" s="16">
        <v>1.22055</v>
      </c>
      <c r="G475" s="16">
        <v>10.325699999999999</v>
      </c>
      <c r="H475" t="s">
        <v>598</v>
      </c>
      <c r="I475">
        <v>9.9338687208390362E-3</v>
      </c>
      <c r="J475">
        <v>0.39872688577548565</v>
      </c>
      <c r="K475">
        <v>7.1450404990121954E-3</v>
      </c>
      <c r="L475">
        <v>3.9857124567911871E-3</v>
      </c>
      <c r="M475">
        <v>3.0129720277440377</v>
      </c>
      <c r="N475">
        <v>6.3032878869602477E-3</v>
      </c>
      <c r="O475">
        <v>2.2936489718130177</v>
      </c>
      <c r="P475">
        <v>0.35632354590157317</v>
      </c>
      <c r="Q475">
        <v>7.5647677022845985E-3</v>
      </c>
      <c r="R475">
        <v>8.4157135987294296E-2</v>
      </c>
      <c r="S475">
        <v>5.4864467927303962E-5</v>
      </c>
      <c r="T475">
        <v>8.4157135987294546E-2</v>
      </c>
      <c r="U475">
        <v>1.4547421442001669</v>
      </c>
      <c r="V475">
        <v>0.21271958471159813</v>
      </c>
      <c r="W475">
        <v>0.16758565592647842</v>
      </c>
      <c r="X475">
        <v>0.315174313525028</v>
      </c>
      <c r="Y475">
        <v>0.24348004421999025</v>
      </c>
      <c r="Z475">
        <v>0.19985641493105777</v>
      </c>
    </row>
    <row r="476" spans="1:26" x14ac:dyDescent="0.2">
      <c r="A476" s="17">
        <v>10357</v>
      </c>
      <c r="B476" s="17" t="s">
        <v>607</v>
      </c>
      <c r="C476" s="17" t="s">
        <v>587</v>
      </c>
      <c r="D476" s="70">
        <v>43707</v>
      </c>
      <c r="F476" s="17">
        <v>4.1950000000000001E-2</v>
      </c>
      <c r="G476" s="72">
        <v>0.20464999999999911</v>
      </c>
      <c r="H476" t="s">
        <v>608</v>
      </c>
      <c r="I476">
        <v>1.0076762871587319E-2</v>
      </c>
      <c r="J476">
        <v>0.25216538426634788</v>
      </c>
      <c r="K476">
        <v>7.1436643349119368E-3</v>
      </c>
      <c r="L476">
        <v>2.7482459476209959E-3</v>
      </c>
      <c r="M476">
        <v>4.3583048830994704</v>
      </c>
      <c r="N476">
        <v>5.4395416296926747E-3</v>
      </c>
      <c r="O476">
        <v>5.0637577108376846</v>
      </c>
      <c r="P476">
        <v>0.24944126752466689</v>
      </c>
      <c r="Q476">
        <v>1.1715892403391088E-2</v>
      </c>
      <c r="R476">
        <v>3.8639711804721082E-2</v>
      </c>
      <c r="S476">
        <v>8.4971043170495495E-5</v>
      </c>
      <c r="T476">
        <v>3.8639711804720429E-2</v>
      </c>
      <c r="U476">
        <v>0.5902122244912289</v>
      </c>
      <c r="V476">
        <v>0.23324943605105411</v>
      </c>
      <c r="W476">
        <v>2.6775066449780706E-3</v>
      </c>
      <c r="X476">
        <v>0.19214414554787534</v>
      </c>
      <c r="Y476">
        <v>1.5796426889895627E-3</v>
      </c>
      <c r="Z476">
        <v>0.13184087091496763</v>
      </c>
    </row>
    <row r="477" spans="1:26" x14ac:dyDescent="0.2">
      <c r="A477" s="13">
        <v>10368</v>
      </c>
      <c r="B477" s="13" t="s">
        <v>79</v>
      </c>
      <c r="C477" s="13" t="s">
        <v>72</v>
      </c>
      <c r="D477" s="14">
        <v>43707</v>
      </c>
      <c r="E477" s="15"/>
      <c r="F477" s="16">
        <v>1.22055</v>
      </c>
      <c r="G477" s="16">
        <v>10.325699999999999</v>
      </c>
      <c r="H477" t="s">
        <v>598</v>
      </c>
      <c r="I477">
        <v>9.9338687208390362E-3</v>
      </c>
      <c r="J477">
        <v>0.39872688577548565</v>
      </c>
      <c r="K477">
        <v>7.1450404990121954E-3</v>
      </c>
      <c r="L477">
        <v>3.9857124567911871E-3</v>
      </c>
      <c r="M477">
        <v>3.0129720277440377</v>
      </c>
      <c r="N477">
        <v>6.3032878869602477E-3</v>
      </c>
      <c r="O477">
        <v>2.2936489718130177</v>
      </c>
      <c r="P477">
        <v>0.35632354590157317</v>
      </c>
      <c r="Q477">
        <v>7.5647677022845985E-3</v>
      </c>
      <c r="R477">
        <v>8.4157135987294296E-2</v>
      </c>
      <c r="S477">
        <v>5.4864467927303962E-5</v>
      </c>
      <c r="T477">
        <v>8.4157135987294546E-2</v>
      </c>
      <c r="U477">
        <v>1.4547421442001669</v>
      </c>
      <c r="V477">
        <v>0.21271958471159813</v>
      </c>
      <c r="W477">
        <v>0.16758565592647842</v>
      </c>
      <c r="X477">
        <v>0.315174313525028</v>
      </c>
      <c r="Y477">
        <v>0.24348004421999025</v>
      </c>
      <c r="Z477">
        <v>0.19985641493105777</v>
      </c>
    </row>
    <row r="478" spans="1:26" x14ac:dyDescent="0.2">
      <c r="D478" s="17"/>
    </row>
    <row r="479" spans="1:26" x14ac:dyDescent="0.2">
      <c r="A479" s="13">
        <v>10368</v>
      </c>
      <c r="B479" s="13" t="s">
        <v>79</v>
      </c>
      <c r="C479" s="13" t="s">
        <v>72</v>
      </c>
      <c r="D479" s="14">
        <v>43727</v>
      </c>
      <c r="E479" s="15"/>
      <c r="F479" s="16">
        <v>1.22055</v>
      </c>
      <c r="G479" s="16">
        <v>10.325699999999999</v>
      </c>
      <c r="H479" t="s">
        <v>609</v>
      </c>
      <c r="I479">
        <v>9.8540187509020358E-3</v>
      </c>
      <c r="J479">
        <v>0.44415713561815234</v>
      </c>
      <c r="K479">
        <v>7.1712068439352943E-3</v>
      </c>
      <c r="L479">
        <v>5.361899108045143E-3</v>
      </c>
      <c r="M479">
        <v>3.0134286893300359</v>
      </c>
      <c r="N479">
        <v>8.5648245753653183E-3</v>
      </c>
      <c r="O479">
        <v>2.3083015977067745</v>
      </c>
      <c r="P479">
        <v>0.47341157488300828</v>
      </c>
      <c r="Q479">
        <v>7.5566241096044111E-3</v>
      </c>
      <c r="R479">
        <v>7.9574857256382192E-2</v>
      </c>
      <c r="S479">
        <v>5.4805405455460955E-5</v>
      </c>
      <c r="T479">
        <v>7.9574857256383386E-2</v>
      </c>
      <c r="U479">
        <v>1.4662603062891708</v>
      </c>
      <c r="V479">
        <v>0.2464803701970017</v>
      </c>
      <c r="W479">
        <v>0.17809309977108043</v>
      </c>
      <c r="X479">
        <v>0.4645021862262107</v>
      </c>
      <c r="Y479">
        <v>0.26127529070691058</v>
      </c>
      <c r="Z479">
        <v>0.30625678154811076</v>
      </c>
    </row>
    <row r="480" spans="1:26" x14ac:dyDescent="0.2">
      <c r="A480" s="17">
        <v>10369</v>
      </c>
      <c r="B480" s="17" t="s">
        <v>610</v>
      </c>
      <c r="C480" s="17" t="s">
        <v>216</v>
      </c>
      <c r="D480" s="70">
        <v>43727</v>
      </c>
      <c r="E480" s="71">
        <v>3</v>
      </c>
      <c r="F480" s="17">
        <v>0.15235000000000001</v>
      </c>
      <c r="G480" s="72">
        <v>9.8959999999999937E-2</v>
      </c>
      <c r="H480" t="s">
        <v>611</v>
      </c>
      <c r="I480">
        <v>1.007874371360964E-2</v>
      </c>
      <c r="J480">
        <v>0.2738374106690003</v>
      </c>
      <c r="K480">
        <v>7.1992260945302191E-3</v>
      </c>
      <c r="L480">
        <v>1.2018042569173394E-2</v>
      </c>
      <c r="M480">
        <v>1.1617147925474829</v>
      </c>
      <c r="N480">
        <v>6.9285261683906165E-3</v>
      </c>
      <c r="O480">
        <v>1.3724027041551954</v>
      </c>
      <c r="P480">
        <v>0.25045407920508655</v>
      </c>
      <c r="Q480">
        <v>1.1908100415436735E-2</v>
      </c>
      <c r="R480">
        <v>9.5566364798976899E-2</v>
      </c>
      <c r="S480">
        <v>8.6365056936319975E-5</v>
      </c>
      <c r="T480">
        <v>9.5566364798976969E-2</v>
      </c>
      <c r="U480">
        <v>1.9010242476593423E-3</v>
      </c>
      <c r="V480">
        <v>5.8264096889627712</v>
      </c>
      <c r="W480">
        <v>0.20799087007455488</v>
      </c>
      <c r="X480">
        <v>0.99574837793767279</v>
      </c>
      <c r="Y480">
        <v>3.926668581107397E-4</v>
      </c>
      <c r="Z480">
        <v>5.5244599145528301</v>
      </c>
    </row>
    <row r="481" spans="1:26" x14ac:dyDescent="0.2">
      <c r="A481" s="13">
        <v>10368</v>
      </c>
      <c r="B481" s="13" t="s">
        <v>79</v>
      </c>
      <c r="C481" s="13" t="s">
        <v>72</v>
      </c>
      <c r="D481" s="14">
        <v>43727</v>
      </c>
      <c r="E481" s="15"/>
      <c r="F481" s="16">
        <v>1.22055</v>
      </c>
      <c r="G481" s="16">
        <v>10.325699999999999</v>
      </c>
      <c r="H481" t="s">
        <v>612</v>
      </c>
      <c r="I481">
        <v>9.9783897865261158E-3</v>
      </c>
      <c r="J481">
        <v>0.55068030187487993</v>
      </c>
      <c r="K481">
        <v>7.1959079247248467E-3</v>
      </c>
      <c r="L481">
        <v>8.6993607240358917E-3</v>
      </c>
      <c r="M481">
        <v>3.0130648568837834</v>
      </c>
      <c r="N481">
        <v>9.6178246027904431E-3</v>
      </c>
      <c r="O481">
        <v>2.2829922225714054</v>
      </c>
      <c r="P481">
        <v>0.55504195702596892</v>
      </c>
      <c r="Q481">
        <v>7.5576406161307983E-3</v>
      </c>
      <c r="R481">
        <v>8.5839979485640067E-2</v>
      </c>
      <c r="S481">
        <v>5.4812777802096008E-5</v>
      </c>
      <c r="T481">
        <v>8.58399794856404E-2</v>
      </c>
      <c r="U481">
        <v>1.4782045055231283</v>
      </c>
      <c r="V481">
        <v>0.1885214441661425</v>
      </c>
      <c r="W481">
        <v>0.1727292197557227</v>
      </c>
      <c r="X481">
        <v>0.33836698692109402</v>
      </c>
      <c r="Y481">
        <v>0.25549958309248444</v>
      </c>
      <c r="Z481">
        <v>0.29518272754310493</v>
      </c>
    </row>
    <row r="482" spans="1:26" x14ac:dyDescent="0.2">
      <c r="A482" s="17">
        <v>10370</v>
      </c>
      <c r="B482" s="17" t="s">
        <v>613</v>
      </c>
      <c r="C482" s="17" t="s">
        <v>216</v>
      </c>
      <c r="D482" s="70">
        <v>43727</v>
      </c>
      <c r="E482" s="71">
        <v>186</v>
      </c>
      <c r="F482" s="17">
        <v>0.18249000000000001</v>
      </c>
      <c r="G482" s="72">
        <v>0.10146000000000122</v>
      </c>
      <c r="H482" t="s">
        <v>614</v>
      </c>
      <c r="I482">
        <v>1.0102107618803402E-2</v>
      </c>
      <c r="J482">
        <v>0.285826035078865</v>
      </c>
      <c r="K482">
        <v>7.1899776856717851E-3</v>
      </c>
      <c r="L482">
        <v>6.6981034940842834E-3</v>
      </c>
      <c r="M482">
        <v>1.6323161549269296</v>
      </c>
      <c r="N482">
        <v>6.3837846795052307E-3</v>
      </c>
      <c r="O482">
        <v>1.9053460437280998</v>
      </c>
      <c r="P482">
        <v>0.30700735558774517</v>
      </c>
      <c r="Q482">
        <v>1.179827032056088E-2</v>
      </c>
      <c r="R482">
        <v>7.7644979848191187E-2</v>
      </c>
      <c r="S482">
        <v>8.5568499797367831E-5</v>
      </c>
      <c r="T482">
        <v>7.7644979848191131E-2</v>
      </c>
      <c r="U482">
        <v>0.17485653330441991</v>
      </c>
      <c r="V482">
        <v>0.46908293552181235</v>
      </c>
      <c r="W482">
        <v>0.26531826153120591</v>
      </c>
      <c r="X482">
        <v>0.73076427078962547</v>
      </c>
      <c r="Y482">
        <v>4.6453704122662795E-2</v>
      </c>
      <c r="Z482">
        <v>0.70464759291662338</v>
      </c>
    </row>
    <row r="483" spans="1:26" x14ac:dyDescent="0.2">
      <c r="A483" s="13">
        <v>10368</v>
      </c>
      <c r="B483" s="13" t="s">
        <v>79</v>
      </c>
      <c r="C483" s="13" t="s">
        <v>72</v>
      </c>
      <c r="D483" s="14">
        <v>43727</v>
      </c>
      <c r="E483" s="15"/>
      <c r="F483" s="16">
        <v>1.22055</v>
      </c>
      <c r="G483" s="16">
        <v>10.325699999999999</v>
      </c>
      <c r="H483" t="s">
        <v>615</v>
      </c>
      <c r="I483">
        <v>9.9076754528892291E-3</v>
      </c>
      <c r="J483">
        <v>0.55496410011492703</v>
      </c>
      <c r="K483">
        <v>7.192754143880817E-3</v>
      </c>
      <c r="L483">
        <v>5.7584606072093158E-3</v>
      </c>
      <c r="M483">
        <v>3.012762405520343</v>
      </c>
      <c r="N483">
        <v>9.5053809089737703E-3</v>
      </c>
      <c r="O483">
        <v>2.3006920593337257</v>
      </c>
      <c r="P483">
        <v>0.56952262702065637</v>
      </c>
      <c r="Q483">
        <v>7.5681748854601969E-3</v>
      </c>
      <c r="R483">
        <v>9.9182734121392058E-2</v>
      </c>
      <c r="S483">
        <v>5.4889178969257534E-5</v>
      </c>
      <c r="T483">
        <v>9.918273412139221E-2</v>
      </c>
      <c r="U483">
        <v>1.476021360433887</v>
      </c>
      <c r="V483">
        <v>0.29687737200115794</v>
      </c>
      <c r="W483">
        <v>0.17210651632245702</v>
      </c>
      <c r="X483">
        <v>0.3959370501573618</v>
      </c>
      <c r="Y483">
        <v>0.25375760069532505</v>
      </c>
      <c r="Z483">
        <v>0.24435830407785725</v>
      </c>
    </row>
    <row r="484" spans="1:26" x14ac:dyDescent="0.2">
      <c r="A484" s="17">
        <v>10371</v>
      </c>
      <c r="B484" s="17" t="s">
        <v>616</v>
      </c>
      <c r="C484" s="17" t="s">
        <v>216</v>
      </c>
      <c r="D484" s="70">
        <v>43727</v>
      </c>
      <c r="E484" s="71">
        <v>205</v>
      </c>
      <c r="F484" s="17">
        <v>0.22364000000000001</v>
      </c>
      <c r="G484" s="72">
        <v>0.10086000000000084</v>
      </c>
      <c r="H484" t="s">
        <v>617</v>
      </c>
      <c r="I484">
        <v>1.0085035674604777E-2</v>
      </c>
      <c r="J484">
        <v>0.32060109292125394</v>
      </c>
      <c r="K484">
        <v>7.18183312014765E-3</v>
      </c>
      <c r="L484">
        <v>7.8473644095075606E-3</v>
      </c>
      <c r="M484">
        <v>1.9725464655877378</v>
      </c>
      <c r="N484">
        <v>5.3766334580876126E-3</v>
      </c>
      <c r="O484">
        <v>2.3022348013568887</v>
      </c>
      <c r="P484">
        <v>0.31695083554970366</v>
      </c>
      <c r="Q484">
        <v>1.1775888295518445E-2</v>
      </c>
      <c r="R484">
        <v>5.9865297502947064E-2</v>
      </c>
      <c r="S484">
        <v>8.5406171231122802E-5</v>
      </c>
      <c r="T484">
        <v>5.9865297502947674E-2</v>
      </c>
      <c r="U484">
        <v>0.22786422575461518</v>
      </c>
      <c r="V484">
        <v>0.43824847742120399</v>
      </c>
      <c r="W484">
        <v>0.22191551102433166</v>
      </c>
      <c r="X484">
        <v>0.70428504904120703</v>
      </c>
      <c r="Y484">
        <v>5.0500006676398895E-2</v>
      </c>
      <c r="Z484">
        <v>0.82499458975500495</v>
      </c>
    </row>
    <row r="485" spans="1:26" x14ac:dyDescent="0.2">
      <c r="A485" s="13">
        <v>10368</v>
      </c>
      <c r="B485" s="13" t="s">
        <v>79</v>
      </c>
      <c r="C485" s="13" t="s">
        <v>72</v>
      </c>
      <c r="D485" s="14">
        <v>43727</v>
      </c>
      <c r="E485" s="15"/>
      <c r="F485" s="16">
        <v>1.22055</v>
      </c>
      <c r="G485" s="16">
        <v>10.325699999999999</v>
      </c>
      <c r="H485" t="s">
        <v>618</v>
      </c>
      <c r="I485">
        <v>9.9517914494015973E-3</v>
      </c>
      <c r="J485">
        <v>0.52694927458399499</v>
      </c>
      <c r="K485">
        <v>7.1852568021776222E-3</v>
      </c>
      <c r="L485">
        <v>4.8222717273463164E-3</v>
      </c>
      <c r="M485">
        <v>3.0125798602428939</v>
      </c>
      <c r="N485">
        <v>9.3886552139007904E-3</v>
      </c>
      <c r="O485">
        <v>2.2910698477031826</v>
      </c>
      <c r="P485">
        <v>0.50510510058275793</v>
      </c>
      <c r="Q485">
        <v>7.5743710893742934E-3</v>
      </c>
      <c r="R485">
        <v>9.4679354108049063E-2</v>
      </c>
      <c r="S485">
        <v>5.4934117749177155E-5</v>
      </c>
      <c r="T485">
        <v>9.4679354108049063E-2</v>
      </c>
      <c r="U485">
        <v>1.4724934145623763</v>
      </c>
      <c r="V485">
        <v>0.29027171909874361</v>
      </c>
      <c r="W485">
        <v>0.17359882578997321</v>
      </c>
      <c r="X485">
        <v>0.34176585612924104</v>
      </c>
      <c r="Y485">
        <v>0.2563831190348983</v>
      </c>
      <c r="Z485">
        <v>0.23295563483147153</v>
      </c>
    </row>
    <row r="486" spans="1:26" x14ac:dyDescent="0.2">
      <c r="A486" s="17">
        <v>10372</v>
      </c>
      <c r="B486" s="17" t="s">
        <v>619</v>
      </c>
      <c r="C486" s="17" t="s">
        <v>216</v>
      </c>
      <c r="D486" s="70">
        <v>43727</v>
      </c>
      <c r="E486" s="71">
        <v>301</v>
      </c>
      <c r="F486" s="17">
        <v>0.16311</v>
      </c>
      <c r="G486" s="72">
        <v>9.5959999999999823E-2</v>
      </c>
      <c r="H486" t="s">
        <v>620</v>
      </c>
      <c r="I486">
        <v>1.010143325146463E-2</v>
      </c>
      <c r="J486">
        <v>0.31284357224595938</v>
      </c>
      <c r="K486">
        <v>7.1780080531725311E-3</v>
      </c>
      <c r="L486">
        <v>6.1565435211034594E-3</v>
      </c>
      <c r="M486">
        <v>1.2291453036000719</v>
      </c>
      <c r="N486">
        <v>7.2169998226059642E-3</v>
      </c>
      <c r="O486">
        <v>1.3994633980672546</v>
      </c>
      <c r="P486">
        <v>0.34177842030768252</v>
      </c>
      <c r="Q486">
        <v>1.1508487144995631E-2</v>
      </c>
      <c r="R486">
        <v>9.6247572742470547E-2</v>
      </c>
      <c r="S486">
        <v>8.3466809386323226E-5</v>
      </c>
      <c r="T486">
        <v>9.6247572742470741E-2</v>
      </c>
      <c r="U486">
        <v>0.17520951945569591</v>
      </c>
      <c r="V486">
        <v>0.54328914503389414</v>
      </c>
      <c r="W486">
        <v>0.16877297203949429</v>
      </c>
      <c r="X486">
        <v>0.76497697049379654</v>
      </c>
      <c r="Y486">
        <v>2.9581817568328679E-2</v>
      </c>
      <c r="Z486">
        <v>0.85110393706934007</v>
      </c>
    </row>
    <row r="487" spans="1:26" x14ac:dyDescent="0.2">
      <c r="A487" s="13">
        <v>10368</v>
      </c>
      <c r="B487" s="13" t="s">
        <v>79</v>
      </c>
      <c r="C487" s="13" t="s">
        <v>72</v>
      </c>
      <c r="D487" s="14">
        <v>43727</v>
      </c>
      <c r="E487" s="15"/>
      <c r="F487" s="16">
        <v>1.22055</v>
      </c>
      <c r="G487" s="16">
        <v>10.325699999999999</v>
      </c>
      <c r="H487" t="s">
        <v>621</v>
      </c>
      <c r="I487">
        <v>9.9524213926616492E-3</v>
      </c>
      <c r="J487">
        <v>0.5940901010313242</v>
      </c>
      <c r="K487">
        <v>7.1839363389335923E-3</v>
      </c>
      <c r="L487">
        <v>6.2424396676653759E-3</v>
      </c>
      <c r="M487">
        <v>3.0125540302338214</v>
      </c>
      <c r="N487">
        <v>8.0914452826601757E-3</v>
      </c>
      <c r="O487">
        <v>2.2972076315900147</v>
      </c>
      <c r="P487">
        <v>0.61099386047051985</v>
      </c>
      <c r="Q487">
        <v>7.571108812230094E-3</v>
      </c>
      <c r="R487">
        <v>0.10457617786065992</v>
      </c>
      <c r="S487">
        <v>5.4910457657183324E-5</v>
      </c>
      <c r="T487">
        <v>0.10457617786065944</v>
      </c>
      <c r="U487">
        <v>1.4716585061133549</v>
      </c>
      <c r="V487">
        <v>0.26680602543905668</v>
      </c>
      <c r="W487">
        <v>0.1728971143312992</v>
      </c>
      <c r="X487">
        <v>0.31119230880921261</v>
      </c>
      <c r="Y487">
        <v>0.25437930831203254</v>
      </c>
      <c r="Z487">
        <v>0.27160231565427828</v>
      </c>
    </row>
    <row r="488" spans="1:26" x14ac:dyDescent="0.2">
      <c r="A488" s="17">
        <v>10373</v>
      </c>
      <c r="B488" s="17" t="s">
        <v>622</v>
      </c>
      <c r="C488" s="17" t="s">
        <v>216</v>
      </c>
      <c r="D488" s="70">
        <v>43727</v>
      </c>
      <c r="E488" s="71">
        <v>344</v>
      </c>
      <c r="F488" s="17">
        <v>0.16199</v>
      </c>
      <c r="G488" s="72">
        <v>9.4799999999999329E-2</v>
      </c>
      <c r="H488" t="s">
        <v>623</v>
      </c>
      <c r="I488">
        <v>1.0104207639404263E-2</v>
      </c>
      <c r="J488">
        <v>0.25425001286888066</v>
      </c>
      <c r="K488">
        <v>7.1779238306882501E-3</v>
      </c>
      <c r="L488">
        <v>5.834404572551322E-3</v>
      </c>
      <c r="M488">
        <v>1.1723059905954702</v>
      </c>
      <c r="N488">
        <v>5.1585044710052855E-3</v>
      </c>
      <c r="O488">
        <v>1.3184625338115805</v>
      </c>
      <c r="P488">
        <v>0.27295746306922775</v>
      </c>
      <c r="Q488">
        <v>1.1360760204513601E-2</v>
      </c>
      <c r="R488">
        <v>0.11422768832592069</v>
      </c>
      <c r="S488">
        <v>8.2395400414223886E-5</v>
      </c>
      <c r="T488">
        <v>0.11422768832592019</v>
      </c>
      <c r="U488">
        <v>0.17727192278848841</v>
      </c>
      <c r="V488">
        <v>0.43540317636485387</v>
      </c>
      <c r="W488">
        <v>6.7912857005934218E-2</v>
      </c>
      <c r="X488">
        <v>0.39962141460205458</v>
      </c>
      <c r="Y488">
        <v>1.2048928680306105E-2</v>
      </c>
      <c r="Z488">
        <v>0.42530840607401782</v>
      </c>
    </row>
    <row r="489" spans="1:26" x14ac:dyDescent="0.2">
      <c r="A489" s="13">
        <v>10368</v>
      </c>
      <c r="B489" s="13" t="s">
        <v>79</v>
      </c>
      <c r="C489" s="13" t="s">
        <v>72</v>
      </c>
      <c r="D489" s="14">
        <v>43727</v>
      </c>
      <c r="E489" s="15"/>
      <c r="F489" s="16">
        <v>1.22055</v>
      </c>
      <c r="G489" s="16">
        <v>10.325699999999999</v>
      </c>
      <c r="H489" t="s">
        <v>624</v>
      </c>
      <c r="I489">
        <v>9.951406597090269E-3</v>
      </c>
      <c r="J489">
        <v>0.55895791713669962</v>
      </c>
      <c r="K489">
        <v>7.1833577668276669E-3</v>
      </c>
      <c r="L489">
        <v>5.2386770580528687E-3</v>
      </c>
      <c r="M489">
        <v>3.0122897267810003</v>
      </c>
      <c r="N489">
        <v>7.9494337485736949E-3</v>
      </c>
      <c r="O489">
        <v>2.2961751731661297</v>
      </c>
      <c r="P489">
        <v>0.58324359253169122</v>
      </c>
      <c r="Q489">
        <v>7.5795124163292385E-3</v>
      </c>
      <c r="R489">
        <v>8.7327376286996147E-2</v>
      </c>
      <c r="S489">
        <v>5.49714058958757E-5</v>
      </c>
      <c r="T489">
        <v>8.7327376286995592E-2</v>
      </c>
      <c r="U489">
        <v>1.4710660244442608</v>
      </c>
      <c r="V489">
        <v>0.24720054213524706</v>
      </c>
      <c r="W489">
        <v>0.17387064638022939</v>
      </c>
      <c r="X489">
        <v>0.40462447746819835</v>
      </c>
      <c r="Y489">
        <v>0.25558032758838389</v>
      </c>
      <c r="Z489">
        <v>0.29679859177539814</v>
      </c>
    </row>
    <row r="490" spans="1:26" x14ac:dyDescent="0.2">
      <c r="A490" s="17">
        <v>10374</v>
      </c>
      <c r="B490" s="17" t="s">
        <v>625</v>
      </c>
      <c r="C490" s="17" t="s">
        <v>216</v>
      </c>
      <c r="D490" s="70">
        <v>43727</v>
      </c>
      <c r="E490" s="71">
        <v>512</v>
      </c>
      <c r="F490" s="17">
        <v>0.13750000000000001</v>
      </c>
      <c r="G490" s="72">
        <v>9.5950000000001978E-2</v>
      </c>
      <c r="H490" t="s">
        <v>626</v>
      </c>
      <c r="I490">
        <v>1.0087360314620635E-2</v>
      </c>
      <c r="J490">
        <v>0.17710525049324963</v>
      </c>
      <c r="K490">
        <v>7.1784619325030337E-3</v>
      </c>
      <c r="L490">
        <v>5.5354083362305299E-3</v>
      </c>
      <c r="M490">
        <v>1.4160535952330204</v>
      </c>
      <c r="N490">
        <v>4.8611003942265075E-3</v>
      </c>
      <c r="O490">
        <v>1.4976143213570114</v>
      </c>
      <c r="P490">
        <v>0.18775775636085881</v>
      </c>
      <c r="Q490">
        <v>1.0667933491503367E-2</v>
      </c>
      <c r="R490">
        <v>5.4163682668420587E-2</v>
      </c>
      <c r="S490">
        <v>7.7370583992742768E-5</v>
      </c>
      <c r="T490">
        <v>5.41636826684209E-2</v>
      </c>
      <c r="U490">
        <v>0.27378676596883184</v>
      </c>
      <c r="V490">
        <v>0.32309313529095879</v>
      </c>
      <c r="W490">
        <v>1.5702238727658021E-2</v>
      </c>
      <c r="X490">
        <v>0.20689100080333059</v>
      </c>
      <c r="Y490">
        <v>4.2956981392253853E-3</v>
      </c>
      <c r="Z490">
        <v>0.23692246297484848</v>
      </c>
    </row>
    <row r="491" spans="1:26" x14ac:dyDescent="0.2">
      <c r="A491" s="13">
        <v>10368</v>
      </c>
      <c r="B491" s="13" t="s">
        <v>79</v>
      </c>
      <c r="C491" s="13" t="s">
        <v>72</v>
      </c>
      <c r="D491" s="14">
        <v>43727</v>
      </c>
      <c r="E491" s="15"/>
      <c r="F491" s="16">
        <v>1.22055</v>
      </c>
      <c r="G491" s="16">
        <v>10.325699999999999</v>
      </c>
      <c r="H491" t="s">
        <v>627</v>
      </c>
      <c r="I491">
        <v>9.9202570270475552E-3</v>
      </c>
      <c r="J491">
        <v>0.6779148496744779</v>
      </c>
      <c r="K491">
        <v>7.1825839483904835E-3</v>
      </c>
      <c r="L491">
        <v>5.4756066097386407E-3</v>
      </c>
      <c r="M491">
        <v>3.0125111872532888</v>
      </c>
      <c r="N491">
        <v>6.5844569568456164E-3</v>
      </c>
      <c r="O491">
        <v>2.3023363376301922</v>
      </c>
      <c r="P491">
        <v>0.68304963198346569</v>
      </c>
      <c r="Q491">
        <v>7.5762410040749835E-3</v>
      </c>
      <c r="R491">
        <v>9.6620956880055259E-2</v>
      </c>
      <c r="S491">
        <v>5.4947679550300492E-5</v>
      </c>
      <c r="T491">
        <v>9.6620956880055092E-2</v>
      </c>
      <c r="U491">
        <v>1.4703465308028472</v>
      </c>
      <c r="V491">
        <v>0.20692621812114909</v>
      </c>
      <c r="W491">
        <v>0.17288767296984225</v>
      </c>
      <c r="X491">
        <v>0.3418117184954233</v>
      </c>
      <c r="Y491">
        <v>0.25433769662501898</v>
      </c>
      <c r="Z491">
        <v>0.24103504693008268</v>
      </c>
    </row>
    <row r="492" spans="1:26" x14ac:dyDescent="0.2">
      <c r="A492" s="17">
        <v>10375</v>
      </c>
      <c r="B492" s="17" t="s">
        <v>628</v>
      </c>
      <c r="C492" s="17" t="s">
        <v>216</v>
      </c>
      <c r="D492" s="70">
        <v>43727</v>
      </c>
      <c r="E492" s="71">
        <v>573</v>
      </c>
      <c r="F492" s="17">
        <v>0.14624999999999999</v>
      </c>
      <c r="G492" s="72">
        <v>9.8910000000000053E-2</v>
      </c>
      <c r="H492" t="s">
        <v>629</v>
      </c>
      <c r="I492">
        <v>1.0105578981064831E-2</v>
      </c>
      <c r="J492">
        <v>0.31917707428171693</v>
      </c>
      <c r="K492">
        <v>7.1712858113390692E-3</v>
      </c>
      <c r="L492">
        <v>9.8717622401238211E-3</v>
      </c>
      <c r="M492">
        <v>1.4436143767694962</v>
      </c>
      <c r="N492">
        <v>5.7737221895917236E-3</v>
      </c>
      <c r="O492">
        <v>1.6027585205300912</v>
      </c>
      <c r="P492">
        <v>0.31809634429999428</v>
      </c>
      <c r="Q492">
        <v>1.121989743202223E-2</v>
      </c>
      <c r="R492">
        <v>6.6597647618851286E-2</v>
      </c>
      <c r="S492">
        <v>8.137377471894047E-5</v>
      </c>
      <c r="T492">
        <v>6.6597647618850273E-2</v>
      </c>
      <c r="U492">
        <v>0.33726608088427512</v>
      </c>
      <c r="V492">
        <v>0.30825942691344993</v>
      </c>
      <c r="W492">
        <v>1.0672319345493113E-2</v>
      </c>
      <c r="X492">
        <v>0.23484384393430122</v>
      </c>
      <c r="Y492">
        <v>3.6001327020715661E-3</v>
      </c>
      <c r="Z492">
        <v>0.23043288489338834</v>
      </c>
    </row>
    <row r="493" spans="1:26" x14ac:dyDescent="0.2">
      <c r="A493" s="13">
        <v>10368</v>
      </c>
      <c r="B493" s="13" t="s">
        <v>79</v>
      </c>
      <c r="C493" s="13" t="s">
        <v>72</v>
      </c>
      <c r="D493" s="14">
        <v>43727</v>
      </c>
      <c r="E493" s="15"/>
      <c r="F493" s="16">
        <v>1.22055</v>
      </c>
      <c r="G493" s="16">
        <v>10.325699999999999</v>
      </c>
      <c r="H493" t="s">
        <v>627</v>
      </c>
      <c r="I493">
        <v>9.9202570270475552E-3</v>
      </c>
      <c r="J493">
        <v>0.6779148496744779</v>
      </c>
      <c r="K493">
        <v>7.1825839483904835E-3</v>
      </c>
      <c r="L493">
        <v>5.4756066097386407E-3</v>
      </c>
      <c r="M493">
        <v>3.0125111872532888</v>
      </c>
      <c r="N493">
        <v>6.5844569568456164E-3</v>
      </c>
      <c r="O493">
        <v>2.3023363376301922</v>
      </c>
      <c r="P493">
        <v>0.68304963198346569</v>
      </c>
      <c r="Q493">
        <v>7.5762410040749835E-3</v>
      </c>
      <c r="R493">
        <v>9.6620956880055259E-2</v>
      </c>
      <c r="S493">
        <v>5.4947679550300492E-5</v>
      </c>
      <c r="T493">
        <v>9.6620956880055092E-2</v>
      </c>
      <c r="U493">
        <v>1.4703465308028472</v>
      </c>
      <c r="V493">
        <v>0.20692621812114909</v>
      </c>
      <c r="W493">
        <v>0.17288767296984225</v>
      </c>
      <c r="X493">
        <v>0.3418117184954233</v>
      </c>
      <c r="Y493">
        <v>0.25433769662501898</v>
      </c>
      <c r="Z493">
        <v>0.24103504693008268</v>
      </c>
    </row>
    <row r="494" spans="1:26" x14ac:dyDescent="0.2">
      <c r="D494" s="17"/>
    </row>
    <row r="495" spans="1:26" x14ac:dyDescent="0.2">
      <c r="A495" s="13">
        <v>10368</v>
      </c>
      <c r="B495" s="13" t="s">
        <v>79</v>
      </c>
      <c r="C495" s="13" t="s">
        <v>72</v>
      </c>
      <c r="D495" s="14">
        <v>43738</v>
      </c>
      <c r="E495" s="15"/>
      <c r="F495" s="16">
        <v>1.22055</v>
      </c>
      <c r="G495" s="16">
        <v>10.325699999999999</v>
      </c>
      <c r="H495" t="s">
        <v>630</v>
      </c>
      <c r="I495">
        <v>1.028020797622649E-2</v>
      </c>
      <c r="J495">
        <v>1.429071702536773</v>
      </c>
      <c r="K495">
        <v>7.1569117752483839E-3</v>
      </c>
      <c r="L495">
        <v>7.7979889890441578E-3</v>
      </c>
      <c r="M495">
        <v>3.0124314620070103</v>
      </c>
      <c r="N495">
        <v>2.0848704957924801E-2</v>
      </c>
      <c r="O495">
        <v>2.2300387892934288</v>
      </c>
      <c r="P495">
        <v>1.5952346615192519</v>
      </c>
      <c r="Q495">
        <v>7.5666864258217576E-3</v>
      </c>
      <c r="R495">
        <v>0.20624506231219472</v>
      </c>
      <c r="S495">
        <v>5.4878383720902491E-5</v>
      </c>
      <c r="T495">
        <v>0.20624506231219558</v>
      </c>
      <c r="U495">
        <v>1.4572586665284057</v>
      </c>
      <c r="V495">
        <v>0.26509359136096489</v>
      </c>
      <c r="W495">
        <v>0.16534857336256237</v>
      </c>
      <c r="X495">
        <v>1.2466407701547917</v>
      </c>
      <c r="Y495">
        <v>0.24068628045830359</v>
      </c>
      <c r="Z495">
        <v>1.1746892320440172</v>
      </c>
    </row>
    <row r="496" spans="1:26" x14ac:dyDescent="0.2">
      <c r="A496" s="17">
        <v>10409</v>
      </c>
      <c r="B496" s="17" t="s">
        <v>631</v>
      </c>
      <c r="C496" s="17" t="s">
        <v>632</v>
      </c>
      <c r="D496" s="70">
        <v>43738</v>
      </c>
      <c r="F496" s="17">
        <v>8.516E-2</v>
      </c>
      <c r="G496" s="72">
        <v>0.10006999999999877</v>
      </c>
      <c r="H496" t="s">
        <v>633</v>
      </c>
      <c r="I496">
        <v>1.0775881467863152E-2</v>
      </c>
      <c r="J496">
        <v>0.94991168349341448</v>
      </c>
      <c r="K496">
        <v>7.1566257601451983E-3</v>
      </c>
      <c r="L496">
        <v>1.0198435046068559E-2</v>
      </c>
      <c r="M496">
        <v>1.7797903118531138</v>
      </c>
      <c r="N496">
        <v>1.433912429658284E-2</v>
      </c>
      <c r="O496">
        <v>2.5521405682691118</v>
      </c>
      <c r="P496">
        <v>1.0369059973840211</v>
      </c>
      <c r="Q496">
        <v>1.5465073474103823E-2</v>
      </c>
      <c r="R496">
        <v>0.19579391339071861</v>
      </c>
      <c r="S496">
        <v>1.1216246962310848E-4</v>
      </c>
      <c r="T496">
        <v>0.19579391339071783</v>
      </c>
      <c r="U496">
        <v>0.45601742141029433</v>
      </c>
      <c r="V496">
        <v>0.23210621065683032</v>
      </c>
      <c r="W496">
        <v>2.6266793682363564E-5</v>
      </c>
      <c r="X496">
        <v>0.19619735582190306</v>
      </c>
      <c r="Y496">
        <v>1.1992340616921825E-5</v>
      </c>
      <c r="Z496">
        <v>0.19792303257221244</v>
      </c>
    </row>
    <row r="497" spans="1:26" x14ac:dyDescent="0.2">
      <c r="A497" s="13">
        <v>10368</v>
      </c>
      <c r="B497" s="13" t="s">
        <v>79</v>
      </c>
      <c r="C497" s="13" t="s">
        <v>72</v>
      </c>
      <c r="D497" s="14">
        <v>43738</v>
      </c>
      <c r="E497" s="15"/>
      <c r="F497" s="16">
        <v>1.22055</v>
      </c>
      <c r="G497" s="16">
        <v>10.325699999999999</v>
      </c>
      <c r="H497" t="s">
        <v>634</v>
      </c>
      <c r="I497">
        <v>1.0044416479169052E-2</v>
      </c>
      <c r="J497">
        <v>1.2478205097619901</v>
      </c>
      <c r="K497">
        <v>7.1576149542448625E-3</v>
      </c>
      <c r="L497">
        <v>7.0206077544531656E-3</v>
      </c>
      <c r="M497">
        <v>3.0129378904880881</v>
      </c>
      <c r="N497">
        <v>1.6152776212004397E-2</v>
      </c>
      <c r="O497">
        <v>2.2757614578669343</v>
      </c>
      <c r="P497">
        <v>1.1813608923095176</v>
      </c>
      <c r="Q497">
        <v>7.5690095836304988E-3</v>
      </c>
      <c r="R497">
        <v>0.22502285140106401</v>
      </c>
      <c r="S497">
        <v>5.4895232726992824E-5</v>
      </c>
      <c r="T497">
        <v>0.22502285140106379</v>
      </c>
      <c r="U497">
        <v>1.4579465910373448</v>
      </c>
      <c r="V497">
        <v>0.28106496475495446</v>
      </c>
      <c r="W497">
        <v>0.17249576961289562</v>
      </c>
      <c r="X497">
        <v>1.3263497539673303</v>
      </c>
      <c r="Y497">
        <v>0.25021842137480127</v>
      </c>
      <c r="Z497">
        <v>1.4374198566666707</v>
      </c>
    </row>
    <row r="498" spans="1:26" x14ac:dyDescent="0.2">
      <c r="A498" s="17">
        <v>10410</v>
      </c>
      <c r="B498" s="17" t="s">
        <v>635</v>
      </c>
      <c r="C498" s="17" t="s">
        <v>632</v>
      </c>
      <c r="D498" s="70">
        <v>43738</v>
      </c>
      <c r="F498" s="17">
        <v>9.5960000000000004E-2</v>
      </c>
      <c r="G498" s="72">
        <v>9.9829999999998975E-2</v>
      </c>
      <c r="H498" t="s">
        <v>636</v>
      </c>
      <c r="I498">
        <v>1.0157900213620579E-2</v>
      </c>
      <c r="J498">
        <v>0.58932304295713189</v>
      </c>
      <c r="K498">
        <v>7.1555084146032177E-3</v>
      </c>
      <c r="L498">
        <v>7.1692938176070985E-3</v>
      </c>
      <c r="M498">
        <v>1.6236415008170912</v>
      </c>
      <c r="N498">
        <v>8.6493750308547449E-3</v>
      </c>
      <c r="O498">
        <v>1.5886752898068954</v>
      </c>
      <c r="P498">
        <v>0.56335883040153867</v>
      </c>
      <c r="Q498">
        <v>9.9324052684588264E-3</v>
      </c>
      <c r="R498">
        <v>0.15755377386874667</v>
      </c>
      <c r="S498">
        <v>7.203606928045797E-5</v>
      </c>
      <c r="T498">
        <v>0.15755377386874608</v>
      </c>
      <c r="U498">
        <v>0.74373219976717808</v>
      </c>
      <c r="V498">
        <v>0.32661477111461062</v>
      </c>
      <c r="W498">
        <v>8.7973736912371533E-4</v>
      </c>
      <c r="X498">
        <v>0.26979140519725048</v>
      </c>
      <c r="Y498">
        <v>6.5450158426135657E-4</v>
      </c>
      <c r="Z498">
        <v>0.25394748864224098</v>
      </c>
    </row>
    <row r="499" spans="1:26" x14ac:dyDescent="0.2">
      <c r="A499" s="13">
        <v>10368</v>
      </c>
      <c r="B499" s="13" t="s">
        <v>79</v>
      </c>
      <c r="C499" s="13" t="s">
        <v>72</v>
      </c>
      <c r="D499" s="14">
        <v>43738</v>
      </c>
      <c r="E499" s="15"/>
      <c r="F499" s="16">
        <v>1.22055</v>
      </c>
      <c r="G499" s="16">
        <v>10.325699999999999</v>
      </c>
      <c r="H499" t="s">
        <v>637</v>
      </c>
      <c r="I499">
        <v>9.8765301497134288E-3</v>
      </c>
      <c r="J499">
        <v>1.5366243790438348</v>
      </c>
      <c r="K499">
        <v>7.1592497675661802E-3</v>
      </c>
      <c r="L499">
        <v>8.4677108045303588E-3</v>
      </c>
      <c r="M499">
        <v>3.0131063506634375</v>
      </c>
      <c r="N499">
        <v>1.5902725461981598E-2</v>
      </c>
      <c r="O499">
        <v>2.3141189992909568</v>
      </c>
      <c r="P499">
        <v>1.493660803563519</v>
      </c>
      <c r="Q499">
        <v>7.5790502646355977E-3</v>
      </c>
      <c r="R499">
        <v>0.27675048122808976</v>
      </c>
      <c r="S499">
        <v>5.4968054080225669E-5</v>
      </c>
      <c r="T499">
        <v>0.27675048122808943</v>
      </c>
      <c r="U499">
        <v>1.4604096013371717</v>
      </c>
      <c r="V499">
        <v>0.35231749629494952</v>
      </c>
      <c r="W499">
        <v>0.16460000127854246</v>
      </c>
      <c r="X499">
        <v>0.93662044570677638</v>
      </c>
      <c r="Y499">
        <v>0.2395415414631181</v>
      </c>
      <c r="Z499">
        <v>1.0775978017438479</v>
      </c>
    </row>
    <row r="500" spans="1:26" x14ac:dyDescent="0.2">
      <c r="A500" s="17">
        <v>10411</v>
      </c>
      <c r="B500" s="17" t="s">
        <v>638</v>
      </c>
      <c r="C500" s="17" t="s">
        <v>333</v>
      </c>
      <c r="D500" s="70">
        <v>43738</v>
      </c>
      <c r="F500" s="17">
        <v>3.6819999999999999E-2</v>
      </c>
      <c r="G500" s="72">
        <v>9.9899999999999878E-2</v>
      </c>
      <c r="H500" t="s">
        <v>639</v>
      </c>
      <c r="I500">
        <v>1.0360266432506603E-2</v>
      </c>
      <c r="J500">
        <v>0.6376378651272796</v>
      </c>
      <c r="K500">
        <v>7.1601687142976624E-3</v>
      </c>
      <c r="L500">
        <v>1.02729306593469E-2</v>
      </c>
      <c r="M500">
        <v>0.9730582340504792</v>
      </c>
      <c r="N500">
        <v>1.1771314479230275E-2</v>
      </c>
      <c r="O500">
        <v>1.5620052807107161</v>
      </c>
      <c r="P500">
        <v>0.63978182695897723</v>
      </c>
      <c r="Q500">
        <v>1.6649022672405756E-2</v>
      </c>
      <c r="R500">
        <v>0.19330493749968111</v>
      </c>
      <c r="S500">
        <v>1.2074921615310124E-4</v>
      </c>
      <c r="T500">
        <v>0.19330493749968042</v>
      </c>
      <c r="U500">
        <v>0.48866479976007399</v>
      </c>
      <c r="V500">
        <v>0.27741601079639294</v>
      </c>
      <c r="W500">
        <v>3.2831014708212246E-5</v>
      </c>
      <c r="X500">
        <v>0.24977450999876441</v>
      </c>
      <c r="Y500">
        <v>1.6039216603998765E-5</v>
      </c>
      <c r="Z500">
        <v>0.24303206482522832</v>
      </c>
    </row>
    <row r="501" spans="1:26" x14ac:dyDescent="0.2">
      <c r="A501" s="13">
        <v>10368</v>
      </c>
      <c r="B501" s="13" t="s">
        <v>79</v>
      </c>
      <c r="C501" s="13" t="s">
        <v>72</v>
      </c>
      <c r="D501" s="14">
        <v>43738</v>
      </c>
      <c r="E501" s="15"/>
      <c r="F501" s="16">
        <v>1.22055</v>
      </c>
      <c r="G501" s="16">
        <v>10.325699999999999</v>
      </c>
      <c r="H501" t="s">
        <v>640</v>
      </c>
      <c r="I501">
        <v>9.9010302509191742E-3</v>
      </c>
      <c r="J501">
        <v>1.5555386679673284</v>
      </c>
      <c r="K501">
        <v>7.1609874225622939E-3</v>
      </c>
      <c r="L501">
        <v>6.9513594511778709E-3</v>
      </c>
      <c r="M501">
        <v>3.0136209250735981</v>
      </c>
      <c r="N501">
        <v>1.6464121654258153E-2</v>
      </c>
      <c r="O501">
        <v>2.2971913986692183</v>
      </c>
      <c r="P501">
        <v>1.5054289601238031</v>
      </c>
      <c r="Q501">
        <v>7.5717708462293238E-3</v>
      </c>
      <c r="R501">
        <v>0.21569212256213685</v>
      </c>
      <c r="S501">
        <v>5.49152591454176E-5</v>
      </c>
      <c r="T501">
        <v>0.21569212256213657</v>
      </c>
      <c r="U501">
        <v>1.4573791975139117</v>
      </c>
      <c r="V501">
        <v>0.28787205015242162</v>
      </c>
      <c r="W501">
        <v>0.16652838357802904</v>
      </c>
      <c r="X501">
        <v>1.1353541360980686</v>
      </c>
      <c r="Y501">
        <v>0.24273498750097278</v>
      </c>
      <c r="Z501">
        <v>0.99490789504365995</v>
      </c>
    </row>
    <row r="502" spans="1:26" x14ac:dyDescent="0.2">
      <c r="A502" s="17">
        <v>10412</v>
      </c>
      <c r="B502" s="17" t="s">
        <v>641</v>
      </c>
      <c r="C502" s="17" t="s">
        <v>333</v>
      </c>
      <c r="D502" s="70">
        <v>43738</v>
      </c>
      <c r="F502" s="17">
        <v>4.7469999999999998E-2</v>
      </c>
      <c r="G502" s="72">
        <v>9.83900000000002E-2</v>
      </c>
      <c r="H502" t="s">
        <v>642</v>
      </c>
      <c r="I502">
        <v>1.0307488962460663E-2</v>
      </c>
      <c r="J502">
        <v>0.71274287507200229</v>
      </c>
      <c r="K502">
        <v>7.1602085838871603E-3</v>
      </c>
      <c r="L502">
        <v>7.5645215674375833E-3</v>
      </c>
      <c r="M502">
        <v>1.8664942038150418</v>
      </c>
      <c r="N502">
        <v>1.3426233650904918E-2</v>
      </c>
      <c r="O502">
        <v>2.9075460624237497</v>
      </c>
      <c r="P502">
        <v>0.72589152328575457</v>
      </c>
      <c r="Q502">
        <v>1.6052492072820744E-2</v>
      </c>
      <c r="R502">
        <v>0.11174127922497143</v>
      </c>
      <c r="S502">
        <v>1.1642279989861362E-4</v>
      </c>
      <c r="T502">
        <v>0.11174127922497176</v>
      </c>
      <c r="U502">
        <v>0.36363766289464083</v>
      </c>
      <c r="V502">
        <v>0.29507227984053058</v>
      </c>
      <c r="W502">
        <v>8.3323848308736179E-5</v>
      </c>
      <c r="X502">
        <v>0.22345391694819361</v>
      </c>
      <c r="Y502">
        <v>3.0272573362873175E-5</v>
      </c>
      <c r="Z502">
        <v>0.22235947135707917</v>
      </c>
    </row>
    <row r="503" spans="1:26" x14ac:dyDescent="0.2">
      <c r="A503" s="13">
        <v>10368</v>
      </c>
      <c r="B503" s="13" t="s">
        <v>79</v>
      </c>
      <c r="C503" s="13" t="s">
        <v>72</v>
      </c>
      <c r="D503" s="14">
        <v>43738</v>
      </c>
      <c r="E503" s="15"/>
      <c r="F503" s="16">
        <v>1.22055</v>
      </c>
      <c r="G503" s="16">
        <v>10.325699999999999</v>
      </c>
      <c r="H503" t="s">
        <v>643</v>
      </c>
      <c r="I503">
        <v>9.8874234023694513E-3</v>
      </c>
      <c r="J503">
        <v>0.3600378133494006</v>
      </c>
      <c r="K503">
        <v>7.1602902569882689E-3</v>
      </c>
      <c r="L503">
        <v>5.2045185289410394E-3</v>
      </c>
      <c r="M503">
        <v>3.0127822704394536</v>
      </c>
      <c r="N503">
        <v>8.1046685388099469E-3</v>
      </c>
      <c r="O503">
        <v>2.3094411895061411</v>
      </c>
      <c r="P503">
        <v>0.35545147391264648</v>
      </c>
      <c r="Q503">
        <v>7.5797429317296999E-3</v>
      </c>
      <c r="R503">
        <v>9.9832669521326203E-2</v>
      </c>
      <c r="S503">
        <v>5.4973077738990108E-5</v>
      </c>
      <c r="T503">
        <v>9.9832669521325551E-2</v>
      </c>
      <c r="U503">
        <v>1.4557660229585014</v>
      </c>
      <c r="V503">
        <v>0.20620535176157076</v>
      </c>
      <c r="W503">
        <v>0.16349606947804579</v>
      </c>
      <c r="X503">
        <v>0.32940606885038459</v>
      </c>
      <c r="Y503">
        <v>0.2380176021696446</v>
      </c>
      <c r="Z503">
        <v>0.26627500221484302</v>
      </c>
    </row>
    <row r="504" spans="1:26" x14ac:dyDescent="0.2">
      <c r="A504" s="17">
        <v>10414</v>
      </c>
      <c r="B504" s="17" t="s">
        <v>644</v>
      </c>
      <c r="C504" s="17" t="s">
        <v>645</v>
      </c>
      <c r="D504" s="70">
        <v>43738</v>
      </c>
      <c r="F504" s="17">
        <v>4.5039999999999997E-2</v>
      </c>
      <c r="G504" s="72">
        <v>9.9529999999999674E-2</v>
      </c>
      <c r="H504" t="s">
        <v>646</v>
      </c>
      <c r="I504">
        <v>1.0205492245483165E-2</v>
      </c>
      <c r="J504">
        <v>0.58638484716807038</v>
      </c>
      <c r="K504">
        <v>7.1524905931623153E-3</v>
      </c>
      <c r="L504">
        <v>4.0098698368031833E-3</v>
      </c>
      <c r="M504">
        <v>6.1933091681955661</v>
      </c>
      <c r="N504">
        <v>1.0176483374529992E-2</v>
      </c>
      <c r="O504">
        <v>9.4909414271753398</v>
      </c>
      <c r="P504">
        <v>0.57791607517711074</v>
      </c>
      <c r="Q504">
        <v>1.5642272098843477E-2</v>
      </c>
      <c r="R504">
        <v>4.4227683549297958E-2</v>
      </c>
      <c r="S504">
        <v>1.1344762584288971E-4</v>
      </c>
      <c r="T504">
        <v>4.4227683549297812E-2</v>
      </c>
      <c r="U504">
        <v>1.9163378774181796</v>
      </c>
      <c r="V504">
        <v>0.25945417932233839</v>
      </c>
      <c r="W504">
        <v>1.3082520483674587E-4</v>
      </c>
      <c r="X504">
        <v>0.23463927400974846</v>
      </c>
      <c r="Y504">
        <v>2.5082858852696461E-4</v>
      </c>
      <c r="Z504">
        <v>9.3905810710816093E-2</v>
      </c>
    </row>
    <row r="505" spans="1:26" x14ac:dyDescent="0.2">
      <c r="A505" s="13">
        <v>10368</v>
      </c>
      <c r="B505" s="13" t="s">
        <v>79</v>
      </c>
      <c r="C505" s="13" t="s">
        <v>72</v>
      </c>
      <c r="D505" s="14">
        <v>43738</v>
      </c>
      <c r="E505" s="15"/>
      <c r="F505" s="16">
        <v>1.22055</v>
      </c>
      <c r="G505" s="16">
        <v>10.325699999999999</v>
      </c>
      <c r="H505" t="s">
        <v>647</v>
      </c>
      <c r="I505">
        <v>9.937153072539371E-3</v>
      </c>
      <c r="J505">
        <v>0.4061259015490824</v>
      </c>
      <c r="K505">
        <v>7.1590390536844647E-3</v>
      </c>
      <c r="L505">
        <v>4.2421254078200566E-3</v>
      </c>
      <c r="M505">
        <v>3.0131256751378293</v>
      </c>
      <c r="N505">
        <v>6.3399181199133561E-3</v>
      </c>
      <c r="O505">
        <v>2.2992800883933278</v>
      </c>
      <c r="P505">
        <v>0.44157972782054611</v>
      </c>
      <c r="Q505">
        <v>7.5751615640161623E-3</v>
      </c>
      <c r="R505">
        <v>7.3885651664537866E-2</v>
      </c>
      <c r="S505">
        <v>5.4939850769983987E-5</v>
      </c>
      <c r="T505">
        <v>7.3885651664538601E-2</v>
      </c>
      <c r="U505">
        <v>1.4532011567648204</v>
      </c>
      <c r="V505">
        <v>0.22889820750086171</v>
      </c>
      <c r="W505">
        <v>0.16193736237036416</v>
      </c>
      <c r="X505">
        <v>0.44401725156271982</v>
      </c>
      <c r="Y505">
        <v>0.23527270983593274</v>
      </c>
      <c r="Z505">
        <v>0.30467740729718945</v>
      </c>
    </row>
    <row r="506" spans="1:26" x14ac:dyDescent="0.2">
      <c r="A506" s="17">
        <v>10413</v>
      </c>
      <c r="B506" s="17" t="s">
        <v>648</v>
      </c>
      <c r="C506" s="17" t="s">
        <v>645</v>
      </c>
      <c r="D506" s="70">
        <v>43738</v>
      </c>
      <c r="F506" s="17">
        <v>6.207E-2</v>
      </c>
      <c r="G506" s="72">
        <v>9.9210000000001131E-2</v>
      </c>
      <c r="H506" t="s">
        <v>649</v>
      </c>
      <c r="I506">
        <v>1.0404480701802167E-2</v>
      </c>
      <c r="J506">
        <v>0.69195178579592476</v>
      </c>
      <c r="K506">
        <v>7.1599813991630049E-3</v>
      </c>
      <c r="L506">
        <v>3.3544377009658878E-3</v>
      </c>
      <c r="M506">
        <v>10.435245101392601</v>
      </c>
      <c r="N506">
        <v>1.2952546562064479E-2</v>
      </c>
      <c r="O506">
        <v>15.909313307607784</v>
      </c>
      <c r="P506">
        <v>0.7000313652395691</v>
      </c>
      <c r="Q506">
        <v>1.5854538541752724E-2</v>
      </c>
      <c r="R506">
        <v>4.5750056835091313E-2</v>
      </c>
      <c r="S506">
        <v>1.149871160040377E-4</v>
      </c>
      <c r="T506">
        <v>4.5750056835090792E-2</v>
      </c>
      <c r="U506">
        <v>1.661450588458727</v>
      </c>
      <c r="V506">
        <v>0.26412662298628553</v>
      </c>
      <c r="W506">
        <v>4.0543027592052695E-5</v>
      </c>
      <c r="X506">
        <v>0.24649653685050024</v>
      </c>
      <c r="Y506">
        <v>6.7456230761962408E-5</v>
      </c>
      <c r="Z506">
        <v>9.9625587768037538E-2</v>
      </c>
    </row>
    <row r="507" spans="1:26" x14ac:dyDescent="0.2">
      <c r="A507" s="13">
        <v>10368</v>
      </c>
      <c r="B507" s="13" t="s">
        <v>79</v>
      </c>
      <c r="C507" s="13" t="s">
        <v>72</v>
      </c>
      <c r="D507" s="14">
        <v>43738</v>
      </c>
      <c r="E507" s="15"/>
      <c r="F507" s="16">
        <v>1.22055</v>
      </c>
      <c r="G507" s="16">
        <v>10.325699999999999</v>
      </c>
      <c r="H507" t="s">
        <v>647</v>
      </c>
      <c r="I507">
        <v>9.937153072539371E-3</v>
      </c>
      <c r="J507">
        <v>0.4061259015490824</v>
      </c>
      <c r="K507">
        <v>7.1590390536844647E-3</v>
      </c>
      <c r="L507">
        <v>4.2421254078200566E-3</v>
      </c>
      <c r="M507">
        <v>3.0131256751378293</v>
      </c>
      <c r="N507">
        <v>6.3399181199133561E-3</v>
      </c>
      <c r="O507">
        <v>2.2992800883933278</v>
      </c>
      <c r="P507">
        <v>0.44157972782054611</v>
      </c>
      <c r="Q507">
        <v>7.5751615640161623E-3</v>
      </c>
      <c r="R507">
        <v>7.3885651664537866E-2</v>
      </c>
      <c r="S507">
        <v>5.4939850769983987E-5</v>
      </c>
      <c r="T507">
        <v>7.3885651664538601E-2</v>
      </c>
      <c r="U507">
        <v>1.4532011567648204</v>
      </c>
      <c r="V507">
        <v>0.22889820750086171</v>
      </c>
      <c r="W507">
        <v>0.16193736237036416</v>
      </c>
      <c r="X507">
        <v>0.44401725156271982</v>
      </c>
      <c r="Y507">
        <v>0.23527270983593274</v>
      </c>
      <c r="Z507">
        <v>0.30467740729718945</v>
      </c>
    </row>
    <row r="508" spans="1:26" x14ac:dyDescent="0.2">
      <c r="D508" s="17"/>
    </row>
    <row r="509" spans="1:26" x14ac:dyDescent="0.2">
      <c r="A509" s="13">
        <v>10073</v>
      </c>
      <c r="B509" s="13" t="s">
        <v>79</v>
      </c>
      <c r="C509" s="13" t="s">
        <v>72</v>
      </c>
      <c r="D509" s="14">
        <v>43739</v>
      </c>
      <c r="E509" s="15"/>
      <c r="F509" s="16">
        <v>1.1066</v>
      </c>
      <c r="G509" s="16">
        <v>10.36739</v>
      </c>
      <c r="H509" t="s">
        <v>650</v>
      </c>
      <c r="I509">
        <v>1.0172414645673523E-2</v>
      </c>
      <c r="J509">
        <v>5.6844336715026094</v>
      </c>
      <c r="K509">
        <v>7.1624121469165405E-3</v>
      </c>
      <c r="L509">
        <v>2.5425431613685424E-2</v>
      </c>
      <c r="M509">
        <v>2.7184578544812932</v>
      </c>
      <c r="N509">
        <v>8.6368412820337886E-2</v>
      </c>
      <c r="O509">
        <v>1.9579064579724612</v>
      </c>
      <c r="P509">
        <v>5.7204025278304265</v>
      </c>
      <c r="Q509">
        <v>7.2500946993141009E-3</v>
      </c>
      <c r="R509">
        <v>0.283399191501014</v>
      </c>
      <c r="S509">
        <v>5.258226078512704E-5</v>
      </c>
      <c r="T509">
        <v>0.28339919150101339</v>
      </c>
      <c r="U509">
        <v>1.3233018469790738</v>
      </c>
      <c r="V509">
        <v>0.70860226266667736</v>
      </c>
      <c r="W509">
        <v>0.16525703655152527</v>
      </c>
      <c r="X509">
        <v>3.4668620195849966</v>
      </c>
      <c r="Y509">
        <v>0.21978168561243833</v>
      </c>
      <c r="Z509">
        <v>2.952855603158496</v>
      </c>
    </row>
    <row r="510" spans="1:26" x14ac:dyDescent="0.2">
      <c r="A510" s="17">
        <v>10415</v>
      </c>
      <c r="B510" s="17" t="s">
        <v>651</v>
      </c>
      <c r="C510" s="17" t="s">
        <v>652</v>
      </c>
      <c r="D510" s="70">
        <v>43739</v>
      </c>
      <c r="F510" s="17">
        <v>5.2720000000000003E-2</v>
      </c>
      <c r="G510" s="72">
        <v>0.10100999999999871</v>
      </c>
      <c r="H510" t="s">
        <v>653</v>
      </c>
      <c r="I510">
        <v>1.0225087230210376E-2</v>
      </c>
      <c r="J510">
        <v>0.70804143941405084</v>
      </c>
      <c r="K510">
        <v>7.0896620798301321E-3</v>
      </c>
      <c r="L510">
        <v>0.61508751757226143</v>
      </c>
      <c r="M510">
        <v>6.3703689591688211E-3</v>
      </c>
      <c r="N510">
        <v>0.46321664384790984</v>
      </c>
      <c r="O510">
        <v>5.8531386531006117E-3</v>
      </c>
      <c r="P510">
        <v>1.3784669368096196</v>
      </c>
      <c r="Q510">
        <v>9.4195869830989154E-3</v>
      </c>
      <c r="R510">
        <v>1.4358317774514668</v>
      </c>
      <c r="S510">
        <v>6.8316787542148074E-5</v>
      </c>
      <c r="T510">
        <v>1.4358317774514644</v>
      </c>
      <c r="U510">
        <v>4.841382106636009E-3</v>
      </c>
      <c r="V510">
        <v>3.528767244112061</v>
      </c>
      <c r="W510">
        <v>2.2359832463744844E-2</v>
      </c>
      <c r="X510">
        <v>0.83598278127625325</v>
      </c>
      <c r="Y510">
        <v>1.0854554208521882E-4</v>
      </c>
      <c r="Z510">
        <v>3.5201531533889172</v>
      </c>
    </row>
    <row r="511" spans="1:26" x14ac:dyDescent="0.2">
      <c r="A511" s="13">
        <v>10073</v>
      </c>
      <c r="B511" s="13" t="s">
        <v>79</v>
      </c>
      <c r="C511" s="13" t="s">
        <v>72</v>
      </c>
      <c r="D511" s="14">
        <v>43739</v>
      </c>
      <c r="E511" s="15"/>
      <c r="F511" s="16">
        <v>1.1066</v>
      </c>
      <c r="G511" s="16">
        <v>10.36739</v>
      </c>
      <c r="H511" t="s">
        <v>650</v>
      </c>
      <c r="I511">
        <v>1.0172414645673523E-2</v>
      </c>
      <c r="J511">
        <v>5.6844336715026094</v>
      </c>
      <c r="K511">
        <v>7.1624121469165405E-3</v>
      </c>
      <c r="L511">
        <v>2.5425431613685424E-2</v>
      </c>
      <c r="M511">
        <v>2.7184578544812932</v>
      </c>
      <c r="N511">
        <v>8.6368412820337886E-2</v>
      </c>
      <c r="O511">
        <v>1.9579064579724612</v>
      </c>
      <c r="P511">
        <v>5.7204025278304265</v>
      </c>
      <c r="Q511">
        <v>7.2500946993141009E-3</v>
      </c>
      <c r="R511">
        <v>0.283399191501014</v>
      </c>
      <c r="S511">
        <v>5.258226078512704E-5</v>
      </c>
      <c r="T511">
        <v>0.28339919150101339</v>
      </c>
      <c r="U511">
        <v>1.3233018469790738</v>
      </c>
      <c r="V511">
        <v>0.70860226266667736</v>
      </c>
      <c r="W511">
        <v>0.16525703655152527</v>
      </c>
      <c r="X511">
        <v>3.4668620195849966</v>
      </c>
      <c r="Y511">
        <v>0.21978168561243833</v>
      </c>
      <c r="Z511">
        <v>2.952855603158496</v>
      </c>
    </row>
    <row r="512" spans="1:26" x14ac:dyDescent="0.2">
      <c r="A512" s="17">
        <v>10416</v>
      </c>
      <c r="B512" s="17" t="s">
        <v>654</v>
      </c>
      <c r="C512" s="17" t="s">
        <v>652</v>
      </c>
      <c r="D512" s="70">
        <v>43739</v>
      </c>
      <c r="F512" s="17">
        <v>1.321E-2</v>
      </c>
      <c r="G512" s="72">
        <v>0.10099999999999909</v>
      </c>
      <c r="H512" t="s">
        <v>655</v>
      </c>
      <c r="I512">
        <v>1.0211087654347783E-2</v>
      </c>
      <c r="J512">
        <v>0.7315122037438303</v>
      </c>
      <c r="K512">
        <v>7.0957718540824097E-3</v>
      </c>
      <c r="L512">
        <v>0.59815967829686045</v>
      </c>
      <c r="M512">
        <v>3.5655611544455385E-3</v>
      </c>
      <c r="N512">
        <v>0.43769454880453784</v>
      </c>
      <c r="O512">
        <v>3.2672142882173363E-3</v>
      </c>
      <c r="P512">
        <v>1.2893101897376005</v>
      </c>
      <c r="Q512">
        <v>9.4616886988180514E-3</v>
      </c>
      <c r="R512">
        <v>1.2888468962495709</v>
      </c>
      <c r="S512">
        <v>6.8622135746172801E-5</v>
      </c>
      <c r="T512">
        <v>1.2888468962495696</v>
      </c>
      <c r="U512">
        <v>1.966198518004037E-3</v>
      </c>
      <c r="V512">
        <v>3.0296303843078376</v>
      </c>
      <c r="W512">
        <v>5.6338111698302322E-2</v>
      </c>
      <c r="X512">
        <v>0.80289145786301475</v>
      </c>
      <c r="Y512">
        <v>1.1056713374973556E-4</v>
      </c>
      <c r="Z512">
        <v>3.1683876887330062</v>
      </c>
    </row>
    <row r="513" spans="1:26" x14ac:dyDescent="0.2">
      <c r="A513" s="13">
        <v>10073</v>
      </c>
      <c r="B513" s="13" t="s">
        <v>79</v>
      </c>
      <c r="C513" s="13" t="s">
        <v>72</v>
      </c>
      <c r="D513" s="14">
        <v>43739</v>
      </c>
      <c r="E513" s="15"/>
      <c r="F513" s="16">
        <v>1.1066</v>
      </c>
      <c r="G513" s="16">
        <v>10.36739</v>
      </c>
      <c r="H513" t="s">
        <v>650</v>
      </c>
      <c r="I513">
        <v>1.0172414645673523E-2</v>
      </c>
      <c r="J513">
        <v>5.6844336715026094</v>
      </c>
      <c r="K513">
        <v>7.1624121469165405E-3</v>
      </c>
      <c r="L513">
        <v>2.5425431613685424E-2</v>
      </c>
      <c r="M513">
        <v>2.7184578544812932</v>
      </c>
      <c r="N513">
        <v>8.6368412820337886E-2</v>
      </c>
      <c r="O513">
        <v>1.9579064579724612</v>
      </c>
      <c r="P513">
        <v>5.7204025278304265</v>
      </c>
      <c r="Q513">
        <v>7.2500946993141009E-3</v>
      </c>
      <c r="R513">
        <v>0.283399191501014</v>
      </c>
      <c r="S513">
        <v>5.258226078512704E-5</v>
      </c>
      <c r="T513">
        <v>0.28339919150101339</v>
      </c>
      <c r="U513">
        <v>1.3233018469790738</v>
      </c>
      <c r="V513">
        <v>0.70860226266667736</v>
      </c>
      <c r="W513">
        <v>0.16525703655152527</v>
      </c>
      <c r="X513">
        <v>3.4668620195849966</v>
      </c>
      <c r="Y513">
        <v>0.21978168561243833</v>
      </c>
      <c r="Z513">
        <v>2.952855603158496</v>
      </c>
    </row>
    <row r="514" spans="1:26" x14ac:dyDescent="0.2">
      <c r="D514" s="17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">
      <c r="A515" s="13">
        <v>10073</v>
      </c>
      <c r="B515" s="13" t="s">
        <v>79</v>
      </c>
      <c r="C515" s="13" t="s">
        <v>72</v>
      </c>
      <c r="D515" s="14">
        <v>43739</v>
      </c>
      <c r="E515" s="15"/>
      <c r="F515" s="16">
        <v>1.1066</v>
      </c>
      <c r="G515" s="16">
        <v>10.36739</v>
      </c>
      <c r="H515" t="s">
        <v>650</v>
      </c>
      <c r="I515">
        <v>1.0169755322289774E-2</v>
      </c>
      <c r="J515">
        <v>5.6859653843097968</v>
      </c>
      <c r="K515">
        <v>7.1624034610362729E-3</v>
      </c>
      <c r="L515">
        <v>2.5425462489259473E-2</v>
      </c>
      <c r="M515">
        <v>2.7184730359285365</v>
      </c>
      <c r="N515">
        <v>8.6368949356703154E-2</v>
      </c>
      <c r="O515">
        <v>2.044413664912442</v>
      </c>
      <c r="P515">
        <v>5.7217730027160272</v>
      </c>
      <c r="Q515">
        <v>7.568342954745174E-3</v>
      </c>
      <c r="R515">
        <v>0.28334704648529768</v>
      </c>
      <c r="S515">
        <v>5.489039791374572E-5</v>
      </c>
      <c r="T515">
        <v>0.28334704648529752</v>
      </c>
      <c r="U515">
        <v>1.3233013118314141</v>
      </c>
      <c r="V515">
        <v>0.70860227278762311</v>
      </c>
      <c r="W515">
        <v>0.17251843640457704</v>
      </c>
      <c r="X515">
        <v>3.4671344190027349</v>
      </c>
      <c r="Y515">
        <v>0.22943891151260595</v>
      </c>
      <c r="Z515">
        <v>2.9531288156755449</v>
      </c>
    </row>
    <row r="516" spans="1:26" x14ac:dyDescent="0.2">
      <c r="A516" s="17">
        <v>10415</v>
      </c>
      <c r="B516" s="17" t="s">
        <v>651</v>
      </c>
      <c r="C516" s="17" t="s">
        <v>652</v>
      </c>
      <c r="D516" s="70">
        <v>43739</v>
      </c>
      <c r="F516" s="17">
        <v>5.2720000000000003E-2</v>
      </c>
      <c r="G516" s="72">
        <v>0.10100999999999871</v>
      </c>
      <c r="H516" t="s">
        <v>653</v>
      </c>
      <c r="I516">
        <v>1.0225093517316066E-2</v>
      </c>
      <c r="J516">
        <v>0.70804222285008578</v>
      </c>
      <c r="K516">
        <v>7.0896533634181606E-3</v>
      </c>
      <c r="L516">
        <v>0.61508827404991129</v>
      </c>
      <c r="M516">
        <v>6.3703638495586044E-3</v>
      </c>
      <c r="N516">
        <v>0.46321716293199389</v>
      </c>
      <c r="O516">
        <v>6.2109111023045498E-3</v>
      </c>
      <c r="P516">
        <v>1.3569993809881311</v>
      </c>
      <c r="Q516">
        <v>9.9954245144692148E-3</v>
      </c>
      <c r="R516">
        <v>1.420324716876874</v>
      </c>
      <c r="S516">
        <v>7.2493124610854403E-5</v>
      </c>
      <c r="T516">
        <v>1.4203247168768729</v>
      </c>
      <c r="U516">
        <v>4.841494444521359E-3</v>
      </c>
      <c r="V516">
        <v>3.5286876616466296</v>
      </c>
      <c r="W516">
        <v>2.334014967170181E-2</v>
      </c>
      <c r="X516">
        <v>0.83598339552835077</v>
      </c>
      <c r="Y516">
        <v>1.1330710953092536E-4</v>
      </c>
      <c r="Z516">
        <v>3.520073979340129</v>
      </c>
    </row>
    <row r="517" spans="1:26" x14ac:dyDescent="0.2">
      <c r="A517" s="13">
        <v>10073</v>
      </c>
      <c r="B517" s="13" t="s">
        <v>79</v>
      </c>
      <c r="C517" s="13" t="s">
        <v>72</v>
      </c>
      <c r="D517" s="14">
        <v>43739</v>
      </c>
      <c r="E517" s="15"/>
      <c r="F517" s="16">
        <v>1.1066</v>
      </c>
      <c r="G517" s="16">
        <v>10.36739</v>
      </c>
      <c r="H517" t="s">
        <v>650</v>
      </c>
      <c r="I517">
        <v>1.0169755322289774E-2</v>
      </c>
      <c r="J517">
        <v>5.6859653843097968</v>
      </c>
      <c r="K517">
        <v>7.1624034610362729E-3</v>
      </c>
      <c r="L517">
        <v>2.5425462489259473E-2</v>
      </c>
      <c r="M517">
        <v>2.7184730359285365</v>
      </c>
      <c r="N517">
        <v>8.6368949356703154E-2</v>
      </c>
      <c r="O517">
        <v>2.044413664912442</v>
      </c>
      <c r="P517">
        <v>5.7217730027160272</v>
      </c>
      <c r="Q517">
        <v>7.568342954745174E-3</v>
      </c>
      <c r="R517">
        <v>0.28334704648529768</v>
      </c>
      <c r="S517">
        <v>5.489039791374572E-5</v>
      </c>
      <c r="T517">
        <v>0.28334704648529752</v>
      </c>
      <c r="U517">
        <v>1.3233013118314141</v>
      </c>
      <c r="V517">
        <v>0.70860227278762311</v>
      </c>
      <c r="W517">
        <v>0.17251843640457704</v>
      </c>
      <c r="X517">
        <v>3.4671344190027349</v>
      </c>
      <c r="Y517">
        <v>0.22943891151260595</v>
      </c>
      <c r="Z517">
        <v>2.9531288156755449</v>
      </c>
    </row>
    <row r="518" spans="1:26" x14ac:dyDescent="0.2">
      <c r="A518" s="17">
        <v>10416</v>
      </c>
      <c r="B518" s="17" t="s">
        <v>654</v>
      </c>
      <c r="C518" s="17" t="s">
        <v>652</v>
      </c>
      <c r="D518" s="70">
        <v>43739</v>
      </c>
      <c r="F518" s="17">
        <v>1.321E-2</v>
      </c>
      <c r="G518" s="72">
        <v>0.10099999999999909</v>
      </c>
      <c r="H518" t="s">
        <v>655</v>
      </c>
      <c r="I518">
        <v>1.0211096736380694E-2</v>
      </c>
      <c r="J518">
        <v>0.7315129519573863</v>
      </c>
      <c r="K518">
        <v>7.0957631313241561E-3</v>
      </c>
      <c r="L518">
        <v>0.59816041271419829</v>
      </c>
      <c r="M518">
        <v>3.565558268205306E-3</v>
      </c>
      <c r="N518">
        <v>0.4376950428344718</v>
      </c>
      <c r="O518">
        <v>3.5115519462000158E-3</v>
      </c>
      <c r="P518">
        <v>1.2541749816145091</v>
      </c>
      <c r="Q518">
        <v>1.0166844132391944E-2</v>
      </c>
      <c r="R518">
        <v>1.2619722153557011</v>
      </c>
      <c r="S518">
        <v>7.3736367827270961E-5</v>
      </c>
      <c r="T518">
        <v>1.2619722153557027</v>
      </c>
      <c r="U518">
        <v>1.9662432657618399E-3</v>
      </c>
      <c r="V518">
        <v>3.0295593211143159</v>
      </c>
      <c r="W518">
        <v>5.8808129527647156E-2</v>
      </c>
      <c r="X518">
        <v>0.80289210218653184</v>
      </c>
      <c r="Y518">
        <v>1.1541732677522782E-4</v>
      </c>
      <c r="Z518">
        <v>3.1683150952486216</v>
      </c>
    </row>
    <row r="519" spans="1:26" x14ac:dyDescent="0.2">
      <c r="A519" s="13">
        <v>10073</v>
      </c>
      <c r="B519" s="13" t="s">
        <v>79</v>
      </c>
      <c r="C519" s="13" t="s">
        <v>72</v>
      </c>
      <c r="D519" s="14">
        <v>43739</v>
      </c>
      <c r="E519" s="15"/>
      <c r="F519" s="16">
        <v>1.1066</v>
      </c>
      <c r="G519" s="16">
        <v>10.36739</v>
      </c>
      <c r="H519" t="s">
        <v>650</v>
      </c>
      <c r="I519">
        <v>1.0169755322289774E-2</v>
      </c>
      <c r="J519">
        <v>5.6859653843097968</v>
      </c>
      <c r="K519">
        <v>7.1624034610362729E-3</v>
      </c>
      <c r="L519">
        <v>2.5425462489259473E-2</v>
      </c>
      <c r="M519">
        <v>2.7184730359285365</v>
      </c>
      <c r="N519">
        <v>8.6368949356703154E-2</v>
      </c>
      <c r="O519">
        <v>2.044413664912442</v>
      </c>
      <c r="P519">
        <v>5.7217730027160272</v>
      </c>
      <c r="Q519">
        <v>7.568342954745174E-3</v>
      </c>
      <c r="R519">
        <v>0.28334704648529768</v>
      </c>
      <c r="S519">
        <v>5.489039791374572E-5</v>
      </c>
      <c r="T519">
        <v>0.28334704648529752</v>
      </c>
      <c r="U519">
        <v>1.3233013118314141</v>
      </c>
      <c r="V519">
        <v>0.70860227278762311</v>
      </c>
      <c r="W519">
        <v>0.17251843640457704</v>
      </c>
      <c r="X519">
        <v>3.4671344190027349</v>
      </c>
      <c r="Y519">
        <v>0.22943891151260595</v>
      </c>
      <c r="Z519">
        <v>2.9531288156755449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tabColor indexed="10"/>
  </sheetPr>
  <dimension ref="A1:DF519"/>
  <sheetViews>
    <sheetView zoomScaleNormal="100" workbookViewId="0">
      <pane xSplit="2" ySplit="3" topLeftCell="C502" activePane="bottomRight" state="frozen"/>
      <selection pane="topRight" activeCell="C1" sqref="C1"/>
      <selection pane="bottomLeft" activeCell="A4" sqref="A4"/>
      <selection pane="bottomRight" activeCell="A515" sqref="A515:XFD519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5" bestFit="1" customWidth="1"/>
    <col min="6" max="6" width="13.5703125" style="17" customWidth="1"/>
    <col min="7" max="7" width="12.28515625" style="72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1" customWidth="1"/>
    <col min="60" max="60" width="12.140625" style="17" bestFit="1" customWidth="1"/>
    <col min="61" max="65" width="11.42578125" style="65"/>
    <col min="66" max="66" width="28" style="65" bestFit="1" customWidth="1"/>
    <col min="67" max="67" width="27" style="65" bestFit="1" customWidth="1"/>
    <col min="68" max="68" width="11.42578125" style="65"/>
    <col min="69" max="69" width="14.5703125" style="65" customWidth="1"/>
    <col min="70" max="16384" width="11.42578125" style="65"/>
  </cols>
  <sheetData>
    <row r="1" spans="1:110" ht="24.75" customHeight="1" x14ac:dyDescent="0.2">
      <c r="C1" s="153" t="s">
        <v>105</v>
      </c>
      <c r="W1" s="153" t="s">
        <v>106</v>
      </c>
      <c r="AJ1" s="153" t="s">
        <v>107</v>
      </c>
      <c r="AW1" s="153" t="s">
        <v>108</v>
      </c>
    </row>
    <row r="2" spans="1:110" s="18" customFormat="1" ht="18" x14ac:dyDescent="0.3">
      <c r="A2" s="78" t="s">
        <v>53</v>
      </c>
      <c r="B2" s="78" t="s">
        <v>0</v>
      </c>
      <c r="C2" s="78" t="s">
        <v>5</v>
      </c>
      <c r="D2" s="78" t="s">
        <v>49</v>
      </c>
      <c r="E2" s="79" t="s">
        <v>41</v>
      </c>
      <c r="F2" s="78" t="s">
        <v>49</v>
      </c>
      <c r="G2" s="80" t="s">
        <v>42</v>
      </c>
      <c r="H2" s="78" t="s">
        <v>49</v>
      </c>
      <c r="I2" s="78" t="s">
        <v>18</v>
      </c>
      <c r="J2" s="78" t="s">
        <v>19</v>
      </c>
      <c r="K2" s="78" t="s">
        <v>49</v>
      </c>
      <c r="L2" s="78" t="s">
        <v>20</v>
      </c>
      <c r="M2" s="78" t="s">
        <v>50</v>
      </c>
      <c r="N2" s="78" t="s">
        <v>21</v>
      </c>
      <c r="O2" s="78" t="s">
        <v>22</v>
      </c>
      <c r="P2" s="78" t="s">
        <v>50</v>
      </c>
      <c r="Q2" s="81" t="s">
        <v>22</v>
      </c>
      <c r="R2" s="78" t="s">
        <v>50</v>
      </c>
      <c r="S2" s="82" t="s">
        <v>7</v>
      </c>
      <c r="T2" s="82" t="s">
        <v>50</v>
      </c>
      <c r="U2" s="82" t="s">
        <v>74</v>
      </c>
      <c r="V2" s="82" t="s">
        <v>50</v>
      </c>
      <c r="W2" s="78" t="s">
        <v>23</v>
      </c>
      <c r="X2" s="83" t="s">
        <v>24</v>
      </c>
      <c r="Y2" s="78" t="s">
        <v>50</v>
      </c>
      <c r="Z2" s="84" t="s">
        <v>25</v>
      </c>
      <c r="AA2" s="78" t="s">
        <v>50</v>
      </c>
      <c r="AB2" s="78" t="s">
        <v>62</v>
      </c>
      <c r="AC2" s="78" t="s">
        <v>63</v>
      </c>
      <c r="AD2" s="85" t="s">
        <v>26</v>
      </c>
      <c r="AE2" s="78" t="s">
        <v>50</v>
      </c>
      <c r="AF2" s="78" t="s">
        <v>27</v>
      </c>
      <c r="AG2" s="78" t="s">
        <v>50</v>
      </c>
      <c r="AH2" s="84" t="s">
        <v>11</v>
      </c>
      <c r="AI2" s="78" t="s">
        <v>50</v>
      </c>
      <c r="AJ2" s="86" t="s">
        <v>118</v>
      </c>
      <c r="AK2" s="86" t="s">
        <v>49</v>
      </c>
      <c r="AL2" s="81" t="s">
        <v>28</v>
      </c>
      <c r="AM2" s="87" t="s">
        <v>50</v>
      </c>
      <c r="AN2" s="81" t="s">
        <v>75</v>
      </c>
      <c r="AO2" s="87" t="s">
        <v>50</v>
      </c>
      <c r="AP2" s="84" t="s">
        <v>47</v>
      </c>
      <c r="AQ2" s="78" t="s">
        <v>50</v>
      </c>
      <c r="AR2" s="78" t="s">
        <v>6</v>
      </c>
      <c r="AS2" s="88" t="s">
        <v>44</v>
      </c>
      <c r="AT2" s="89" t="s">
        <v>50</v>
      </c>
      <c r="AU2" s="90" t="s">
        <v>104</v>
      </c>
      <c r="AV2" s="91" t="s">
        <v>50</v>
      </c>
      <c r="AW2" s="92" t="s">
        <v>45</v>
      </c>
      <c r="AX2" s="93" t="s">
        <v>49</v>
      </c>
      <c r="AY2" s="93" t="s">
        <v>59</v>
      </c>
      <c r="AZ2" s="93" t="s">
        <v>49</v>
      </c>
      <c r="BA2" s="84" t="s">
        <v>46</v>
      </c>
      <c r="BB2" s="84" t="s">
        <v>2</v>
      </c>
      <c r="BC2" s="86" t="s">
        <v>119</v>
      </c>
      <c r="BD2" s="86" t="s">
        <v>49</v>
      </c>
      <c r="BE2" s="93" t="s">
        <v>45</v>
      </c>
      <c r="BF2" s="93" t="s">
        <v>51</v>
      </c>
      <c r="BG2" s="94" t="s">
        <v>120</v>
      </c>
      <c r="BH2" s="95" t="s">
        <v>64</v>
      </c>
    </row>
    <row r="3" spans="1:110" s="18" customFormat="1" ht="18.75" thickBot="1" x14ac:dyDescent="0.35">
      <c r="A3" s="96"/>
      <c r="B3" s="96"/>
      <c r="C3" s="96" t="s">
        <v>15</v>
      </c>
      <c r="D3" s="97" t="s">
        <v>29</v>
      </c>
      <c r="E3" s="96" t="s">
        <v>15</v>
      </c>
      <c r="F3" s="97" t="s">
        <v>29</v>
      </c>
      <c r="G3" s="98"/>
      <c r="H3" s="97" t="s">
        <v>29</v>
      </c>
      <c r="I3" s="97" t="s">
        <v>30</v>
      </c>
      <c r="J3" s="97" t="s">
        <v>31</v>
      </c>
      <c r="K3" s="97" t="s">
        <v>29</v>
      </c>
      <c r="L3" s="97" t="s">
        <v>32</v>
      </c>
      <c r="M3" s="97" t="s">
        <v>33</v>
      </c>
      <c r="N3" s="97" t="s">
        <v>34</v>
      </c>
      <c r="O3" s="97" t="s">
        <v>35</v>
      </c>
      <c r="P3" s="97" t="s">
        <v>33</v>
      </c>
      <c r="Q3" s="99" t="s">
        <v>32</v>
      </c>
      <c r="R3" s="97" t="s">
        <v>33</v>
      </c>
      <c r="S3" s="100" t="s">
        <v>58</v>
      </c>
      <c r="T3" s="100" t="s">
        <v>33</v>
      </c>
      <c r="U3" s="100" t="s">
        <v>58</v>
      </c>
      <c r="V3" s="100" t="s">
        <v>33</v>
      </c>
      <c r="W3" s="97" t="s">
        <v>34</v>
      </c>
      <c r="X3" s="101" t="s">
        <v>36</v>
      </c>
      <c r="Y3" s="97" t="s">
        <v>37</v>
      </c>
      <c r="Z3" s="97" t="s">
        <v>32</v>
      </c>
      <c r="AA3" s="97" t="s">
        <v>37</v>
      </c>
      <c r="AB3" s="97" t="s">
        <v>30</v>
      </c>
      <c r="AC3" s="97" t="s">
        <v>38</v>
      </c>
      <c r="AD3" s="102" t="s">
        <v>31</v>
      </c>
      <c r="AE3" s="97" t="s">
        <v>37</v>
      </c>
      <c r="AF3" s="97" t="s">
        <v>32</v>
      </c>
      <c r="AG3" s="97" t="s">
        <v>37</v>
      </c>
      <c r="AH3" s="103"/>
      <c r="AI3" s="97" t="s">
        <v>37</v>
      </c>
      <c r="AJ3" s="104" t="s">
        <v>116</v>
      </c>
      <c r="AK3" s="104" t="s">
        <v>117</v>
      </c>
      <c r="AL3" s="99" t="s">
        <v>57</v>
      </c>
      <c r="AM3" s="105" t="s">
        <v>37</v>
      </c>
      <c r="AN3" s="99" t="s">
        <v>57</v>
      </c>
      <c r="AO3" s="105" t="s">
        <v>37</v>
      </c>
      <c r="AP3" s="96" t="s">
        <v>39</v>
      </c>
      <c r="AQ3" s="97" t="s">
        <v>56</v>
      </c>
      <c r="AR3" s="97" t="s">
        <v>40</v>
      </c>
      <c r="AS3" s="106" t="s">
        <v>57</v>
      </c>
      <c r="AT3" s="107" t="s">
        <v>37</v>
      </c>
      <c r="AU3" s="108" t="s">
        <v>61</v>
      </c>
      <c r="AV3" s="109" t="s">
        <v>37</v>
      </c>
      <c r="AW3" s="110" t="s">
        <v>39</v>
      </c>
      <c r="AX3" s="111" t="s">
        <v>39</v>
      </c>
      <c r="AY3" s="111" t="s">
        <v>60</v>
      </c>
      <c r="AZ3" s="111" t="s">
        <v>13</v>
      </c>
      <c r="BA3" s="103"/>
      <c r="BB3" s="96" t="s">
        <v>12</v>
      </c>
      <c r="BC3" s="104" t="s">
        <v>116</v>
      </c>
      <c r="BD3" s="104" t="s">
        <v>117</v>
      </c>
      <c r="BE3" s="111" t="s">
        <v>48</v>
      </c>
      <c r="BF3" s="111" t="s">
        <v>52</v>
      </c>
      <c r="BG3" s="112" t="s">
        <v>13</v>
      </c>
      <c r="BH3" s="113"/>
    </row>
    <row r="4" spans="1:110" ht="15" thickTop="1" x14ac:dyDescent="0.2">
      <c r="A4" s="43"/>
      <c r="B4" s="43"/>
      <c r="C4" s="43"/>
      <c r="D4" s="43"/>
      <c r="E4" s="154"/>
      <c r="F4" s="43"/>
      <c r="G4" s="155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156"/>
      <c r="BH4" s="43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3" customFormat="1" ht="15" x14ac:dyDescent="0.25">
      <c r="A5" s="114" t="s">
        <v>80</v>
      </c>
      <c r="B5" s="115" t="s">
        <v>111</v>
      </c>
      <c r="C5" s="114" t="s">
        <v>66</v>
      </c>
      <c r="D5" s="114">
        <v>3.8677800000000002</v>
      </c>
      <c r="E5" s="116" t="s">
        <v>67</v>
      </c>
      <c r="F5" s="114" t="s">
        <v>68</v>
      </c>
      <c r="G5" s="114">
        <v>3.8556E-2</v>
      </c>
      <c r="H5" s="116" t="s">
        <v>67</v>
      </c>
      <c r="I5" s="114"/>
      <c r="J5" s="114"/>
      <c r="K5" s="114" t="s">
        <v>69</v>
      </c>
      <c r="L5" s="117">
        <v>1.8037000000000001E-2</v>
      </c>
      <c r="M5" s="116" t="s">
        <v>67</v>
      </c>
      <c r="N5" s="118" t="s">
        <v>112</v>
      </c>
      <c r="O5" s="119"/>
      <c r="P5" s="115"/>
      <c r="Q5" s="120"/>
      <c r="R5" s="121"/>
      <c r="S5" s="122"/>
      <c r="T5" s="119"/>
      <c r="U5" s="175"/>
      <c r="V5" s="175"/>
      <c r="W5" s="178"/>
      <c r="X5" s="175"/>
      <c r="Y5" s="175"/>
      <c r="Z5" s="175"/>
      <c r="AA5" s="175"/>
      <c r="AB5" s="179"/>
      <c r="AC5" s="179"/>
      <c r="AD5" s="175"/>
      <c r="AE5" s="175"/>
      <c r="AF5" s="175"/>
      <c r="AG5" s="175"/>
      <c r="AH5" s="124"/>
      <c r="AI5" s="178"/>
      <c r="AJ5" s="177"/>
      <c r="AK5" s="178"/>
      <c r="AL5" s="178"/>
      <c r="AM5" s="178"/>
      <c r="AN5" s="124"/>
      <c r="AO5" s="175"/>
      <c r="AP5" s="124"/>
      <c r="AQ5" s="124"/>
      <c r="AR5" s="124"/>
      <c r="AS5" s="176"/>
      <c r="AT5" s="176"/>
      <c r="AU5" s="124"/>
      <c r="AV5" s="124"/>
      <c r="AW5" s="124"/>
      <c r="AX5" s="180"/>
      <c r="AY5" s="180"/>
      <c r="AZ5" s="180"/>
      <c r="BA5" s="124"/>
      <c r="BB5" s="181"/>
      <c r="BC5" s="124"/>
      <c r="BD5" s="177"/>
      <c r="BE5" s="124"/>
      <c r="BF5" s="182"/>
      <c r="BG5" s="183"/>
      <c r="BH5" s="124"/>
      <c r="BI5" s="124"/>
      <c r="BJ5" s="124"/>
      <c r="BK5" s="124"/>
      <c r="BL5" s="124"/>
      <c r="BM5" s="124"/>
      <c r="BN5" s="184"/>
      <c r="BO5" s="124"/>
      <c r="BP5" s="124"/>
      <c r="BQ5" s="124"/>
      <c r="BR5" s="124"/>
      <c r="BS5" s="124"/>
      <c r="BT5" s="124"/>
      <c r="BU5" s="124"/>
      <c r="BV5" s="124"/>
      <c r="BW5" s="124"/>
      <c r="BX5" s="124"/>
      <c r="BY5" s="124"/>
      <c r="BZ5" s="124"/>
      <c r="CA5" s="124"/>
      <c r="CB5" s="124"/>
      <c r="CC5" s="124"/>
      <c r="CD5" s="124"/>
      <c r="CE5" s="124"/>
      <c r="CF5" s="124"/>
      <c r="CG5" s="124"/>
      <c r="CH5" s="124"/>
      <c r="CI5" s="124"/>
      <c r="CJ5" s="124"/>
      <c r="CK5" s="124"/>
      <c r="CL5" s="124"/>
      <c r="CM5" s="124"/>
      <c r="CN5" s="124"/>
      <c r="CO5" s="124"/>
      <c r="CP5" s="124"/>
      <c r="CQ5" s="124"/>
      <c r="CR5" s="124"/>
      <c r="CS5" s="124"/>
      <c r="CT5" s="124"/>
      <c r="CU5" s="124"/>
      <c r="CV5" s="124"/>
      <c r="CW5" s="124"/>
      <c r="CX5" s="124"/>
      <c r="CY5" s="124"/>
      <c r="CZ5" s="124"/>
      <c r="DA5" s="124"/>
      <c r="DB5" s="124"/>
      <c r="DC5" s="124"/>
      <c r="DD5" s="124"/>
      <c r="DE5" s="124"/>
      <c r="DF5" s="124"/>
    </row>
    <row r="6" spans="1:110" ht="15" x14ac:dyDescent="0.25">
      <c r="A6" s="123"/>
      <c r="B6" s="124"/>
      <c r="C6" s="123"/>
      <c r="D6" s="123"/>
      <c r="E6" s="125"/>
      <c r="F6" s="123"/>
      <c r="G6" s="123"/>
      <c r="H6" s="125"/>
      <c r="I6" s="123"/>
      <c r="J6" s="123"/>
      <c r="K6" s="123"/>
      <c r="L6" s="126"/>
      <c r="M6" s="125"/>
      <c r="N6" s="18"/>
      <c r="O6" s="127"/>
      <c r="P6" s="18"/>
      <c r="Q6" s="128"/>
      <c r="R6" s="129"/>
      <c r="S6" s="130"/>
      <c r="T6" s="127"/>
      <c r="U6" s="127"/>
      <c r="V6" s="127"/>
      <c r="W6" s="131"/>
      <c r="X6" s="127"/>
      <c r="Y6" s="127"/>
      <c r="Z6" s="127"/>
      <c r="AA6" s="127"/>
      <c r="AB6" s="132"/>
      <c r="AC6" s="132"/>
      <c r="AD6" s="127"/>
      <c r="AE6" s="127"/>
      <c r="AF6" s="127"/>
      <c r="AG6" s="127"/>
      <c r="AH6" s="18"/>
      <c r="AI6" s="131"/>
      <c r="AJ6" s="130"/>
      <c r="AK6" s="131"/>
      <c r="AL6" s="131"/>
      <c r="AM6" s="131"/>
      <c r="AN6" s="18"/>
      <c r="AO6" s="127"/>
      <c r="AP6" s="18"/>
      <c r="AQ6" s="18"/>
      <c r="AR6" s="18"/>
      <c r="AS6" s="129"/>
      <c r="AT6" s="129"/>
      <c r="AU6" s="18"/>
      <c r="AV6" s="18"/>
      <c r="AW6" s="18"/>
      <c r="AX6" s="133"/>
      <c r="AY6" s="133"/>
      <c r="AZ6" s="133"/>
      <c r="BA6" s="18"/>
      <c r="BB6" s="134"/>
      <c r="BC6" s="18"/>
      <c r="BD6" s="130"/>
      <c r="BE6" s="18"/>
      <c r="BF6" s="135"/>
      <c r="BG6" s="20"/>
      <c r="BH6" s="18"/>
      <c r="BI6" s="18"/>
      <c r="BJ6" s="18"/>
      <c r="BK6" s="18"/>
      <c r="BL6" s="18"/>
      <c r="BM6" s="18"/>
      <c r="BN6" s="157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6">
        <f>Input!A7</f>
        <v>9186</v>
      </c>
      <c r="B7" s="136" t="str">
        <f>Input!B7</f>
        <v>Hu1-13</v>
      </c>
      <c r="C7" s="136">
        <f>Input!O7</f>
        <v>2.0644632535190137</v>
      </c>
      <c r="D7" s="136">
        <f>C7*Input!P7/100</f>
        <v>1.7893371902241835E-2</v>
      </c>
      <c r="E7" s="137">
        <f>Input!M7</f>
        <v>2.6994295479380059</v>
      </c>
      <c r="F7" s="138">
        <f>E7*Input!N7/100</f>
        <v>3.2148549673616684E-4</v>
      </c>
      <c r="G7" s="139">
        <f>E7*137.88</f>
        <v>372.19734606969223</v>
      </c>
      <c r="H7" s="138">
        <f>G7*Input!L7/100</f>
        <v>2.7158401395521743E-2</v>
      </c>
      <c r="I7" s="136">
        <v>0</v>
      </c>
      <c r="J7" s="140">
        <f>(((C7*Constants!$B$24*0.000000001*Input!G7*(Constants!$B$4/Constants!$B$3))-(I7*0.000000000000001))/Input!F7)*1000000000000</f>
        <v>755.10564244417242</v>
      </c>
      <c r="K7" s="136">
        <f>J7*Input!P7/100</f>
        <v>6.5447452565231057</v>
      </c>
      <c r="L7" s="141">
        <f>(J7/Constants!$B$4)*602200000000*Constants!$B$17/(365.2425*24*60)</f>
        <v>10.42507179894214</v>
      </c>
      <c r="M7" s="142">
        <f>L7*Input!P7/100</f>
        <v>9.0357474994081796E-2</v>
      </c>
      <c r="N7" s="136">
        <v>0</v>
      </c>
      <c r="O7" s="140">
        <f>(((G7*Constants!$B$23*0.000000001*Input!G7*(Constants!$B$7/Constants!$B$6))-(N7*0.000000001))/Input!F7)*1000000</f>
        <v>13.713721678926497</v>
      </c>
      <c r="P7" s="136">
        <f>O7*Input!N7/100</f>
        <v>1.6332201110486155E-3</v>
      </c>
      <c r="Q7" s="143">
        <f>(O7/Constants!$B$7)*602200000000000000*Constants!$B$18/(365.2425*24*60)</f>
        <v>10.232092420478605</v>
      </c>
      <c r="R7" s="144">
        <f>Q7*Input!N7/100</f>
        <v>1.2185794279982729E-3</v>
      </c>
      <c r="S7" s="142">
        <f>Input!S7*Constants!$B$17/Constants!$B$18</f>
        <v>1.0009232500957144</v>
      </c>
      <c r="T7" s="136">
        <f>S7*Input!T7/100</f>
        <v>2.2433389335993355E-3</v>
      </c>
      <c r="U7" s="142">
        <f>S7</f>
        <v>1.0009232500957144</v>
      </c>
      <c r="V7" s="136">
        <f>U7*Input!T7/100</f>
        <v>2.2433389335993355E-3</v>
      </c>
      <c r="W7" s="145">
        <v>0</v>
      </c>
      <c r="X7" s="140">
        <f>(((Constants!$B$25*0.000000001*Input!G7/Input!W7*(Constants!$B$11/Constants!$B$9))-(W7*0.000000001))/Input!F7)*1000000000</f>
        <v>0.89142866143582222</v>
      </c>
      <c r="Y7" s="140">
        <f>X7*Input!X7/100</f>
        <v>3.9424663150171568E-3</v>
      </c>
      <c r="Z7" s="140">
        <f>(X7/Constants!$B$11)*6.022E+23*0.000000001*Constants!$B$19/(365.2425*24*60)</f>
        <v>2.1762655501368061E-4</v>
      </c>
      <c r="AA7" s="140">
        <f>Z7*Input!X7/100</f>
        <v>9.6248348242775683E-7</v>
      </c>
      <c r="AB7" s="141">
        <v>0</v>
      </c>
      <c r="AC7" s="141">
        <v>0.9</v>
      </c>
      <c r="AD7" s="140">
        <f>(((Input!G7*Constants!$B$25*0.000000001*Input!U7*(Constants!$B$10/Constants!$B$9))-((AB7*0.000000000000001)+(Input!G7*AC7*0.000000000000001)))/Input!F7)*1000000000000</f>
        <v>224.03960796747074</v>
      </c>
      <c r="AE7" s="140">
        <f>AD7*Input!V7/100</f>
        <v>0.56401121039471414</v>
      </c>
      <c r="AF7" s="140">
        <f>(AD7/Constants!$B$10)*602200000000*Constants!$B$16/(365.2425*24*60)</f>
        <v>10.226437668172325</v>
      </c>
      <c r="AG7" s="140">
        <f>AF7*Input!V7/100</f>
        <v>2.574466871986951E-2</v>
      </c>
      <c r="AH7" s="136">
        <f>AF7/Z7</f>
        <v>46990.762076482177</v>
      </c>
      <c r="AI7" s="145">
        <f>AH7*SQRT((AG7/AF7)^2+(AA7/Z7)^2)</f>
        <v>239.13331716801329</v>
      </c>
      <c r="AJ7" s="142">
        <f t="shared" ref="AJ7:AJ9" si="0">(U7-1)*1000</f>
        <v>0.92325009571436745</v>
      </c>
      <c r="AK7" s="145">
        <f>V7*1000</f>
        <v>2.2433389335993357</v>
      </c>
      <c r="AL7" s="145">
        <f>AF7/Q7</f>
        <v>0.99944735132620954</v>
      </c>
      <c r="AM7" s="145">
        <f>AL7*SQRT((R7/Q7)^2+(AG7/AF7)^2)</f>
        <v>2.5188846395913234E-3</v>
      </c>
      <c r="AN7" s="136">
        <f>AF7/Q7</f>
        <v>0.99944735132620954</v>
      </c>
      <c r="AO7" s="140">
        <f>AN7*SQRT((R7/Q7)^2+(AG7/AF7)^2)</f>
        <v>2.5188846395913234E-3</v>
      </c>
      <c r="AP7" s="136">
        <f t="shared" ref="AP7:AP9" si="1">ThU_Alter_Kombi(AN7,U7)</f>
        <v>685.0539</v>
      </c>
      <c r="AQ7" s="136" t="e">
        <f t="shared" ref="AQ7:AQ9" si="2">Montealter(AN7,AO7,U7,V7)</f>
        <v>#VALUE!</v>
      </c>
      <c r="AR7" s="136" t="e">
        <f>(AQ7/AP7)*100</f>
        <v>#VALUE!</v>
      </c>
      <c r="AS7" s="144">
        <f t="shared" ref="AS7:AS23" si="3">Z7/Q7</f>
        <v>2.1269017720962019E-5</v>
      </c>
      <c r="AT7" s="144">
        <f t="shared" ref="AT7:AT23" si="4">AS7*SQRT((Y7/X7)^2+(P7/O7)^2)</f>
        <v>9.4099265578622562E-8</v>
      </c>
      <c r="AU7" s="136">
        <v>0.75</v>
      </c>
      <c r="AV7" s="136">
        <f>AU7/2</f>
        <v>0.375</v>
      </c>
      <c r="AW7" s="136">
        <f t="shared" ref="AW7:AW23" si="5">marincorr_age(AN7,U7,AS7,AU7)</f>
        <v>685.05219999999997</v>
      </c>
      <c r="AX7" s="146">
        <f t="shared" ref="AX7:AX23" si="6">marincorr_age_error(AN7, AO7, U7, V7, AS7, AT7, AU7, AV7)</f>
        <v>316.98937339269997</v>
      </c>
      <c r="AY7" s="146">
        <f t="shared" ref="AY7:AY23" si="7"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234.44890805436009</v>
      </c>
      <c r="AZ7" s="147">
        <f t="shared" ref="AZ7:AZ23" si="8">AX7/AW7</f>
        <v>0.4627229478172612</v>
      </c>
      <c r="BA7" s="136" t="str">
        <f>Input!B7</f>
        <v>Hu1-13</v>
      </c>
      <c r="BB7" s="148">
        <f>Input!E7</f>
        <v>0</v>
      </c>
      <c r="BC7" s="136">
        <f>((U7-1)*EXP(Constants!$B$17*AW7*1000))*1000</f>
        <v>6.3815007052390555</v>
      </c>
      <c r="BD7" s="142">
        <f>SQRT((EXP(Constants!$B$17*AW7*1000)*V7)^2+((U7-1)*Constants!$B$17*EXP(Constants!$B$17*AW7*1000)*AY7*1000)^2)*1000</f>
        <v>16.070510421835955</v>
      </c>
      <c r="BE7" s="136">
        <f t="shared" ref="BE7:BE9" si="9">AW7*1000-58</f>
        <v>684994.2</v>
      </c>
      <c r="BF7" s="149">
        <f t="shared" ref="BF7:BF9" si="10">AY7/2*1000</f>
        <v>117224.45402718005</v>
      </c>
      <c r="BG7" s="158">
        <f t="shared" ref="BG7:BG9" si="11">AY7/AW7*100</f>
        <v>34.223509982795484</v>
      </c>
      <c r="BH7" s="136"/>
      <c r="BI7" s="18"/>
      <c r="BJ7" s="18"/>
      <c r="BK7" s="18"/>
      <c r="BL7" s="18"/>
      <c r="BM7" s="18"/>
      <c r="BN7" s="157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9800</v>
      </c>
      <c r="B8" s="18" t="str">
        <f>Input!B8</f>
        <v>IS 15</v>
      </c>
      <c r="C8" s="18">
        <f>Input!O8</f>
        <v>0.57188435273819638</v>
      </c>
      <c r="D8" s="18">
        <f>C8*Input!P8/100</f>
        <v>1.8862177489926116E-3</v>
      </c>
      <c r="E8" s="150">
        <f>Input!M8</f>
        <v>0.55851393242901903</v>
      </c>
      <c r="F8" s="151">
        <f>E8*Input!N8/100</f>
        <v>3.5491614606881064E-5</v>
      </c>
      <c r="G8" s="21">
        <f>E8*137.88</f>
        <v>77.007901003313137</v>
      </c>
      <c r="H8" s="151">
        <f>G8*Input!L8/100</f>
        <v>5.4373896037310113E-3</v>
      </c>
      <c r="I8" s="18">
        <v>0.3</v>
      </c>
      <c r="J8" s="127">
        <f>(((C8*Constants!$B$24*0.000000001*Input!G8*(Constants!$B$4/Constants!$B$3))-(I8*0.000000000000001))/Input!F8)*1000000000000</f>
        <v>103.41702345601377</v>
      </c>
      <c r="K8" s="18">
        <f>J8*Input!P8/100</f>
        <v>0.34109523062964159</v>
      </c>
      <c r="L8" s="132">
        <f>(J8/Constants!$B$4)*602200000000*Constants!$B$17/(365.2425*24*60)</f>
        <v>1.4277868342660898</v>
      </c>
      <c r="M8" s="130">
        <f>L8*Input!P8/100</f>
        <v>4.7091983819385176E-3</v>
      </c>
      <c r="N8" s="18">
        <v>5.0000000000000001E-3</v>
      </c>
      <c r="O8" s="127">
        <f>(((G8*Constants!$B$23*0.000000001*Input!G8*(Constants!$B$7/Constants!$B$6))-(N8*0.000000001))/Input!F8)*1000000</f>
        <v>1.4027936005825759</v>
      </c>
      <c r="P8" s="18">
        <f>O8*Input!N8/100</f>
        <v>8.9142646143752674E-5</v>
      </c>
      <c r="Q8" s="128">
        <f>(O8/Constants!$B$7)*602200000000000000*Constants!$B$18/(365.2425*24*60)</f>
        <v>1.0466534252385711</v>
      </c>
      <c r="R8" s="129">
        <f>Q8*Input!N8/100</f>
        <v>6.651117875248421E-5</v>
      </c>
      <c r="S8" s="130">
        <f>Input!S8*Constants!$B$17/Constants!$B$18</f>
        <v>1.3573664639606624</v>
      </c>
      <c r="T8" s="18">
        <f>S8*Input!T8/100</f>
        <v>2.6557838954451756E-3</v>
      </c>
      <c r="U8" s="18">
        <f>S8*1/((U7+U9)/2)</f>
        <v>1.3557197029160362</v>
      </c>
      <c r="V8" s="18">
        <f>U8*Input!T8/100</f>
        <v>2.6525618904980341E-3</v>
      </c>
      <c r="W8" s="131">
        <v>3.0000000000000001E-3</v>
      </c>
      <c r="X8" s="127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30.200815963870962</v>
      </c>
      <c r="Y8" s="127">
        <f>X8*Input!X8/100</f>
        <v>3.2699473191006058E-2</v>
      </c>
      <c r="Z8" s="127">
        <f>(X8/Constants!$B$11)*6.022E+23*0.000000001*Constants!$B$19/(365.2425*24*60)</f>
        <v>7.3729955308292376E-3</v>
      </c>
      <c r="AA8" s="127">
        <f>Z8*Input!X8/100</f>
        <v>7.982998538389697E-6</v>
      </c>
      <c r="AB8" s="132">
        <v>0.05</v>
      </c>
      <c r="AC8" s="132">
        <v>0.9</v>
      </c>
      <c r="AD8" s="127">
        <f>(((Input!G8*Constants!$B$25*0.000000001*Input!U8*(Constants!$B$10/Constants!$B$9))-((AB8*0.000000000000001)+(Input!G8*AC8*0.000000000000001)))/Input!F8)*1000000000000</f>
        <v>33.492009705812471</v>
      </c>
      <c r="AE8" s="127">
        <f>AD8*Input!V8/100</f>
        <v>6.8653992926602639E-2</v>
      </c>
      <c r="AF8" s="127">
        <f>(AD8/Constants!$B$10)*602200000000*Constants!$B$16/(365.2425*24*60)</f>
        <v>1.5287651712372363</v>
      </c>
      <c r="AG8" s="127">
        <f>AF8*Input!V8/100</f>
        <v>3.1337573998834363E-3</v>
      </c>
      <c r="AH8" s="18">
        <f>AF8/Z8</f>
        <v>207.34654793223464</v>
      </c>
      <c r="AI8" s="131">
        <f>AH8*SQRT((AG8/AF8)^2+(AA8/Z8)^2)</f>
        <v>0.48067957371370162</v>
      </c>
      <c r="AJ8" s="130">
        <f t="shared" si="0"/>
        <v>355.71970291603617</v>
      </c>
      <c r="AK8" s="131">
        <f>V8*1000</f>
        <v>2.6525618904980339</v>
      </c>
      <c r="AL8" s="131">
        <f>AF8/Q8</f>
        <v>1.4606221451850445</v>
      </c>
      <c r="AM8" s="131">
        <f>AL8*SQRT((R8/Q8)^2+(AG8/AF8)^2)</f>
        <v>2.9955119535875225E-3</v>
      </c>
      <c r="AN8" s="18">
        <f>AL8*1/((AN7+AN9)/2)</f>
        <v>1.4610653628070418</v>
      </c>
      <c r="AO8" s="127">
        <f>AN8*SQRT((R8/Q8)^2+(AG8/AF8)^2)</f>
        <v>2.9964209249386075E-3</v>
      </c>
      <c r="AP8" s="18">
        <f>ThU_Alter_Kombi(AN8,U8)</f>
        <v>430.30930000000001</v>
      </c>
      <c r="AQ8" s="18">
        <f t="shared" si="2"/>
        <v>12.1187</v>
      </c>
      <c r="AR8" s="152">
        <f>(AQ8/AP8)</f>
        <v>2.816276571294183E-2</v>
      </c>
      <c r="AS8" s="129">
        <f t="shared" si="3"/>
        <v>7.0443523644406541E-3</v>
      </c>
      <c r="AT8" s="129">
        <f t="shared" si="4"/>
        <v>7.6402901487497815E-6</v>
      </c>
      <c r="AU8" s="18">
        <v>0.75</v>
      </c>
      <c r="AV8" s="18">
        <f>AU8/2</f>
        <v>0.375</v>
      </c>
      <c r="AW8" s="18">
        <f t="shared" si="5"/>
        <v>430.04680000000002</v>
      </c>
      <c r="AX8" s="133">
        <f t="shared" si="6"/>
        <v>11.897206129900001</v>
      </c>
      <c r="AY8" s="133">
        <f t="shared" si="7"/>
        <v>11.944054899935683</v>
      </c>
      <c r="AZ8" s="152">
        <f t="shared" si="8"/>
        <v>2.7664910260697208E-2</v>
      </c>
      <c r="BA8" s="18" t="str">
        <f>Input!B8</f>
        <v>IS 15</v>
      </c>
      <c r="BB8" s="134">
        <f>Input!E8</f>
        <v>-255.2</v>
      </c>
      <c r="BC8" s="18">
        <f>((U8-1)*EXP(Constants!$B$17*AW8*1000))*1000</f>
        <v>1197.2241427369863</v>
      </c>
      <c r="BD8" s="130">
        <f>SQRT((EXP(Constants!$B$17*AW8*1000)*V8)^2+((U8-1)*Constants!$B$17*EXP(Constants!$B$17*AW8*1000)*AY8*1000)^2)*1000</f>
        <v>41.330358999060543</v>
      </c>
      <c r="BE8" s="18">
        <f t="shared" si="9"/>
        <v>429988.80000000005</v>
      </c>
      <c r="BF8" s="135">
        <f t="shared" si="10"/>
        <v>5972.0274499678417</v>
      </c>
      <c r="BG8" s="20">
        <f t="shared" si="11"/>
        <v>2.7773849032095304</v>
      </c>
      <c r="BH8" s="18"/>
      <c r="BI8" s="18"/>
      <c r="BJ8" s="18"/>
      <c r="BK8" s="18"/>
      <c r="BL8" s="18"/>
      <c r="BM8" s="18"/>
      <c r="BN8" s="157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6">
        <f>Input!A9</f>
        <v>9186</v>
      </c>
      <c r="B9" s="136" t="str">
        <f>Input!B9</f>
        <v>Hu1-13</v>
      </c>
      <c r="C9" s="136">
        <f>Input!O9</f>
        <v>2.0589853877587845</v>
      </c>
      <c r="D9" s="136">
        <f>C9*Input!P9/100</f>
        <v>2.186604249180938E-2</v>
      </c>
      <c r="E9" s="137">
        <f>Input!M9</f>
        <v>2.6995280029284849</v>
      </c>
      <c r="F9" s="138">
        <f>E9*Input!N9/100</f>
        <v>3.5988295756767604E-4</v>
      </c>
      <c r="G9" s="139">
        <f t="shared" ref="G9" si="12">E9*137.88</f>
        <v>372.21092104377948</v>
      </c>
      <c r="H9" s="138">
        <f>G9*Input!L9/100</f>
        <v>2.5961335996428865E-2</v>
      </c>
      <c r="I9" s="136">
        <v>0</v>
      </c>
      <c r="J9" s="140">
        <f>(((C9*Constants!$B$24*0.000000001*Input!G9*(Constants!$B$4/Constants!$B$3))-(I9*0.000000000000001))/Input!F9)*1000000000000</f>
        <v>753.10203819640935</v>
      </c>
      <c r="K9" s="136">
        <f>J9*Input!P9/100</f>
        <v>7.9978038046184192</v>
      </c>
      <c r="L9" s="141">
        <f>(J9/Constants!$B$4)*602200000000*Constants!$B$17/(365.2425*24*60)</f>
        <v>10.397409817670242</v>
      </c>
      <c r="M9" s="142">
        <f>L9*Input!P9/100</f>
        <v>0.11041856160300649</v>
      </c>
      <c r="N9" s="136">
        <v>0</v>
      </c>
      <c r="O9" s="140">
        <f>(((G9*Constants!$B$23*0.000000001*Input!G9*(Constants!$B$7/Constants!$B$6))-(N9*0.000000001))/Input!F9)*1000000</f>
        <v>13.714221852875605</v>
      </c>
      <c r="P9" s="136">
        <f>O9*Input!N9/100</f>
        <v>1.8282880250910577E-3</v>
      </c>
      <c r="Q9" s="143">
        <f>(O9/Constants!$B$7)*602200000000000000*Constants!$B$18/(365.2425*24*60)</f>
        <v>10.232465610644878</v>
      </c>
      <c r="R9" s="144">
        <f>Q9*Input!N9/100</f>
        <v>1.3641236479760904E-3</v>
      </c>
      <c r="S9" s="142">
        <f>Input!S9*Constants!$B$17/Constants!$B$18</f>
        <v>1.0015061031711656</v>
      </c>
      <c r="T9" s="136">
        <f>S9*Input!T9/100</f>
        <v>1.320015390647272E-3</v>
      </c>
      <c r="U9" s="142">
        <f>S9</f>
        <v>1.0015061031711656</v>
      </c>
      <c r="V9" s="136">
        <f>U9*Input!T9/100</f>
        <v>1.320015390647272E-3</v>
      </c>
      <c r="W9" s="145">
        <v>0</v>
      </c>
      <c r="X9" s="140">
        <f>(((Constants!$B$25*0.000000001*Input!G9/Input!W9*(Constants!$B$11/Constants!$B$9))-(W9*0.000000001))/Input!F9)*1000000000</f>
        <v>0.88637569694127982</v>
      </c>
      <c r="Y9" s="140">
        <f>X9*Input!X9/100</f>
        <v>4.3477809587354841E-3</v>
      </c>
      <c r="Z9" s="140">
        <f>(X9/Constants!$B$11)*6.022E+23*0.000000001*Constants!$B$19/(365.2425*24*60)</f>
        <v>2.1639296302463409E-4</v>
      </c>
      <c r="AA9" s="140">
        <f>Z9*Input!X9/100</f>
        <v>1.0614338902673946E-6</v>
      </c>
      <c r="AB9" s="141">
        <v>0</v>
      </c>
      <c r="AC9" s="141">
        <v>0.9</v>
      </c>
      <c r="AD9" s="140">
        <f>(((Input!G9*Constants!$B$25*0.000000001*Input!U9*(Constants!$B$10/Constants!$B$9))-((AB9*0.000000000000001)+(Input!G9*AC9*0.000000000000001)))/Input!F9)*1000000000000</f>
        <v>224.15954959781203</v>
      </c>
      <c r="AE9" s="140">
        <f>AD9*Input!V9/100</f>
        <v>0.39149452288381115</v>
      </c>
      <c r="AF9" s="140">
        <f>(AD9/Constants!$B$10)*602200000000*Constants!$B$16/(365.2425*24*60)</f>
        <v>10.23191248406596</v>
      </c>
      <c r="AG9" s="140">
        <f>AF9*Input!V9/100</f>
        <v>1.7870029197174175E-2</v>
      </c>
      <c r="AH9" s="136">
        <f t="shared" ref="AH9" si="13">AF9/Z9</f>
        <v>47283.94279115797</v>
      </c>
      <c r="AI9" s="145">
        <f t="shared" ref="AI9" si="14">AH9*SQRT((AG9/AF9)^2+(AA9/Z9)^2)</f>
        <v>246.19674431392502</v>
      </c>
      <c r="AJ9" s="142">
        <f t="shared" si="0"/>
        <v>1.5061031711656181</v>
      </c>
      <c r="AK9" s="145">
        <f t="shared" ref="AK9" si="15">V9*1000</f>
        <v>1.320015390647272</v>
      </c>
      <c r="AL9" s="145">
        <f t="shared" ref="AL9" si="16">AF9/Q9</f>
        <v>0.99994594395916248</v>
      </c>
      <c r="AM9" s="145">
        <f t="shared" ref="AM9" si="17">AL9*SQRT((R9/Q9)^2+(AG9/AF9)^2)</f>
        <v>1.7514853602888106E-3</v>
      </c>
      <c r="AN9" s="136">
        <f>AF9/Q9</f>
        <v>0.99994594395916248</v>
      </c>
      <c r="AO9" s="140">
        <f t="shared" ref="AO9" si="18">AN9*SQRT((R9/Q9)^2+(AG9/AF9)^2)</f>
        <v>1.7514853602888106E-3</v>
      </c>
      <c r="AP9" s="136">
        <f t="shared" si="1"/>
        <v>667.36980000000005</v>
      </c>
      <c r="AQ9" s="136" t="e">
        <f t="shared" si="2"/>
        <v>#VALUE!</v>
      </c>
      <c r="AR9" s="136" t="e">
        <f>(AQ9/AP9)*100</f>
        <v>#VALUE!</v>
      </c>
      <c r="AS9" s="144">
        <f t="shared" si="3"/>
        <v>2.114768534374741E-5</v>
      </c>
      <c r="AT9" s="144">
        <f t="shared" si="4"/>
        <v>1.0377028177729384E-7</v>
      </c>
      <c r="AU9" s="136">
        <v>0.75</v>
      </c>
      <c r="AV9" s="136">
        <f t="shared" ref="AV9" si="19">AU9/2</f>
        <v>0.375</v>
      </c>
      <c r="AW9" s="136">
        <f t="shared" si="5"/>
        <v>667.36810000000003</v>
      </c>
      <c r="AX9" s="146">
        <f t="shared" si="6"/>
        <v>285.82792168819998</v>
      </c>
      <c r="AY9" s="146">
        <f t="shared" si="7"/>
        <v>125.35794845664962</v>
      </c>
      <c r="AZ9" s="147">
        <f t="shared" si="8"/>
        <v>0.42829125588741801</v>
      </c>
      <c r="BA9" s="136" t="str">
        <f>Input!B9</f>
        <v>Hu1-13</v>
      </c>
      <c r="BB9" s="148">
        <f>Input!E9</f>
        <v>0</v>
      </c>
      <c r="BC9" s="136">
        <f>((U9-1)*EXP(Constants!$B$17*AW9*1000))*1000</f>
        <v>9.9034031843733867</v>
      </c>
      <c r="BD9" s="142">
        <f>SQRT((EXP(Constants!$B$17*AW9*1000)*V9)^2+((U9-1)*Constants!$B$17*EXP(Constants!$B$17*AW9*1000)*AY9*1000)^2)*1000</f>
        <v>9.3601882480140883</v>
      </c>
      <c r="BE9" s="136">
        <f t="shared" si="9"/>
        <v>667310.1</v>
      </c>
      <c r="BF9" s="149">
        <f t="shared" si="10"/>
        <v>62678.974228324812</v>
      </c>
      <c r="BG9" s="158">
        <f t="shared" si="11"/>
        <v>18.783928757854866</v>
      </c>
      <c r="BH9" s="136"/>
      <c r="BI9" s="18"/>
      <c r="BJ9" s="18"/>
      <c r="BK9" s="18"/>
      <c r="BL9" s="18"/>
      <c r="BM9" s="18"/>
      <c r="BN9" s="157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>
        <f>Input!A10</f>
        <v>9801</v>
      </c>
      <c r="B10" s="18" t="str">
        <f>Input!B10</f>
        <v>IS 8</v>
      </c>
      <c r="C10" s="18">
        <f>Input!O10</f>
        <v>3.479504074020296</v>
      </c>
      <c r="D10" s="18">
        <f>C10*Input!P10/100</f>
        <v>8.1136594376594057E-3</v>
      </c>
      <c r="E10" s="150">
        <f>Input!M10</f>
        <v>3.1175845647710201</v>
      </c>
      <c r="F10" s="151">
        <f>E10*Input!N10/100</f>
        <v>1.3779188747752832E-4</v>
      </c>
      <c r="G10" s="21">
        <f>E10*137.88</f>
        <v>429.85255979062822</v>
      </c>
      <c r="H10" s="151">
        <f>G10*Input!L10/100</f>
        <v>2.0589814186611682E-2</v>
      </c>
      <c r="I10" s="18">
        <v>0.3</v>
      </c>
      <c r="J10" s="127">
        <f>(((C10*Constants!$B$24*0.000000001*Input!G10*(Constants!$B$4/Constants!$B$3))-(I10*0.000000000000001))/Input!F10)*1000000000000</f>
        <v>375.16710269463374</v>
      </c>
      <c r="K10" s="18">
        <f>J10*Input!P10/100</f>
        <v>0.87483102152559666</v>
      </c>
      <c r="L10" s="132">
        <f>(J10/Constants!$B$4)*602200000000*Constants!$B$17/(365.2425*24*60)</f>
        <v>5.1795984063009035</v>
      </c>
      <c r="M10" s="130">
        <f>L10*Input!P10/100</f>
        <v>1.2078013590026282E-2</v>
      </c>
      <c r="N10" s="18">
        <v>5.0000000000000001E-3</v>
      </c>
      <c r="O10" s="127">
        <f>(((G10*Constants!$B$23*0.000000001*Input!G10*(Constants!$B$7/Constants!$B$6))-(N10*0.000000001))/Input!F10)*1000000</f>
        <v>4.6688145699333683</v>
      </c>
      <c r="P10" s="18">
        <f>O10*Input!N10/100</f>
        <v>2.0635359154113413E-4</v>
      </c>
      <c r="Q10" s="128">
        <f>(O10/Constants!$B$7)*602200000000000000*Constants!$B$18/(365.2425*24*60)</f>
        <v>3.4834994680579543</v>
      </c>
      <c r="R10" s="129">
        <f>Q10*Input!N10/100</f>
        <v>1.5396469823294952E-4</v>
      </c>
      <c r="S10" s="130">
        <f>Input!S10*Constants!$B$17/Constants!$B$18</f>
        <v>1.4684327607936563</v>
      </c>
      <c r="T10" s="18">
        <f>S10*Input!T10/100</f>
        <v>6.0141732759821963E-4</v>
      </c>
      <c r="U10" s="18">
        <f>S10*1/((U9+U11)/2)</f>
        <v>1.4675790772831616</v>
      </c>
      <c r="V10" s="18">
        <f>U10*Input!T10/100</f>
        <v>6.0106768948798097E-4</v>
      </c>
      <c r="W10" s="131">
        <v>3.0000000000000001E-3</v>
      </c>
      <c r="X10" s="127">
        <f>IF((((Constants!$B$25*0.000000001*Input!G10/Input!W10*(Constants!$B$11/Constants!$B$9))-(W10*0.000000001))/Input!F10)*1000000000&lt;0, "n.d.", (((Constants!$B$25*0.000000001*Input!G10/Input!W10*(Constants!$B$11/Constants!$B$9))-(W10*0.000000001))/Input!F10)*1000000000)</f>
        <v>83.789956523923209</v>
      </c>
      <c r="Y10" s="127">
        <f>X10*Input!X10/100</f>
        <v>0.1306759050558195</v>
      </c>
      <c r="Z10" s="127">
        <f>(X10/Constants!$B$11)*6.022E+23*0.000000001*Constants!$B$19/(365.2425*24*60)</f>
        <v>2.0455837210435365E-2</v>
      </c>
      <c r="AA10" s="127">
        <f>Z10*Input!X10/100</f>
        <v>3.190221301027824E-5</v>
      </c>
      <c r="AB10" s="132">
        <v>0.05</v>
      </c>
      <c r="AC10" s="132">
        <v>0.9</v>
      </c>
      <c r="AD10" s="127">
        <f>(((Input!G10*Constants!$B$25*0.000000001*Input!U10*(Constants!$B$10/Constants!$B$9))-((AB10*0.000000000000001)+(Input!G10*AC10*0.000000000000001)))/Input!F10)*1000000000000</f>
        <v>24.897666666918493</v>
      </c>
      <c r="AE10" s="127">
        <f>AD10*Input!V10/100</f>
        <v>5.117048401228988E-2</v>
      </c>
      <c r="AF10" s="127">
        <f>(AD10/Constants!$B$10)*602200000000*Constants!$B$16/(365.2425*24*60)</f>
        <v>1.1364706382147496</v>
      </c>
      <c r="AG10" s="127">
        <f>AF10*Input!V10/100</f>
        <v>2.3357109483867246E-3</v>
      </c>
      <c r="AH10" s="18">
        <f>AF10/Z10</f>
        <v>55.557278175590348</v>
      </c>
      <c r="AI10" s="131">
        <f>AH10*SQRT((AG10/AF10)^2+(AA10/Z10)^2)</f>
        <v>0.14333586997990039</v>
      </c>
      <c r="AJ10" s="130">
        <f t="shared" ref="AJ10:AJ13" si="20">(U10-1)*1000</f>
        <v>467.57907728316161</v>
      </c>
      <c r="AK10" s="131">
        <f>V10*1000</f>
        <v>0.60106768948798095</v>
      </c>
      <c r="AL10" s="131">
        <f>AF10/Q10</f>
        <v>0.32624395342547025</v>
      </c>
      <c r="AM10" s="131">
        <f>AL10*SQRT((R10/Q10)^2+(AG10/AF10)^2)</f>
        <v>6.7066207769827938E-4</v>
      </c>
      <c r="AN10" s="18">
        <f>AL10*1/((AN9+AN11)/2)</f>
        <v>0.32606245096197622</v>
      </c>
      <c r="AO10" s="127">
        <f>AN10*SQRT((R10/Q10)^2+(AG10/AF10)^2)</f>
        <v>6.7028896175851658E-4</v>
      </c>
      <c r="AP10" s="18">
        <f>ThU_Alter_Kombi(AN10,U10)</f>
        <v>27.031199999999998</v>
      </c>
      <c r="AQ10" s="18">
        <f t="shared" ref="AQ10:AQ13" si="21">Montealter(AN10,AO10,U10,V10)</f>
        <v>6.4199999999999993E-2</v>
      </c>
      <c r="AR10" s="152">
        <f>(AQ10/AP10)</f>
        <v>2.3750332948592736E-3</v>
      </c>
      <c r="AS10" s="129">
        <f t="shared" si="3"/>
        <v>5.8722090811282549E-3</v>
      </c>
      <c r="AT10" s="129">
        <f t="shared" si="4"/>
        <v>9.1617702458702718E-6</v>
      </c>
      <c r="AU10" s="18">
        <v>0.75</v>
      </c>
      <c r="AV10" s="18">
        <f>AU10/2</f>
        <v>0.375</v>
      </c>
      <c r="AW10" s="18">
        <f t="shared" si="5"/>
        <v>26.711500000000001</v>
      </c>
      <c r="AX10" s="133">
        <f t="shared" si="6"/>
        <v>0.1693721775</v>
      </c>
      <c r="AY10" s="133">
        <f t="shared" si="7"/>
        <v>0.17247372099366418</v>
      </c>
      <c r="AZ10" s="152">
        <f t="shared" si="8"/>
        <v>6.3407961926511052E-3</v>
      </c>
      <c r="BA10" s="18" t="str">
        <f>Input!B10</f>
        <v>IS 8</v>
      </c>
      <c r="BB10" s="134">
        <f>Input!E10</f>
        <v>-334.5</v>
      </c>
      <c r="BC10" s="18">
        <f>((U10-1)*EXP(Constants!$B$17*AW10*1000))*1000</f>
        <v>504.18836553247593</v>
      </c>
      <c r="BD10" s="130">
        <f>SQRT((EXP(Constants!$B$17*AW10*1000)*V10)^2+((U10-1)*Constants!$B$17*EXP(Constants!$B$17*AW10*1000)*AY10*1000)^2)*1000</f>
        <v>0.69303232448010155</v>
      </c>
      <c r="BE10" s="18">
        <f t="shared" ref="BE10:BE13" si="22">AW10*1000-58</f>
        <v>26653.5</v>
      </c>
      <c r="BF10" s="135">
        <f t="shared" ref="BF10:BF13" si="23">AY10/2*1000</f>
        <v>86.236860496832094</v>
      </c>
      <c r="BG10" s="20">
        <f t="shared" ref="BG10:BG13" si="24">AY10/AW10*100</f>
        <v>0.64569088592428048</v>
      </c>
      <c r="BH10" s="18"/>
      <c r="BI10" s="18"/>
      <c r="BJ10" s="18"/>
      <c r="BK10" s="18"/>
      <c r="BL10" s="18"/>
      <c r="BM10" s="18"/>
      <c r="BN10" s="157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6">
        <f>Input!A11</f>
        <v>9186</v>
      </c>
      <c r="B11" s="136" t="str">
        <f>Input!B11</f>
        <v>Hu1-13</v>
      </c>
      <c r="C11" s="136">
        <f>Input!O11</f>
        <v>2.0918558901493931</v>
      </c>
      <c r="D11" s="136">
        <f>C11*Input!P11/100</f>
        <v>1.6017242725666327E-2</v>
      </c>
      <c r="E11" s="137">
        <f>Input!M11</f>
        <v>2.6996057061199346</v>
      </c>
      <c r="F11" s="138">
        <f>E11*Input!N11/100</f>
        <v>3.6400553925324702E-4</v>
      </c>
      <c r="G11" s="139">
        <f t="shared" ref="G11" si="25">E11*137.88</f>
        <v>372.22163475981654</v>
      </c>
      <c r="H11" s="138">
        <f>G11*Input!L11/100</f>
        <v>2.4695918741797454E-2</v>
      </c>
      <c r="I11" s="136">
        <v>0</v>
      </c>
      <c r="J11" s="140">
        <f>(((C11*Constants!$B$24*0.000000001*Input!G11*(Constants!$B$4/Constants!$B$3))-(I11*0.000000000000001))/Input!F11)*1000000000000</f>
        <v>765.12487356672409</v>
      </c>
      <c r="K11" s="136">
        <f>J11*Input!P11/100</f>
        <v>5.858525375994116</v>
      </c>
      <c r="L11" s="141">
        <f>(J11/Constants!$B$4)*602200000000*Constants!$B$17/(365.2425*24*60)</f>
        <v>10.563398409089963</v>
      </c>
      <c r="M11" s="142">
        <f>L11*Input!P11/100</f>
        <v>8.0883447623262439E-2</v>
      </c>
      <c r="N11" s="136">
        <v>0</v>
      </c>
      <c r="O11" s="140">
        <f>(((G11*Constants!$B$23*0.000000001*Input!G11*(Constants!$B$7/Constants!$B$6))-(N11*0.000000001))/Input!F11)*1000000</f>
        <v>13.714616602922669</v>
      </c>
      <c r="P11" s="136">
        <f>O11*Input!N11/100</f>
        <v>1.8492316862722671E-3</v>
      </c>
      <c r="Q11" s="143">
        <f>(O11/Constants!$B$7)*602200000000000000*Constants!$B$18/(365.2425*24*60)</f>
        <v>10.232760141849399</v>
      </c>
      <c r="R11" s="144">
        <f>Q11*Input!N11/100</f>
        <v>1.3797501483416791E-3</v>
      </c>
      <c r="S11" s="142">
        <f>Input!S11*Constants!$B$17/Constants!$B$18</f>
        <v>0.99965728696393363</v>
      </c>
      <c r="T11" s="136">
        <f>S11*Input!T11/100</f>
        <v>1.1074727833995962E-3</v>
      </c>
      <c r="U11" s="142">
        <f>S11</f>
        <v>0.99965728696393363</v>
      </c>
      <c r="V11" s="136">
        <f>U11*Input!T11/100</f>
        <v>1.1074727833995962E-3</v>
      </c>
      <c r="W11" s="145">
        <v>0</v>
      </c>
      <c r="X11" s="140">
        <f>(((Constants!$B$25*0.000000001*Input!G11/Input!W11*(Constants!$B$11/Constants!$B$9))-(W11*0.000000001))/Input!F11)*1000000000</f>
        <v>0.88107618608255911</v>
      </c>
      <c r="Y11" s="140">
        <f>X11*Input!X11/100</f>
        <v>3.1560212098886548E-3</v>
      </c>
      <c r="Z11" s="140">
        <f>(X11/Constants!$B$11)*6.022E+23*0.000000001*Constants!$B$19/(365.2425*24*60)</f>
        <v>2.1509918109756059E-4</v>
      </c>
      <c r="AA11" s="140">
        <f>Z11*Input!X11/100</f>
        <v>7.7048680749382018E-7</v>
      </c>
      <c r="AB11" s="141">
        <v>0</v>
      </c>
      <c r="AC11" s="141">
        <v>0.9</v>
      </c>
      <c r="AD11" s="140">
        <f>(((Input!G11*Constants!$B$25*0.000000001*Input!U11*(Constants!$B$10/Constants!$B$9))-((AB11*0.000000000000001)+(Input!G11*AC11*0.000000000000001)))/Input!F11)*1000000000000</f>
        <v>224.43981539382608</v>
      </c>
      <c r="AE11" s="140">
        <f>AD11*Input!V11/100</f>
        <v>0.66635125133343498</v>
      </c>
      <c r="AF11" s="140">
        <f>(AD11/Constants!$B$10)*602200000000*Constants!$B$16/(365.2425*24*60)</f>
        <v>10.244705403672723</v>
      </c>
      <c r="AG11" s="140">
        <f>AF11*Input!V11/100</f>
        <v>3.0416048299189202E-2</v>
      </c>
      <c r="AH11" s="136">
        <f t="shared" ref="AH11" si="26">AF11/Z11</f>
        <v>47627.821507261455</v>
      </c>
      <c r="AI11" s="145">
        <f t="shared" ref="AI11" si="27">AH11*SQRT((AG11/AF11)^2+(AA11/Z11)^2)</f>
        <v>221.58690742439859</v>
      </c>
      <c r="AJ11" s="142">
        <f t="shared" si="20"/>
        <v>-0.34271303606636661</v>
      </c>
      <c r="AK11" s="145">
        <f t="shared" ref="AK11" si="28">V11*1000</f>
        <v>1.1074727833995963</v>
      </c>
      <c r="AL11" s="145">
        <f t="shared" ref="AL11" si="29">AF11/Q11</f>
        <v>1.0011673548150974</v>
      </c>
      <c r="AM11" s="145">
        <f t="shared" ref="AM11" si="30">AL11*SQRT((R11/Q11)^2+(AG11/AF11)^2)</f>
        <v>2.9754826002486414E-3</v>
      </c>
      <c r="AN11" s="136">
        <f>AF11/Q11</f>
        <v>1.0011673548150974</v>
      </c>
      <c r="AO11" s="140">
        <f t="shared" ref="AO11" si="31">AN11*SQRT((R11/Q11)^2+(AG11/AF11)^2)</f>
        <v>2.9754826002486414E-3</v>
      </c>
      <c r="AP11" s="136" t="str">
        <f t="shared" ref="AP11" si="32">ThU_Alter_Kombi(AN11,U11)</f>
        <v>Out of range</v>
      </c>
      <c r="AQ11" s="136" t="e">
        <f t="shared" si="21"/>
        <v>#VALUE!</v>
      </c>
      <c r="AR11" s="136" t="e">
        <f>(AQ11/AP11)*100</f>
        <v>#VALUE!</v>
      </c>
      <c r="AS11" s="144">
        <f t="shared" si="3"/>
        <v>2.1020641363209461E-5</v>
      </c>
      <c r="AT11" s="144">
        <f t="shared" si="4"/>
        <v>7.5349415418617505E-8</v>
      </c>
      <c r="AU11" s="136">
        <v>0.75</v>
      </c>
      <c r="AV11" s="136">
        <f t="shared" ref="AV11" si="33">AU11/2</f>
        <v>0.375</v>
      </c>
      <c r="AW11" s="136" t="str">
        <f t="shared" si="5"/>
        <v>Out of range</v>
      </c>
      <c r="AX11" s="146">
        <f t="shared" si="6"/>
        <v>310.04738568020002</v>
      </c>
      <c r="AY11" s="146" t="e">
        <f t="shared" si="7"/>
        <v>#VALUE!</v>
      </c>
      <c r="AZ11" s="147" t="e">
        <f t="shared" si="8"/>
        <v>#VALUE!</v>
      </c>
      <c r="BA11" s="136" t="str">
        <f>Input!B11</f>
        <v>Hu1-13</v>
      </c>
      <c r="BB11" s="148">
        <f>Input!E11</f>
        <v>0</v>
      </c>
      <c r="BC11" s="136" t="e">
        <f>((U11-1)*EXP(Constants!$B$17*AW11*1000))*1000</f>
        <v>#VALUE!</v>
      </c>
      <c r="BD11" s="142" t="e">
        <f>SQRT((EXP(Constants!$B$17*AW11*1000)*V11)^2+((U11-1)*Constants!$B$17*EXP(Constants!$B$17*AW11*1000)*AY11*1000)^2)*1000</f>
        <v>#VALUE!</v>
      </c>
      <c r="BE11" s="136" t="e">
        <f t="shared" si="22"/>
        <v>#VALUE!</v>
      </c>
      <c r="BF11" s="149" t="e">
        <f t="shared" si="23"/>
        <v>#VALUE!</v>
      </c>
      <c r="BG11" s="158" t="e">
        <f t="shared" si="24"/>
        <v>#VALUE!</v>
      </c>
      <c r="BH11" s="136"/>
      <c r="BI11" s="18"/>
      <c r="BJ11" s="18"/>
      <c r="BK11" s="18"/>
      <c r="BL11" s="18"/>
      <c r="BM11" s="18"/>
      <c r="BN11" s="157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9813</v>
      </c>
      <c r="B12" s="18" t="str">
        <f>Input!B12</f>
        <v>EG 5-11_HR</v>
      </c>
      <c r="C12" s="18">
        <f>Input!O12</f>
        <v>0.6528405399108822</v>
      </c>
      <c r="D12" s="18">
        <f>C12*Input!P12/100</f>
        <v>1.142064568714045E-3</v>
      </c>
      <c r="E12" s="150">
        <f>Input!M12</f>
        <v>0.85901667609195886</v>
      </c>
      <c r="F12" s="151">
        <f>E12*Input!N12/100</f>
        <v>4.0693161094428797E-5</v>
      </c>
      <c r="G12" s="21">
        <f>E12*137.88</f>
        <v>118.44121929955928</v>
      </c>
      <c r="H12" s="151">
        <f>G12*Input!L12/100</f>
        <v>6.531985994885592E-3</v>
      </c>
      <c r="I12" s="18">
        <v>0.3</v>
      </c>
      <c r="J12" s="127">
        <f>(((C12*Constants!$B$24*0.000000001*Input!G12*(Constants!$B$4/Constants!$B$3))-(I12*0.000000000000001))/Input!F12)*1000000000000</f>
        <v>79.082388989096955</v>
      </c>
      <c r="K12" s="18">
        <f>J12*Input!P12/100</f>
        <v>0.13834495401593527</v>
      </c>
      <c r="L12" s="132">
        <f>(J12/Constants!$B$4)*602200000000*Constants!$B$17/(365.2425*24*60)</f>
        <v>1.0918201863445363</v>
      </c>
      <c r="M12" s="130">
        <f>L12*Input!P12/100</f>
        <v>1.9100056966454269E-3</v>
      </c>
      <c r="N12" s="18">
        <v>5.0000000000000001E-3</v>
      </c>
      <c r="O12" s="127">
        <f>(((G12*Constants!$B$23*0.000000001*Input!G12*(Constants!$B$7/Constants!$B$6))-(N12*0.000000001))/Input!F12)*1000000</f>
        <v>1.4453059237608421</v>
      </c>
      <c r="P12" s="18">
        <f>O12*Input!N12/100</f>
        <v>6.8466734608579416E-5</v>
      </c>
      <c r="Q12" s="128">
        <f>(O12/Constants!$B$7)*602200000000000000*Constants!$B$18/(365.2425*24*60)</f>
        <v>1.0783727520525106</v>
      </c>
      <c r="R12" s="129">
        <f>Q12*Input!N12/100</f>
        <v>5.1084451955875266E-5</v>
      </c>
      <c r="S12" s="130">
        <f>Input!S12*Constants!$B$17/Constants!$B$18</f>
        <v>1.004630516410236</v>
      </c>
      <c r="T12" s="18">
        <f>S12*Input!T12/100</f>
        <v>1.1390481798484952E-3</v>
      </c>
      <c r="U12" s="18">
        <f>S12*1/((U11+U13)/2)</f>
        <v>1.0050959460638664</v>
      </c>
      <c r="V12" s="18">
        <f>U12*Input!T12/100</f>
        <v>1.1395758831096996E-3</v>
      </c>
      <c r="W12" s="131">
        <v>3.0000000000000001E-3</v>
      </c>
      <c r="X12" s="127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7.1248669942373377</v>
      </c>
      <c r="Y12" s="127">
        <f>X12*Input!X12/100</f>
        <v>9.0330989115030239E-3</v>
      </c>
      <c r="Z12" s="127">
        <f>(X12/Constants!$B$11)*6.022E+23*0.000000001*Constants!$B$19/(365.2425*24*60)</f>
        <v>1.7394103712001644E-3</v>
      </c>
      <c r="AA12" s="127">
        <f>Z12*Input!X12/100</f>
        <v>2.2052714729206187E-6</v>
      </c>
      <c r="AB12" s="132">
        <v>0.05</v>
      </c>
      <c r="AC12" s="132">
        <v>0.9</v>
      </c>
      <c r="AD12" s="127">
        <f>(((Input!G12*Constants!$B$25*0.000000001*Input!U12*(Constants!$B$10/Constants!$B$9))-((AB12*0.000000000000001)+(Input!G12*AC12*0.000000000000001)))/Input!F12)*1000000000000</f>
        <v>23.743324165123408</v>
      </c>
      <c r="AE12" s="127">
        <f>AD12*Input!V12/100</f>
        <v>3.9096355694764461E-2</v>
      </c>
      <c r="AF12" s="127">
        <f>(AD12/Constants!$B$10)*602200000000*Constants!$B$16/(365.2425*24*60)</f>
        <v>1.0837799030834707</v>
      </c>
      <c r="AG12" s="127">
        <f>AF12*Input!V12/100</f>
        <v>1.7845792902086042E-3</v>
      </c>
      <c r="AH12" s="18">
        <f>AF12/Z12</f>
        <v>623.07315227497497</v>
      </c>
      <c r="AI12" s="131">
        <f>AH12*SQRT((AG12/AF12)^2+(AA12/Z12)^2)</f>
        <v>1.2948473354733794</v>
      </c>
      <c r="AJ12" s="130">
        <f t="shared" si="20"/>
        <v>5.09594606386643</v>
      </c>
      <c r="AK12" s="131">
        <f>V12*1000</f>
        <v>1.1395758831096996</v>
      </c>
      <c r="AL12" s="131">
        <f>AF12/Q12</f>
        <v>1.0050141762397728</v>
      </c>
      <c r="AM12" s="131">
        <f>AL12*SQRT((R12/Q12)^2+(AG12/AF12)^2)</f>
        <v>1.6555663553560476E-3</v>
      </c>
      <c r="AN12" s="18">
        <f>AL12*1/((AN11+AN13)/2)</f>
        <v>1.004606660359447</v>
      </c>
      <c r="AO12" s="127">
        <f>AN12*SQRT((R12/Q12)^2+(AG12/AF12)^2)</f>
        <v>1.6548950518095991E-3</v>
      </c>
      <c r="AP12" s="18">
        <f>ThU_Alter_Kombi(AN12,U12)</f>
        <v>647.64530000000002</v>
      </c>
      <c r="AQ12" s="18" t="e">
        <f t="shared" si="21"/>
        <v>#VALUE!</v>
      </c>
      <c r="AR12" s="152" t="e">
        <f>(AQ12/AP12)</f>
        <v>#VALUE!</v>
      </c>
      <c r="AS12" s="129">
        <f t="shared" si="3"/>
        <v>1.6129954766470815E-3</v>
      </c>
      <c r="AT12" s="129">
        <f t="shared" si="4"/>
        <v>2.0464262775999352E-6</v>
      </c>
      <c r="AU12" s="18">
        <v>0.75</v>
      </c>
      <c r="AV12" s="18">
        <f>AU12/2</f>
        <v>0.375</v>
      </c>
      <c r="AW12" s="18">
        <f t="shared" si="5"/>
        <v>647.51729999999998</v>
      </c>
      <c r="AX12" s="133">
        <f t="shared" si="6"/>
        <v>236.16516639299999</v>
      </c>
      <c r="AY12" s="133">
        <f t="shared" si="7"/>
        <v>92.286817313738169</v>
      </c>
      <c r="AZ12" s="152">
        <f t="shared" si="8"/>
        <v>0.3647241029591024</v>
      </c>
      <c r="BA12" s="18" t="str">
        <f>Input!B12</f>
        <v>EG 5-11_HR</v>
      </c>
      <c r="BB12" s="134">
        <f>Input!E12</f>
        <v>-342</v>
      </c>
      <c r="BC12" s="18">
        <f>((U12-1)*EXP(Constants!$B$17*AW12*1000))*1000</f>
        <v>31.682928599453895</v>
      </c>
      <c r="BD12" s="130">
        <f>SQRT((EXP(Constants!$B$17*AW12*1000)*V12)^2+((U12-1)*Constants!$B$17*EXP(Constants!$B$17*AW12*1000)*AY12*1000)^2)*1000</f>
        <v>10.875883963347373</v>
      </c>
      <c r="BE12" s="18">
        <f t="shared" si="22"/>
        <v>647459.29999999993</v>
      </c>
      <c r="BF12" s="135">
        <f t="shared" si="23"/>
        <v>46143.408656869084</v>
      </c>
      <c r="BG12" s="20">
        <f t="shared" si="24"/>
        <v>14.25240952075538</v>
      </c>
      <c r="BH12" s="18"/>
      <c r="BI12" s="18"/>
      <c r="BJ12" s="18"/>
      <c r="BK12" s="18"/>
      <c r="BL12" s="18"/>
      <c r="BM12" s="18"/>
      <c r="BN12" s="157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6">
        <f>Input!A13</f>
        <v>9186</v>
      </c>
      <c r="B13" s="136" t="str">
        <f>Input!B13</f>
        <v>Hu1-13</v>
      </c>
      <c r="C13" s="136">
        <f>Input!O13</f>
        <v>2.0704803384704857</v>
      </c>
      <c r="D13" s="136">
        <f>C13*Input!P13/100</f>
        <v>1.6987503203477319E-2</v>
      </c>
      <c r="E13" s="137">
        <f>Input!M13</f>
        <v>2.6995105486580746</v>
      </c>
      <c r="F13" s="138">
        <f>E13*Input!N13/100</f>
        <v>3.6655536491363313E-4</v>
      </c>
      <c r="G13" s="139">
        <f t="shared" ref="G13" si="34">E13*137.88</f>
        <v>372.20851444897534</v>
      </c>
      <c r="H13" s="138">
        <f>G13*Input!L13/100</f>
        <v>2.3639238132223017E-2</v>
      </c>
      <c r="I13" s="136">
        <v>0</v>
      </c>
      <c r="J13" s="140">
        <f>(((C13*Constants!$B$24*0.000000001*Input!G13*(Constants!$B$4/Constants!$B$3))-(I13*0.000000000000001))/Input!F13)*1000000000000</f>
        <v>757.30647347866886</v>
      </c>
      <c r="K13" s="136">
        <f>J13*Input!P13/100</f>
        <v>6.2134114027552183</v>
      </c>
      <c r="L13" s="141">
        <f>(J13/Constants!$B$4)*602200000000*Constants!$B$17/(365.2425*24*60)</f>
        <v>10.455456714988721</v>
      </c>
      <c r="M13" s="142">
        <f>L13*Input!P13/100</f>
        <v>8.5783043257921368E-2</v>
      </c>
      <c r="N13" s="136">
        <v>0</v>
      </c>
      <c r="O13" s="140">
        <f>(((G13*Constants!$B$23*0.000000001*Input!G13*(Constants!$B$7/Constants!$B$6))-(N13*0.000000001))/Input!F13)*1000000</f>
        <v>13.714133181175802</v>
      </c>
      <c r="P13" s="136">
        <f>O13*Input!N13/100</f>
        <v>1.8621853858652171E-3</v>
      </c>
      <c r="Q13" s="143">
        <f>(O13/Constants!$B$7)*602200000000000000*Constants!$B$18/(365.2425*24*60)</f>
        <v>10.232399450848966</v>
      </c>
      <c r="R13" s="144">
        <f>Q13*Input!N13/100</f>
        <v>1.3894151725069174E-3</v>
      </c>
      <c r="S13" s="142">
        <f>Input!S13*Constants!$B$17/Constants!$B$18</f>
        <v>0.9994165732870145</v>
      </c>
      <c r="T13" s="136">
        <f>S13*Input!T13/100</f>
        <v>1.5034202857280856E-3</v>
      </c>
      <c r="U13" s="142">
        <f>S13</f>
        <v>0.9994165732870145</v>
      </c>
      <c r="V13" s="136">
        <f>U13*Input!T13/100</f>
        <v>1.5034202857280856E-3</v>
      </c>
      <c r="W13" s="145">
        <v>0</v>
      </c>
      <c r="X13" s="140">
        <f>(((Constants!$B$25*0.000000001*Input!G13/Input!W13*(Constants!$B$11/Constants!$B$9))-(W13*0.000000001))/Input!F13)*1000000000</f>
        <v>0.88242797751970758</v>
      </c>
      <c r="Y13" s="140">
        <f>X13*Input!X13/100</f>
        <v>4.6559186114210451E-3</v>
      </c>
      <c r="Z13" s="140">
        <f>(X13/Constants!$B$11)*6.022E+23*0.000000001*Constants!$B$19/(365.2425*24*60)</f>
        <v>2.1542919708906995E-4</v>
      </c>
      <c r="AA13" s="140">
        <f>Z13*Input!X13/100</f>
        <v>1.1366602529871537E-6</v>
      </c>
      <c r="AB13" s="141">
        <v>0</v>
      </c>
      <c r="AC13" s="141">
        <v>0.9</v>
      </c>
      <c r="AD13" s="140">
        <f>(((Input!G13*Constants!$B$25*0.000000001*Input!U13*(Constants!$B$10/Constants!$B$9))-((AB13*0.000000000000001)+(Input!G13*AC13*0.000000000000001)))/Input!F13)*1000000000000</f>
        <v>224.09039986927121</v>
      </c>
      <c r="AE13" s="140">
        <f>AD13*Input!V13/100</f>
        <v>0.7294528096906483</v>
      </c>
      <c r="AF13" s="140">
        <f>(AD13/Constants!$B$10)*602200000000*Constants!$B$16/(365.2425*24*60)</f>
        <v>10.228756098482586</v>
      </c>
      <c r="AG13" s="140">
        <f>AF13*Input!V13/100</f>
        <v>3.3296361111548142E-2</v>
      </c>
      <c r="AH13" s="136">
        <f t="shared" ref="AH13" si="35">AF13/Z13</f>
        <v>47480.82542522531</v>
      </c>
      <c r="AI13" s="145">
        <f t="shared" ref="AI13" si="36">AH13*SQRT((AG13/AF13)^2+(AA13/Z13)^2)</f>
        <v>294.36218153574396</v>
      </c>
      <c r="AJ13" s="142">
        <f t="shared" si="20"/>
        <v>-0.58342671298550197</v>
      </c>
      <c r="AK13" s="145">
        <f t="shared" ref="AK13" si="37">V13*1000</f>
        <v>1.5034202857280856</v>
      </c>
      <c r="AL13" s="145">
        <f t="shared" ref="AL13" si="38">AF13/Q13</f>
        <v>0.99964393958778874</v>
      </c>
      <c r="AM13" s="145">
        <f t="shared" ref="AM13" si="39">AL13*SQRT((R13/Q13)^2+(AG13/AF13)^2)</f>
        <v>3.2568428658834281E-3</v>
      </c>
      <c r="AN13" s="136">
        <f>AF13/Q13</f>
        <v>0.99964393958778874</v>
      </c>
      <c r="AO13" s="140">
        <f t="shared" ref="AO13" si="40">AN13*SQRT((R13/Q13)^2+(AG13/AF13)^2)</f>
        <v>3.2568428658834281E-3</v>
      </c>
      <c r="AP13" s="136" t="str">
        <f t="shared" ref="AP13" si="41">ThU_Alter_Kombi(AN13,U13)</f>
        <v>Out of range</v>
      </c>
      <c r="AQ13" s="136" t="e">
        <f t="shared" si="21"/>
        <v>#VALUE!</v>
      </c>
      <c r="AR13" s="136" t="e">
        <f>(AQ13/AP13)*100</f>
        <v>#VALUE!</v>
      </c>
      <c r="AS13" s="144">
        <f t="shared" si="3"/>
        <v>2.1053634401576857E-5</v>
      </c>
      <c r="AT13" s="144">
        <f t="shared" si="4"/>
        <v>1.1112120896285237E-7</v>
      </c>
      <c r="AU13" s="136">
        <v>0.75</v>
      </c>
      <c r="AV13" s="136">
        <f t="shared" ref="AV13" si="42">AU13/2</f>
        <v>0.375</v>
      </c>
      <c r="AW13" s="136" t="str">
        <f t="shared" si="5"/>
        <v>Out of range</v>
      </c>
      <c r="AX13" s="146">
        <f t="shared" si="6"/>
        <v>331.8797733788</v>
      </c>
      <c r="AY13" s="146" t="e">
        <f t="shared" si="7"/>
        <v>#VALUE!</v>
      </c>
      <c r="AZ13" s="147" t="e">
        <f t="shared" si="8"/>
        <v>#VALUE!</v>
      </c>
      <c r="BA13" s="136" t="str">
        <f>Input!B13</f>
        <v>Hu1-13</v>
      </c>
      <c r="BB13" s="148">
        <f>Input!E13</f>
        <v>0</v>
      </c>
      <c r="BC13" s="136" t="e">
        <f>((U13-1)*EXP(Constants!$B$17*AW13*1000))*1000</f>
        <v>#VALUE!</v>
      </c>
      <c r="BD13" s="142" t="e">
        <f>SQRT((EXP(Constants!$B$17*AW13*1000)*V13)^2+((U13-1)*Constants!$B$17*EXP(Constants!$B$17*AW13*1000)*AY13*1000)^2)*1000</f>
        <v>#VALUE!</v>
      </c>
      <c r="BE13" s="136" t="e">
        <f t="shared" si="22"/>
        <v>#VALUE!</v>
      </c>
      <c r="BF13" s="149" t="e">
        <f t="shared" si="23"/>
        <v>#VALUE!</v>
      </c>
      <c r="BG13" s="158" t="e">
        <f t="shared" si="24"/>
        <v>#VALUE!</v>
      </c>
      <c r="BH13" s="136"/>
      <c r="BI13" s="18"/>
      <c r="BJ13" s="18"/>
      <c r="BK13" s="18"/>
      <c r="BL13" s="18"/>
      <c r="BM13" s="18"/>
      <c r="BN13" s="157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9968</v>
      </c>
      <c r="B14" s="18" t="str">
        <f>Input!B14</f>
        <v>Saqia1-17,45</v>
      </c>
      <c r="C14" s="18">
        <f>Input!O14</f>
        <v>1.5623475544885561</v>
      </c>
      <c r="D14" s="18">
        <f>C14*Input!P14/100</f>
        <v>6.9505227776948406E-3</v>
      </c>
      <c r="E14" s="150">
        <f>Input!M14</f>
        <v>1.9222442010890441</v>
      </c>
      <c r="F14" s="151">
        <f>E14*Input!N14/100</f>
        <v>1.446788491973378E-4</v>
      </c>
      <c r="G14" s="21">
        <f>E14*137.88</f>
        <v>265.03903044615743</v>
      </c>
      <c r="H14" s="151">
        <f>G14*Input!L14/100</f>
        <v>1.5056971360653138E-2</v>
      </c>
      <c r="I14" s="18">
        <v>0.3</v>
      </c>
      <c r="J14" s="127">
        <f>(((C14*Constants!$B$24*0.000000001*Input!G14*(Constants!$B$4/Constants!$B$3))-(I14*0.000000000000001))/Input!F14)*1000000000000</f>
        <v>94.649973934013403</v>
      </c>
      <c r="K14" s="18">
        <f>J14*Input!P14/100</f>
        <v>0.42107583414878497</v>
      </c>
      <c r="L14" s="132">
        <f>(J14/Constants!$B$4)*602200000000*Constants!$B$17/(365.2425*24*60)</f>
        <v>1.3067479814296903</v>
      </c>
      <c r="M14" s="130">
        <f>L14*Input!P14/100</f>
        <v>5.8134194171712674E-3</v>
      </c>
      <c r="N14" s="18">
        <v>5.0000000000000001E-3</v>
      </c>
      <c r="O14" s="127">
        <f>(((G14*Constants!$B$23*0.000000001*Input!G14*(Constants!$B$7/Constants!$B$6))-(N14*0.000000001))/Input!F14)*1000000</f>
        <v>1.617464378317454</v>
      </c>
      <c r="P14" s="18">
        <f>O14*Input!N14/100</f>
        <v>1.2173941517944343E-4</v>
      </c>
      <c r="Q14" s="128">
        <f>(O14/Constants!$B$7)*602200000000000000*Constants!$B$18/(365.2425*24*60)</f>
        <v>1.2068237487427036</v>
      </c>
      <c r="R14" s="129">
        <f>Q14*Input!N14/100</f>
        <v>9.0832304788949871E-5</v>
      </c>
      <c r="S14" s="130">
        <f>Input!S14*Constants!$B$17/Constants!$B$18</f>
        <v>1.0741927847255872</v>
      </c>
      <c r="T14" s="18">
        <f>S14*Input!T14/100</f>
        <v>1.215765831523055E-3</v>
      </c>
      <c r="U14" s="18">
        <f>S14*1/((U13+U15)/2)</f>
        <v>1.0764243606933224</v>
      </c>
      <c r="V14" s="18">
        <f>U14*Input!T14/100</f>
        <v>1.2182915176481145E-3</v>
      </c>
      <c r="W14" s="131">
        <v>3.0000000000000001E-3</v>
      </c>
      <c r="X14" s="127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50.803688022796081</v>
      </c>
      <c r="Y14" s="127">
        <f>X14*Input!X14/100</f>
        <v>0.10029868247726789</v>
      </c>
      <c r="Z14" s="127">
        <f>(X14/Constants!$B$11)*6.022E+23*0.000000001*Constants!$B$19/(365.2425*24*60)</f>
        <v>1.2402822665116746E-2</v>
      </c>
      <c r="AA14" s="127">
        <f>Z14*Input!X14/100</f>
        <v>2.4486150921803506E-5</v>
      </c>
      <c r="AB14" s="132">
        <v>0.05</v>
      </c>
      <c r="AC14" s="132">
        <v>0.9</v>
      </c>
      <c r="AD14" s="127">
        <f>(((Input!G14*Constants!$B$25*0.000000001*Input!U14*(Constants!$B$10/Constants!$B$9))-((AB14*0.000000000000001)+(Input!G14*AC14*0.000000000000001)))/Input!F14)*1000000000000</f>
        <v>16.617161683838962</v>
      </c>
      <c r="AE14" s="127">
        <f>AD14*Input!V14/100</f>
        <v>3.8252520468531254E-2</v>
      </c>
      <c r="AF14" s="127">
        <f>(AD14/Constants!$B$10)*602200000000*Constants!$B$16/(365.2425*24*60)</f>
        <v>0.75850145303947369</v>
      </c>
      <c r="AG14" s="127">
        <f>AF14*Input!V14/100</f>
        <v>1.7460618672333996E-3</v>
      </c>
      <c r="AH14" s="18">
        <f>AF14/Z14</f>
        <v>61.155550919290199</v>
      </c>
      <c r="AI14" s="131">
        <f>AH14*SQRT((AG14/AF14)^2+(AA14/Z14)^2)</f>
        <v>0.18546147411429845</v>
      </c>
      <c r="AJ14" s="130">
        <f t="shared" ref="AJ14:AJ19" si="43">(U14-1)*1000</f>
        <v>76.42436069332237</v>
      </c>
      <c r="AK14" s="131">
        <f>V14*1000</f>
        <v>1.2182915176481146</v>
      </c>
      <c r="AL14" s="131">
        <f>AF14/Q14</f>
        <v>0.62851054582717458</v>
      </c>
      <c r="AM14" s="131">
        <f>AL14*SQRT((R14/Q14)^2+(AG14/AF14)^2)</f>
        <v>1.4475973884650348E-3</v>
      </c>
      <c r="AN14" s="18">
        <f>AL14*1/((AN13+AN15)/2)</f>
        <v>0.62752585593126631</v>
      </c>
      <c r="AO14" s="127">
        <f>AN14*SQRT((R14/Q14)^2+(AG14/AF14)^2)</f>
        <v>1.4453294320540748E-3</v>
      </c>
      <c r="AP14" s="18">
        <f>ThU_Alter_Kombi(AN14,U14)</f>
        <v>94.051199999999994</v>
      </c>
      <c r="AQ14" s="18">
        <f t="shared" ref="AQ14:AQ19" si="44">Montealter(AN14,AO14,U14,V14)</f>
        <v>0.38169999999999998</v>
      </c>
      <c r="AR14" s="152">
        <f>(AQ14/AP14)</f>
        <v>4.0584277499914941E-3</v>
      </c>
      <c r="AS14" s="129">
        <f t="shared" si="3"/>
        <v>1.0277244442726858E-2</v>
      </c>
      <c r="AT14" s="129">
        <f t="shared" si="4"/>
        <v>2.0304488450329816E-5</v>
      </c>
      <c r="AU14" s="18">
        <v>0.75</v>
      </c>
      <c r="AV14" s="18">
        <f>AU14/2</f>
        <v>0.375</v>
      </c>
      <c r="AW14" s="18">
        <f t="shared" si="5"/>
        <v>93.284099999999995</v>
      </c>
      <c r="AX14" s="133">
        <f t="shared" si="6"/>
        <v>0.5343797562</v>
      </c>
      <c r="AY14" s="133">
        <f t="shared" si="7"/>
        <v>0.54583512097130082</v>
      </c>
      <c r="AZ14" s="152">
        <f t="shared" si="8"/>
        <v>5.7285191817255032E-3</v>
      </c>
      <c r="BA14" s="18" t="str">
        <f>Input!B14</f>
        <v>Saqia1-17,45</v>
      </c>
      <c r="BB14" s="134">
        <f>Input!E14</f>
        <v>17.45</v>
      </c>
      <c r="BC14" s="18">
        <f>((U14-1)*EXP(Constants!$B$17*AW14*1000))*1000</f>
        <v>99.440038049161231</v>
      </c>
      <c r="BD14" s="130">
        <f>SQRT((EXP(Constants!$B$17*AW14*1000)*V14)^2+((U14-1)*Constants!$B$17*EXP(Constants!$B$17*AW14*1000)*AY14*1000)^2)*1000</f>
        <v>1.5925710895497251</v>
      </c>
      <c r="BE14" s="18">
        <f t="shared" ref="BE14:BE19" si="45">AW14*1000-58</f>
        <v>93226.099999999991</v>
      </c>
      <c r="BF14" s="135">
        <f t="shared" ref="BF14:BF19" si="46">AY14/2*1000</f>
        <v>272.91756048565043</v>
      </c>
      <c r="BG14" s="20">
        <f t="shared" ref="BG14:BG19" si="47">AY14/AW14*100</f>
        <v>0.58513200102836482</v>
      </c>
      <c r="BH14" s="18"/>
      <c r="BI14" s="18"/>
      <c r="BJ14" s="18"/>
      <c r="BK14" s="18"/>
      <c r="BL14" s="18"/>
      <c r="BM14" s="18"/>
      <c r="BN14" s="157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6">
        <f>Input!A15</f>
        <v>9186</v>
      </c>
      <c r="B15" s="136" t="str">
        <f>Input!B15</f>
        <v>Hu1-13</v>
      </c>
      <c r="C15" s="136">
        <f>Input!O15</f>
        <v>2.1033496755963865</v>
      </c>
      <c r="D15" s="136">
        <f>C15*Input!P15/100</f>
        <v>2.0442215657389854E-2</v>
      </c>
      <c r="E15" s="137">
        <f>Input!M15</f>
        <v>2.6990583435010471</v>
      </c>
      <c r="F15" s="138">
        <f>E15*Input!N15/100</f>
        <v>3.5932678024714238E-4</v>
      </c>
      <c r="G15" s="139">
        <f t="shared" ref="G15" si="48">E15*137.88</f>
        <v>372.14616440192435</v>
      </c>
      <c r="H15" s="138">
        <f>G15*Input!L15/100</f>
        <v>2.7250143713025428E-2</v>
      </c>
      <c r="I15" s="136">
        <v>0</v>
      </c>
      <c r="J15" s="140">
        <f>(((C15*Constants!$B$24*0.000000001*Input!G15*(Constants!$B$4/Constants!$B$3))-(I15*0.000000000000001))/Input!F15)*1000000000000</f>
        <v>769.32888263749521</v>
      </c>
      <c r="K15" s="136">
        <f>J15*Input!P15/100</f>
        <v>7.4770196856950335</v>
      </c>
      <c r="L15" s="141">
        <f>(J15/Constants!$B$4)*602200000000*Constants!$B$17/(365.2425*24*60)</f>
        <v>10.621439422085617</v>
      </c>
      <c r="M15" s="142">
        <f>L15*Input!P15/100</f>
        <v>0.10322855860693363</v>
      </c>
      <c r="N15" s="136">
        <v>0</v>
      </c>
      <c r="O15" s="140">
        <f>(((G15*Constants!$B$23*0.000000001*Input!G15*(Constants!$B$7/Constants!$B$6))-(N15*0.000000001))/Input!F15)*1000000</f>
        <v>13.711835875187582</v>
      </c>
      <c r="P15" s="136">
        <f>O15*Input!N15/100</f>
        <v>1.8254625166484479E-3</v>
      </c>
      <c r="Q15" s="143">
        <f>(O15/Constants!$B$7)*602200000000000000*Constants!$B$18/(365.2425*24*60)</f>
        <v>10.230685383162607</v>
      </c>
      <c r="R15" s="144">
        <f>Q15*Input!N15/100</f>
        <v>1.3620154774738368E-3</v>
      </c>
      <c r="S15" s="142">
        <f>Input!S15*Constants!$B$17/Constants!$B$18</f>
        <v>0.99643715123052101</v>
      </c>
      <c r="T15" s="136">
        <f>S15*Input!T15/100</f>
        <v>1.4513559446813335E-3</v>
      </c>
      <c r="U15" s="142">
        <f>S15</f>
        <v>0.99643715123052101</v>
      </c>
      <c r="V15" s="136">
        <f>U15*Input!T15/100</f>
        <v>1.4513559446813335E-3</v>
      </c>
      <c r="W15" s="145">
        <v>0</v>
      </c>
      <c r="X15" s="140">
        <f>(((Constants!$B$25*0.000000001*Input!G15/Input!W15*(Constants!$B$11/Constants!$B$9))-(W15*0.000000001))/Input!F15)*1000000000</f>
        <v>0.8920865548217437</v>
      </c>
      <c r="Y15" s="140">
        <f>X15*Input!X15/100</f>
        <v>6.247782958159559E-3</v>
      </c>
      <c r="Z15" s="140">
        <f>(X15/Constants!$B$11)*6.022E+23*0.000000001*Constants!$B$19/(365.2425*24*60)</f>
        <v>2.1778716805804217E-4</v>
      </c>
      <c r="AA15" s="140">
        <f>Z15*Input!X15/100</f>
        <v>1.5252858029799129E-6</v>
      </c>
      <c r="AB15" s="141">
        <v>0</v>
      </c>
      <c r="AC15" s="141">
        <v>0.9</v>
      </c>
      <c r="AD15" s="140">
        <f>(((Input!G15*Constants!$B$25*0.000000001*Input!U15*(Constants!$B$10/Constants!$B$9))-((AB15*0.000000000000001)+(Input!G15*AC15*0.000000000000001)))/Input!F15)*1000000000000</f>
        <v>224.915872230167</v>
      </c>
      <c r="AE15" s="140">
        <f>AD15*Input!V15/100</f>
        <v>0.67470894208072918</v>
      </c>
      <c r="AF15" s="140">
        <f>(AD15/Constants!$B$10)*602200000000*Constants!$B$16/(365.2425*24*60)</f>
        <v>10.26643533619454</v>
      </c>
      <c r="AG15" s="140">
        <f>AF15*Input!V15/100</f>
        <v>3.0797540680167986E-2</v>
      </c>
      <c r="AH15" s="136">
        <f t="shared" ref="AH15" si="49">AF15/Z15</f>
        <v>47139.762308945799</v>
      </c>
      <c r="AI15" s="145">
        <f t="shared" ref="AI15" si="50">AH15*SQRT((AG15/AF15)^2+(AA15/Z15)^2)</f>
        <v>359.15685773697192</v>
      </c>
      <c r="AJ15" s="142">
        <f t="shared" si="43"/>
        <v>-3.5628487694789879</v>
      </c>
      <c r="AK15" s="145">
        <f t="shared" ref="AK15" si="51">V15*1000</f>
        <v>1.4513559446813336</v>
      </c>
      <c r="AL15" s="145">
        <f t="shared" ref="AL15" si="52">AF15/Q15</f>
        <v>1.0034943849500806</v>
      </c>
      <c r="AM15" s="145">
        <f t="shared" ref="AM15" si="53">AL15*SQRT((R15/Q15)^2+(AG15/AF15)^2)</f>
        <v>3.0132735881025401E-3</v>
      </c>
      <c r="AN15" s="136">
        <f>AF15/Q15</f>
        <v>1.0034943849500806</v>
      </c>
      <c r="AO15" s="140">
        <f t="shared" ref="AO15" si="54">AN15*SQRT((R15/Q15)^2+(AG15/AF15)^2)</f>
        <v>3.0132735881025401E-3</v>
      </c>
      <c r="AP15" s="136" t="str">
        <f t="shared" ref="AP15" si="55">ThU_Alter_Kombi(AN15,U15)</f>
        <v>Out of range</v>
      </c>
      <c r="AQ15" s="136" t="e">
        <f t="shared" si="44"/>
        <v>#VALUE!</v>
      </c>
      <c r="AR15" s="136" t="e">
        <f>(AQ15/AP15)*100</f>
        <v>#VALUE!</v>
      </c>
      <c r="AS15" s="144">
        <f t="shared" si="3"/>
        <v>2.128764202019843E-5</v>
      </c>
      <c r="AT15" s="144">
        <f t="shared" si="4"/>
        <v>1.4911624146269145E-7</v>
      </c>
      <c r="AU15" s="136">
        <v>0.75</v>
      </c>
      <c r="AV15" s="136">
        <f t="shared" ref="AV15" si="56">AU15/2</f>
        <v>0.375</v>
      </c>
      <c r="AW15" s="136" t="str">
        <f t="shared" si="5"/>
        <v>Out of range</v>
      </c>
      <c r="AX15" s="146">
        <f t="shared" si="6"/>
        <v>0</v>
      </c>
      <c r="AY15" s="146" t="e">
        <f t="shared" si="7"/>
        <v>#VALUE!</v>
      </c>
      <c r="AZ15" s="147" t="e">
        <f t="shared" si="8"/>
        <v>#VALUE!</v>
      </c>
      <c r="BA15" s="136" t="str">
        <f>Input!B15</f>
        <v>Hu1-13</v>
      </c>
      <c r="BB15" s="148">
        <f>Input!E15</f>
        <v>0</v>
      </c>
      <c r="BC15" s="136" t="e">
        <f>((U15-1)*EXP(Constants!$B$17*AW15*1000))*1000</f>
        <v>#VALUE!</v>
      </c>
      <c r="BD15" s="142" t="e">
        <f>SQRT((EXP(Constants!$B$17*AW15*1000)*V15)^2+((U15-1)*Constants!$B$17*EXP(Constants!$B$17*AW15*1000)*AY15*1000)^2)*1000</f>
        <v>#VALUE!</v>
      </c>
      <c r="BE15" s="136" t="e">
        <f t="shared" si="45"/>
        <v>#VALUE!</v>
      </c>
      <c r="BF15" s="149" t="e">
        <f t="shared" si="46"/>
        <v>#VALUE!</v>
      </c>
      <c r="BG15" s="158" t="e">
        <f t="shared" si="47"/>
        <v>#VALUE!</v>
      </c>
      <c r="BH15" s="136"/>
      <c r="BI15" s="18"/>
      <c r="BJ15" s="18"/>
      <c r="BK15" s="18"/>
      <c r="BL15" s="18"/>
      <c r="BM15" s="18"/>
      <c r="BN15" s="157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9969</v>
      </c>
      <c r="B16" s="18" t="str">
        <f>Input!B16</f>
        <v>Saqia1-17,55</v>
      </c>
      <c r="C16" s="18">
        <f>Input!O16</f>
        <v>1.2170726791782822</v>
      </c>
      <c r="D16" s="18">
        <f>C16*Input!P16/100</f>
        <v>6.4986432707973048E-3</v>
      </c>
      <c r="E16" s="150">
        <f>Input!M16</f>
        <v>1.4982173036002737</v>
      </c>
      <c r="F16" s="151">
        <f>E16*Input!N16/100</f>
        <v>1.1752505698930863E-4</v>
      </c>
      <c r="G16" s="21">
        <f>E16*137.88</f>
        <v>206.57420182040573</v>
      </c>
      <c r="H16" s="151">
        <f>G16*Input!L16/100</f>
        <v>1.2809478679082897E-2</v>
      </c>
      <c r="I16" s="18">
        <v>0.3</v>
      </c>
      <c r="J16" s="127">
        <f>(((C16*Constants!$B$24*0.000000001*Input!G16*(Constants!$B$4/Constants!$B$3))-(I16*0.000000000000001))/Input!F16)*1000000000000</f>
        <v>93.083392866448179</v>
      </c>
      <c r="K16" s="18">
        <f>J16*Input!P16/100</f>
        <v>0.49702517772639498</v>
      </c>
      <c r="L16" s="132">
        <f>(J16/Constants!$B$4)*602200000000*Constants!$B$17/(365.2425*24*60)</f>
        <v>1.2851195903937456</v>
      </c>
      <c r="M16" s="130">
        <f>L16*Input!P16/100</f>
        <v>6.8619844329434118E-3</v>
      </c>
      <c r="N16" s="18">
        <v>5.0000000000000001E-3</v>
      </c>
      <c r="O16" s="127">
        <f>(((G16*Constants!$B$23*0.000000001*Input!G16*(Constants!$B$7/Constants!$B$6))-(N16*0.000000001))/Input!F16)*1000000</f>
        <v>1.5915268831364564</v>
      </c>
      <c r="P16" s="18">
        <f>O16*Input!N16/100</f>
        <v>1.2484456506486354E-4</v>
      </c>
      <c r="Q16" s="128">
        <f>(O16/Constants!$B$7)*602200000000000000*Constants!$B$18/(365.2425*24*60)</f>
        <v>1.1874712451655376</v>
      </c>
      <c r="R16" s="129">
        <f>Q16*Input!N16/100</f>
        <v>9.3149121576611583E-5</v>
      </c>
      <c r="S16" s="130">
        <f>Input!S16*Constants!$B$17/Constants!$B$18</f>
        <v>1.0660446436000692</v>
      </c>
      <c r="T16" s="18">
        <f>S16*Input!T16/100</f>
        <v>1.3923052310797557E-3</v>
      </c>
      <c r="U16" s="18">
        <f>S16*1/((U15+U17)/2)</f>
        <v>1.0701937892448874</v>
      </c>
      <c r="V16" s="18">
        <f>U16*Input!T16/100</f>
        <v>1.3977242135027462E-3</v>
      </c>
      <c r="W16" s="131">
        <v>3.0000000000000001E-3</v>
      </c>
      <c r="X16" s="127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45.464872768378484</v>
      </c>
      <c r="Y16" s="127">
        <f>X16*Input!X16/100</f>
        <v>8.272140707031167E-2</v>
      </c>
      <c r="Z16" s="127">
        <f>(X16/Constants!$B$11)*6.022E+23*0.000000001*Constants!$B$19/(365.2425*24*60)</f>
        <v>1.1099445264392417E-2</v>
      </c>
      <c r="AA16" s="127">
        <f>Z16*Input!X16/100</f>
        <v>2.0194969743961185E-5</v>
      </c>
      <c r="AB16" s="132">
        <v>0.05</v>
      </c>
      <c r="AC16" s="132">
        <v>0.9</v>
      </c>
      <c r="AD16" s="127">
        <f>(((Input!G16*Constants!$B$25*0.000000001*Input!U16*(Constants!$B$10/Constants!$B$9))-((AB16*0.000000000000001)+(Input!G16*AC16*0.000000000000001)))/Input!F16)*1000000000000</f>
        <v>18.683970514608085</v>
      </c>
      <c r="AE16" s="127">
        <f>AD16*Input!V16/100</f>
        <v>4.2513318473815405E-2</v>
      </c>
      <c r="AF16" s="127">
        <f>(AD16/Constants!$B$10)*602200000000*Constants!$B$16/(365.2425*24*60)</f>
        <v>0.85284232370800928</v>
      </c>
      <c r="AG16" s="127">
        <f>AF16*Input!V16/100</f>
        <v>1.9405488403762825E-3</v>
      </c>
      <c r="AH16" s="18">
        <f>AF16/Z16</f>
        <v>76.836481769406134</v>
      </c>
      <c r="AI16" s="131">
        <f>AH16*SQRT((AG16/AF16)^2+(AA16/Z16)^2)</f>
        <v>0.22385442570119168</v>
      </c>
      <c r="AJ16" s="130">
        <f t="shared" si="43"/>
        <v>70.193789244887398</v>
      </c>
      <c r="AK16" s="131">
        <f>V16*1000</f>
        <v>1.3977242135027463</v>
      </c>
      <c r="AL16" s="131">
        <f>AF16/Q16</f>
        <v>0.71820040037190136</v>
      </c>
      <c r="AM16" s="131">
        <f>AL16*SQRT((R16/Q16)^2+(AG16/AF16)^2)</f>
        <v>1.6351567907427881E-3</v>
      </c>
      <c r="AN16" s="18">
        <f>AL16*1/((AN15+AN17)/2)</f>
        <v>0.7164878499757813</v>
      </c>
      <c r="AO16" s="127">
        <f>AN16*SQRT((R16/Q16)^2+(AG16/AF16)^2)</f>
        <v>1.6312577558658167E-3</v>
      </c>
      <c r="AP16" s="18">
        <f>ThU_Alter_Kombi(AN16,U16)</f>
        <v>118.56019999999999</v>
      </c>
      <c r="AQ16" s="18">
        <f t="shared" si="44"/>
        <v>0.58940000000000003</v>
      </c>
      <c r="AR16" s="152">
        <f>(AQ16/AP16)</f>
        <v>4.9713141509545363E-3</v>
      </c>
      <c r="AS16" s="129">
        <f t="shared" si="3"/>
        <v>9.3471276122101942E-3</v>
      </c>
      <c r="AT16" s="129">
        <f t="shared" si="4"/>
        <v>1.702250062255967E-5</v>
      </c>
      <c r="AU16" s="18">
        <v>0.75</v>
      </c>
      <c r="AV16" s="18">
        <f>AU16/2</f>
        <v>0.375</v>
      </c>
      <c r="AW16" s="18">
        <f t="shared" si="5"/>
        <v>117.8617</v>
      </c>
      <c r="AX16" s="133">
        <f t="shared" si="6"/>
        <v>0.66440667220000005</v>
      </c>
      <c r="AY16" s="133">
        <f t="shared" si="7"/>
        <v>0.67176998208632921</v>
      </c>
      <c r="AZ16" s="152">
        <f t="shared" si="8"/>
        <v>5.6371719752896831E-3</v>
      </c>
      <c r="BA16" s="18" t="str">
        <f>Input!B16</f>
        <v>Saqia1-17,55</v>
      </c>
      <c r="BB16" s="134">
        <f>Input!E16</f>
        <v>17.55</v>
      </c>
      <c r="BC16" s="18">
        <f>((U16-1)*EXP(Constants!$B$17*AW16*1000))*1000</f>
        <v>97.892762950123952</v>
      </c>
      <c r="BD16" s="130">
        <f>SQRT((EXP(Constants!$B$17*AW16*1000)*V16)^2+((U16-1)*Constants!$B$17*EXP(Constants!$B$17*AW16*1000)*AY16*1000)^2)*1000</f>
        <v>1.9580905908282777</v>
      </c>
      <c r="BE16" s="18">
        <f t="shared" si="45"/>
        <v>117803.7</v>
      </c>
      <c r="BF16" s="135">
        <f t="shared" si="46"/>
        <v>335.88499104316463</v>
      </c>
      <c r="BG16" s="20">
        <f t="shared" si="47"/>
        <v>0.56996461283549216</v>
      </c>
      <c r="BH16" s="18"/>
      <c r="BI16" s="18"/>
      <c r="BJ16" s="18"/>
      <c r="BK16" s="18"/>
      <c r="BL16" s="18"/>
      <c r="BM16" s="18"/>
      <c r="BN16" s="157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6">
        <f>Input!A17</f>
        <v>9186</v>
      </c>
      <c r="B17" s="136" t="str">
        <f>Input!B17</f>
        <v>Hu1-13</v>
      </c>
      <c r="C17" s="136">
        <f>Input!O17</f>
        <v>2.0830083370808485</v>
      </c>
      <c r="D17" s="136">
        <f>C17*Input!P17/100</f>
        <v>2.1387651489333869E-2</v>
      </c>
      <c r="E17" s="137">
        <f>Input!M17</f>
        <v>2.6993503196647608</v>
      </c>
      <c r="F17" s="138">
        <f>E17*Input!N17/100</f>
        <v>3.309651760464532E-4</v>
      </c>
      <c r="G17" s="139">
        <f t="shared" ref="G17" si="57">E17*137.88</f>
        <v>372.18642207537721</v>
      </c>
      <c r="H17" s="138">
        <f>G17*Input!L17/100</f>
        <v>2.9542854387882577E-2</v>
      </c>
      <c r="I17" s="136">
        <v>0</v>
      </c>
      <c r="J17" s="140">
        <f>(((C17*Constants!$B$24*0.000000001*Input!G17*(Constants!$B$4/Constants!$B$3))-(I17*0.000000000000001))/Input!F17)*1000000000000</f>
        <v>761.88876014475159</v>
      </c>
      <c r="K17" s="136">
        <f>J17*Input!P17/100</f>
        <v>7.8228257590426384</v>
      </c>
      <c r="L17" s="141">
        <f>(J17/Constants!$B$4)*602200000000*Constants!$B$17/(365.2425*24*60)</f>
        <v>10.518720270194878</v>
      </c>
      <c r="M17" s="142">
        <f>L17*Input!P17/100</f>
        <v>0.1080027954031122</v>
      </c>
      <c r="N17" s="136">
        <v>0</v>
      </c>
      <c r="O17" s="140">
        <f>(((G17*Constants!$B$23*0.000000001*Input!G17*(Constants!$B$7/Constants!$B$6))-(N17*0.000000001))/Input!F17)*1000000</f>
        <v>13.713319181113869</v>
      </c>
      <c r="P17" s="136">
        <f>O17*Input!N17/100</f>
        <v>1.6813790577290537E-3</v>
      </c>
      <c r="Q17" s="143">
        <f>(O17/Constants!$B$7)*602200000000000000*Constants!$B$18/(365.2425*24*60)</f>
        <v>10.231792108505365</v>
      </c>
      <c r="R17" s="144">
        <f>Q17*Input!N17/100</f>
        <v>1.254511817822427E-3</v>
      </c>
      <c r="S17" s="142">
        <f>Input!S17*Constants!$B$17/Constants!$B$18</f>
        <v>0.995808840688857</v>
      </c>
      <c r="T17" s="136">
        <f>S17*Input!T17/100</f>
        <v>1.6319646229706491E-3</v>
      </c>
      <c r="U17" s="142">
        <f>S17</f>
        <v>0.995808840688857</v>
      </c>
      <c r="V17" s="136">
        <f>U17*Input!T17/100</f>
        <v>1.6319646229706491E-3</v>
      </c>
      <c r="W17" s="145">
        <v>0</v>
      </c>
      <c r="X17" s="140">
        <f>(((Constants!$B$25*0.000000001*Input!G17/Input!W17*(Constants!$B$11/Constants!$B$9))-(W17*0.000000001))/Input!F17)*1000000000</f>
        <v>0.89449363082412259</v>
      </c>
      <c r="Y17" s="140">
        <f>X17*Input!X17/100</f>
        <v>4.471171701631335E-3</v>
      </c>
      <c r="Z17" s="140">
        <f>(X17/Constants!$B$11)*6.022E+23*0.000000001*Constants!$B$19/(365.2425*24*60)</f>
        <v>2.1837481312793488E-4</v>
      </c>
      <c r="AA17" s="140">
        <f>Z17*Input!X17/100</f>
        <v>1.0915575596743784E-6</v>
      </c>
      <c r="AB17" s="141">
        <v>0</v>
      </c>
      <c r="AC17" s="141">
        <v>0.9</v>
      </c>
      <c r="AD17" s="140">
        <f>(((Input!G17*Constants!$B$25*0.000000001*Input!U17*(Constants!$B$10/Constants!$B$9))-((AB17*0.000000000000001)+(Input!G17*AC17*0.000000000000001)))/Input!F17)*1000000000000</f>
        <v>224.44518229844081</v>
      </c>
      <c r="AE17" s="140">
        <f>AD17*Input!V17/100</f>
        <v>0.6119533923499797</v>
      </c>
      <c r="AF17" s="140">
        <f>(AD17/Constants!$B$10)*602200000000*Constants!$B$16/(365.2425*24*60)</f>
        <v>10.244950379621448</v>
      </c>
      <c r="AG17" s="140">
        <f>AF17*Input!V17/100</f>
        <v>2.7933021662858434E-2</v>
      </c>
      <c r="AH17" s="136">
        <f t="shared" ref="AH17" si="58">AF17/Z17</f>
        <v>46914.523854083134</v>
      </c>
      <c r="AI17" s="145">
        <f t="shared" ref="AI17" si="59">AH17*SQRT((AG17/AF17)^2+(AA17/Z17)^2)</f>
        <v>267.12207964119631</v>
      </c>
      <c r="AJ17" s="142">
        <f t="shared" si="43"/>
        <v>-4.1911593111430001</v>
      </c>
      <c r="AK17" s="145">
        <f t="shared" ref="AK17" si="60">V17*1000</f>
        <v>1.631964622970649</v>
      </c>
      <c r="AL17" s="145">
        <f t="shared" ref="AL17" si="61">AF17/Q17</f>
        <v>1.0012860182240357</v>
      </c>
      <c r="AM17" s="145">
        <f t="shared" ref="AM17" si="62">AL17*SQRT((R17/Q17)^2+(AG17/AF17)^2)</f>
        <v>2.7327813702958535E-3</v>
      </c>
      <c r="AN17" s="136">
        <f>AF17/Q17</f>
        <v>1.0012860182240357</v>
      </c>
      <c r="AO17" s="140">
        <f t="shared" ref="AO17" si="63">AN17*SQRT((R17/Q17)^2+(AG17/AF17)^2)</f>
        <v>2.7327813702958535E-3</v>
      </c>
      <c r="AP17" s="136" t="str">
        <f t="shared" ref="AP17" si="64">ThU_Alter_Kombi(AN17,U17)</f>
        <v>Out of range</v>
      </c>
      <c r="AQ17" s="136" t="e">
        <f t="shared" si="44"/>
        <v>#VALUE!</v>
      </c>
      <c r="AR17" s="136" t="e">
        <f>(AQ17/AP17)*100</f>
        <v>#VALUE!</v>
      </c>
      <c r="AS17" s="144">
        <f t="shared" si="3"/>
        <v>2.1342772684602025E-5</v>
      </c>
      <c r="AT17" s="144">
        <f t="shared" si="4"/>
        <v>1.0671501894240614E-7</v>
      </c>
      <c r="AU17" s="136">
        <v>0.75</v>
      </c>
      <c r="AV17" s="136">
        <f t="shared" ref="AV17" si="65">AU17/2</f>
        <v>0.375</v>
      </c>
      <c r="AW17" s="136" t="str">
        <f t="shared" si="5"/>
        <v>Out of range</v>
      </c>
      <c r="AX17" s="146">
        <f t="shared" si="6"/>
        <v>105.1908041519</v>
      </c>
      <c r="AY17" s="146" t="e">
        <f t="shared" si="7"/>
        <v>#VALUE!</v>
      </c>
      <c r="AZ17" s="147" t="e">
        <f t="shared" si="8"/>
        <v>#VALUE!</v>
      </c>
      <c r="BA17" s="136" t="str">
        <f>Input!B17</f>
        <v>Hu1-13</v>
      </c>
      <c r="BB17" s="148">
        <f>Input!E17</f>
        <v>0</v>
      </c>
      <c r="BC17" s="136" t="e">
        <f>((U17-1)*EXP(Constants!$B$17*AW17*1000))*1000</f>
        <v>#VALUE!</v>
      </c>
      <c r="BD17" s="142" t="e">
        <f>SQRT((EXP(Constants!$B$17*AW17*1000)*V17)^2+((U17-1)*Constants!$B$17*EXP(Constants!$B$17*AW17*1000)*AY17*1000)^2)*1000</f>
        <v>#VALUE!</v>
      </c>
      <c r="BE17" s="136" t="e">
        <f t="shared" si="45"/>
        <v>#VALUE!</v>
      </c>
      <c r="BF17" s="149" t="e">
        <f t="shared" si="46"/>
        <v>#VALUE!</v>
      </c>
      <c r="BG17" s="158" t="e">
        <f t="shared" si="47"/>
        <v>#VALUE!</v>
      </c>
      <c r="BH17" s="136"/>
      <c r="BI17" s="18"/>
      <c r="BJ17" s="18"/>
      <c r="BK17" s="18"/>
      <c r="BL17" s="18"/>
      <c r="BM17" s="18"/>
      <c r="BN17" s="157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9970</v>
      </c>
      <c r="B18" s="18" t="str">
        <f>Input!B18</f>
        <v>Saqia1-17,65</v>
      </c>
      <c r="C18" s="18">
        <f>Input!O18</f>
        <v>2.7480471113120486</v>
      </c>
      <c r="D18" s="18">
        <f>C18*Input!P18/100</f>
        <v>1.1438260981492823E-2</v>
      </c>
      <c r="E18" s="150">
        <f>Input!M18</f>
        <v>3.4466483493560687</v>
      </c>
      <c r="F18" s="151">
        <f>E18*Input!N18/100</f>
        <v>2.63037220449236E-4</v>
      </c>
      <c r="G18" s="21">
        <f>E18*137.88</f>
        <v>475.22387440921472</v>
      </c>
      <c r="H18" s="151">
        <f>G18*Input!L18/100</f>
        <v>1.736735171526655E-2</v>
      </c>
      <c r="I18" s="18">
        <v>0.3</v>
      </c>
      <c r="J18" s="127">
        <f>(((C18*Constants!$B$24*0.000000001*Input!G18*(Constants!$B$4/Constants!$B$3))-(I18*0.000000000000001))/Input!F18)*1000000000000</f>
        <v>175.69433080573867</v>
      </c>
      <c r="K18" s="18">
        <f>J18*Input!P18/100</f>
        <v>0.73129663623753383</v>
      </c>
      <c r="L18" s="132">
        <f>(J18/Constants!$B$4)*602200000000*Constants!$B$17/(365.2425*24*60)</f>
        <v>2.4256553127959655</v>
      </c>
      <c r="M18" s="130">
        <f>L18*Input!P18/100</f>
        <v>1.0096362032766586E-2</v>
      </c>
      <c r="N18" s="18">
        <v>5.0000000000000001E-3</v>
      </c>
      <c r="O18" s="127">
        <f>(((G18*Constants!$B$23*0.000000001*Input!G18*(Constants!$B$7/Constants!$B$6))-(N18*0.000000001))/Input!F18)*1000000</f>
        <v>3.0606513629966057</v>
      </c>
      <c r="P18" s="18">
        <f>O18*Input!N18/100</f>
        <v>2.3357916029849744E-4</v>
      </c>
      <c r="Q18" s="128">
        <f>(O18/Constants!$B$7)*602200000000000000*Constants!$B$18/(365.2425*24*60)</f>
        <v>2.283615516360439</v>
      </c>
      <c r="R18" s="129">
        <f>Q18*Input!N18/100</f>
        <v>1.7427826024387429E-4</v>
      </c>
      <c r="S18" s="130">
        <f>Input!S18*Constants!$B$17/Constants!$B$18</f>
        <v>1.0522809928965735</v>
      </c>
      <c r="T18" s="18">
        <f>S18*Input!T18/100</f>
        <v>7.8169545891237176E-4</v>
      </c>
      <c r="U18" s="18">
        <f>S18*1/((U17+U19)/2)</f>
        <v>1.056093304489607</v>
      </c>
      <c r="V18" s="18">
        <f>U18*Input!T18/100</f>
        <v>7.8452746545848472E-4</v>
      </c>
      <c r="W18" s="131">
        <v>3.0000000000000001E-3</v>
      </c>
      <c r="X18" s="127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46.759988662300124</v>
      </c>
      <c r="Y18" s="127">
        <f>X18*Input!X18/100</f>
        <v>8.5409883129689584E-2</v>
      </c>
      <c r="Z18" s="127">
        <f>(X18/Constants!$B$11)*6.022E+23*0.000000001*Constants!$B$19/(365.2425*24*60)</f>
        <v>1.1415624923551743E-2</v>
      </c>
      <c r="AA18" s="127">
        <f>Z18*Input!X18/100</f>
        <v>2.0851313665074045E-5</v>
      </c>
      <c r="AB18" s="132">
        <v>0.05</v>
      </c>
      <c r="AC18" s="132">
        <v>0.9</v>
      </c>
      <c r="AD18" s="127">
        <f>(((Input!G18*Constants!$B$25*0.000000001*Input!U18*(Constants!$B$10/Constants!$B$9))-((AB18*0.000000000000001)+(Input!G18*AC18*0.000000000000001)))/Input!F18)*1000000000000</f>
        <v>35.816966922001626</v>
      </c>
      <c r="AE18" s="127">
        <f>AD18*Input!V18/100</f>
        <v>8.4053176143143865E-2</v>
      </c>
      <c r="AF18" s="127">
        <f>(AD18/Constants!$B$10)*602200000000*Constants!$B$16/(365.2425*24*60)</f>
        <v>1.6348893975212693</v>
      </c>
      <c r="AG18" s="127">
        <f>AF18*Input!V18/100</f>
        <v>3.8366634116078868E-3</v>
      </c>
      <c r="AH18" s="18">
        <f>AF18/Z18</f>
        <v>143.21505905018876</v>
      </c>
      <c r="AI18" s="131">
        <f>AH18*SQRT((AG18/AF18)^2+(AA18/Z18)^2)</f>
        <v>0.42589364483357761</v>
      </c>
      <c r="AJ18" s="130">
        <f t="shared" si="43"/>
        <v>56.093304489607036</v>
      </c>
      <c r="AK18" s="131">
        <f>V18*1000</f>
        <v>0.78452746545848473</v>
      </c>
      <c r="AL18" s="131">
        <f>AF18/Q18</f>
        <v>0.71592147881658696</v>
      </c>
      <c r="AM18" s="131">
        <f>AL18*SQRT((R18/Q18)^2+(AG18/AF18)^2)</f>
        <v>1.680971083482963E-3</v>
      </c>
      <c r="AN18" s="18">
        <f>AL18*1/((AN17+AN19)/2)</f>
        <v>0.7146369208277934</v>
      </c>
      <c r="AO18" s="127">
        <f>AN18*SQRT((R18/Q18)^2+(AG18/AF18)^2)</f>
        <v>1.6779549638411995E-3</v>
      </c>
      <c r="AP18" s="18">
        <f>ThU_Alter_Kombi(AN18,U18)</f>
        <v>121.2687</v>
      </c>
      <c r="AQ18" s="18">
        <f t="shared" si="44"/>
        <v>0.54879999999999995</v>
      </c>
      <c r="AR18" s="152">
        <f>(AQ18/AP18)</f>
        <v>4.5254876155182665E-3</v>
      </c>
      <c r="AS18" s="129">
        <f t="shared" si="3"/>
        <v>4.9989259758339878E-3</v>
      </c>
      <c r="AT18" s="129">
        <f t="shared" si="4"/>
        <v>9.1388002010560971E-6</v>
      </c>
      <c r="AU18" s="18">
        <v>0.75</v>
      </c>
      <c r="AV18" s="18">
        <f>AU18/2</f>
        <v>0.375</v>
      </c>
      <c r="AW18" s="18">
        <f t="shared" si="5"/>
        <v>120.8892</v>
      </c>
      <c r="AX18" s="133">
        <f t="shared" si="6"/>
        <v>0.5835903684</v>
      </c>
      <c r="AY18" s="133">
        <f t="shared" si="7"/>
        <v>0.58017563085953905</v>
      </c>
      <c r="AZ18" s="152">
        <f t="shared" si="8"/>
        <v>4.8274814325845487E-3</v>
      </c>
      <c r="BA18" s="18" t="str">
        <f>Input!B18</f>
        <v>Saqia1-17,65</v>
      </c>
      <c r="BB18" s="134">
        <f>Input!E18</f>
        <v>17.649999999999999</v>
      </c>
      <c r="BC18" s="18">
        <f>((U18-1)*EXP(Constants!$B$17*AW18*1000))*1000</f>
        <v>78.89935331810895</v>
      </c>
      <c r="BD18" s="130">
        <f>SQRT((EXP(Constants!$B$17*AW18*1000)*V18)^2+((U18-1)*Constants!$B$17*EXP(Constants!$B$17*AW18*1000)*AY18*1000)^2)*1000</f>
        <v>1.1110311037349898</v>
      </c>
      <c r="BE18" s="18">
        <f t="shared" si="45"/>
        <v>120831.2</v>
      </c>
      <c r="BF18" s="135">
        <f t="shared" si="46"/>
        <v>290.08781542976953</v>
      </c>
      <c r="BG18" s="20">
        <f t="shared" si="47"/>
        <v>0.47992345954770077</v>
      </c>
      <c r="BH18" s="18"/>
      <c r="BI18" s="18"/>
      <c r="BJ18" s="18"/>
      <c r="BK18" s="18"/>
      <c r="BL18" s="18"/>
      <c r="BM18" s="18"/>
      <c r="BN18" s="157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6">
        <f>Input!A19</f>
        <v>9186</v>
      </c>
      <c r="B19" s="136" t="str">
        <f>Input!B19</f>
        <v>Hu1-13</v>
      </c>
      <c r="C19" s="136">
        <f>Input!O19</f>
        <v>2.1129269686741861</v>
      </c>
      <c r="D19" s="136">
        <f>C19*Input!P19/100</f>
        <v>1.7313346101942614E-2</v>
      </c>
      <c r="E19" s="137">
        <f>Input!M19</f>
        <v>2.6985917670571653</v>
      </c>
      <c r="F19" s="138">
        <f>E19*Input!N19/100</f>
        <v>3.0307002342152189E-4</v>
      </c>
      <c r="G19" s="139">
        <f t="shared" ref="G19" si="66">E19*137.88</f>
        <v>372.08183284184196</v>
      </c>
      <c r="H19" s="138">
        <f>G19*Input!L19/100</f>
        <v>2.18022019772128E-2</v>
      </c>
      <c r="I19" s="136">
        <v>0</v>
      </c>
      <c r="J19" s="140">
        <f>(((C19*Constants!$B$24*0.000000001*Input!G19*(Constants!$B$4/Constants!$B$3))-(I19*0.000000000000001))/Input!F19)*1000000000000</f>
        <v>772.83190843854106</v>
      </c>
      <c r="K19" s="136">
        <f>J19*Input!P19/100</f>
        <v>6.3325928949721932</v>
      </c>
      <c r="L19" s="141">
        <f>(J19/Constants!$B$4)*602200000000*Constants!$B$17/(365.2425*24*60)</f>
        <v>10.669802582730586</v>
      </c>
      <c r="M19" s="142">
        <f>L19*Input!P19/100</f>
        <v>8.7428476086956156E-2</v>
      </c>
      <c r="N19" s="136">
        <v>0</v>
      </c>
      <c r="O19" s="140">
        <f>(((G19*Constants!$B$23*0.000000001*Input!G19*(Constants!$B$7/Constants!$B$6))-(N19*0.000000001))/Input!F19)*1000000</f>
        <v>13.709465559763634</v>
      </c>
      <c r="P19" s="136">
        <f>O19*Input!N19/100</f>
        <v>1.5396652798748784E-3</v>
      </c>
      <c r="Q19" s="143">
        <f>(O19/Constants!$B$7)*602200000000000000*Constants!$B$18/(365.2425*24*60)</f>
        <v>10.228916841620686</v>
      </c>
      <c r="R19" s="144">
        <f>Q19*Input!N19/100</f>
        <v>1.1487762264047222E-3</v>
      </c>
      <c r="S19" s="142">
        <f>Input!S19*Constants!$B$17/Constants!$B$18</f>
        <v>0.99697151010623497</v>
      </c>
      <c r="T19" s="136">
        <f>S19*Input!T19/100</f>
        <v>1.7966429146713593E-3</v>
      </c>
      <c r="U19" s="142">
        <f>S19</f>
        <v>0.99697151010623497</v>
      </c>
      <c r="V19" s="136">
        <f>U19*Input!T19/100</f>
        <v>1.7966429146713593E-3</v>
      </c>
      <c r="W19" s="145">
        <v>0</v>
      </c>
      <c r="X19" s="140">
        <f>(((Constants!$B$25*0.000000001*Input!G19/Input!W19*(Constants!$B$11/Constants!$B$9))-(W19*0.000000001))/Input!F19)*1000000000</f>
        <v>0.88985799514558916</v>
      </c>
      <c r="Y19" s="140">
        <f>X19*Input!X19/100</f>
        <v>4.3220453556014381E-3</v>
      </c>
      <c r="Z19" s="140">
        <f>(X19/Constants!$B$11)*6.022E+23*0.000000001*Constants!$B$19/(365.2425*24*60)</f>
        <v>2.1724310459458705E-4</v>
      </c>
      <c r="AA19" s="140">
        <f>Z19*Input!X19/100</f>
        <v>1.0551509975429887E-6</v>
      </c>
      <c r="AB19" s="141">
        <v>0</v>
      </c>
      <c r="AC19" s="141">
        <v>0.9</v>
      </c>
      <c r="AD19" s="140">
        <f>(((Input!G19*Constants!$B$25*0.000000001*Input!U19*(Constants!$B$10/Constants!$B$9))-((AB19*0.000000000000001)+(Input!G19*AC19*0.000000000000001)))/Input!F19)*1000000000000</f>
        <v>224.61134901511349</v>
      </c>
      <c r="AE19" s="140">
        <f>AD19*Input!V19/100</f>
        <v>0.69581050308295578</v>
      </c>
      <c r="AF19" s="140">
        <f>(AD19/Constants!$B$10)*602200000000*Constants!$B$16/(365.2425*24*60)</f>
        <v>10.252535170480501</v>
      </c>
      <c r="AG19" s="140">
        <f>AF19*Input!V19/100</f>
        <v>3.1760735537756463E-2</v>
      </c>
      <c r="AH19" s="136">
        <f t="shared" ref="AH19" si="67">AF19/Z19</f>
        <v>47193.834711640178</v>
      </c>
      <c r="AI19" s="145">
        <f t="shared" ref="AI19" si="68">AH19*SQRT((AG19/AF19)^2+(AA19/Z19)^2)</f>
        <v>271.87552792353546</v>
      </c>
      <c r="AJ19" s="142">
        <f t="shared" si="43"/>
        <v>-3.0284898937650295</v>
      </c>
      <c r="AK19" s="145">
        <f t="shared" ref="AK19" si="69">V19*1000</f>
        <v>1.7966429146713592</v>
      </c>
      <c r="AL19" s="145">
        <f t="shared" ref="AL19" si="70">AF19/Q19</f>
        <v>1.0023089765246418</v>
      </c>
      <c r="AM19" s="145">
        <f t="shared" ref="AM19" si="71">AL19*SQRT((R19/Q19)^2+(AG19/AF19)^2)</f>
        <v>3.1070347596084407E-3</v>
      </c>
      <c r="AN19" s="136">
        <f>AF19/Q19</f>
        <v>1.0023089765246418</v>
      </c>
      <c r="AO19" s="140">
        <f t="shared" ref="AO19" si="72">AN19*SQRT((R19/Q19)^2+(AG19/AF19)^2)</f>
        <v>3.1070347596084407E-3</v>
      </c>
      <c r="AP19" s="136" t="str">
        <f t="shared" ref="AP19" si="73">ThU_Alter_Kombi(AN19,U19)</f>
        <v>Out of range</v>
      </c>
      <c r="AQ19" s="136" t="e">
        <f t="shared" si="44"/>
        <v>#VALUE!</v>
      </c>
      <c r="AR19" s="136" t="e">
        <f>(AQ19/AP19)*100</f>
        <v>#VALUE!</v>
      </c>
      <c r="AS19" s="144">
        <f t="shared" si="3"/>
        <v>2.1238133808131214E-5</v>
      </c>
      <c r="AT19" s="144">
        <f t="shared" si="4"/>
        <v>1.0318130917872189E-7</v>
      </c>
      <c r="AU19" s="136">
        <v>0.75</v>
      </c>
      <c r="AV19" s="136">
        <f t="shared" ref="AV19" si="74">AU19/2</f>
        <v>0.375</v>
      </c>
      <c r="AW19" s="136" t="str">
        <f t="shared" si="5"/>
        <v>Out of range</v>
      </c>
      <c r="AX19" s="146">
        <f t="shared" si="6"/>
        <v>161.3068764329</v>
      </c>
      <c r="AY19" s="146" t="e">
        <f t="shared" si="7"/>
        <v>#VALUE!</v>
      </c>
      <c r="AZ19" s="147" t="e">
        <f t="shared" si="8"/>
        <v>#VALUE!</v>
      </c>
      <c r="BA19" s="136" t="str">
        <f>Input!B19</f>
        <v>Hu1-13</v>
      </c>
      <c r="BB19" s="148">
        <f>Input!E19</f>
        <v>0</v>
      </c>
      <c r="BC19" s="136" t="e">
        <f>((U19-1)*EXP(Constants!$B$17*AW19*1000))*1000</f>
        <v>#VALUE!</v>
      </c>
      <c r="BD19" s="142" t="e">
        <f>SQRT((EXP(Constants!$B$17*AW19*1000)*V19)^2+((U19-1)*Constants!$B$17*EXP(Constants!$B$17*AW19*1000)*AY19*1000)^2)*1000</f>
        <v>#VALUE!</v>
      </c>
      <c r="BE19" s="136" t="e">
        <f t="shared" si="45"/>
        <v>#VALUE!</v>
      </c>
      <c r="BF19" s="149" t="e">
        <f t="shared" si="46"/>
        <v>#VALUE!</v>
      </c>
      <c r="BG19" s="158" t="e">
        <f t="shared" si="47"/>
        <v>#VALUE!</v>
      </c>
      <c r="BH19" s="136"/>
      <c r="BI19" s="18"/>
      <c r="BJ19" s="18"/>
      <c r="BK19" s="18"/>
      <c r="BL19" s="18"/>
      <c r="BM19" s="18"/>
      <c r="BN19" s="157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>
        <f>Input!A20</f>
        <v>9971</v>
      </c>
      <c r="B20" s="18" t="str">
        <f>Input!B20</f>
        <v>Saqia2-10,60</v>
      </c>
      <c r="C20" s="18">
        <f>Input!O20</f>
        <v>0.79813293213930459</v>
      </c>
      <c r="D20" s="18">
        <f>C20*Input!P20/100</f>
        <v>2.4042165448649871E-3</v>
      </c>
      <c r="E20" s="150">
        <f>Input!M20</f>
        <v>0.98628392496839412</v>
      </c>
      <c r="F20" s="151">
        <f>E20*Input!N20/100</f>
        <v>6.423348236337325E-5</v>
      </c>
      <c r="G20" s="21">
        <f>E20*137.88</f>
        <v>135.98882757464219</v>
      </c>
      <c r="H20" s="151">
        <f>G20*Input!L20/100</f>
        <v>7.1354909193555157E-3</v>
      </c>
      <c r="I20" s="18">
        <v>0.3</v>
      </c>
      <c r="J20" s="127">
        <f>(((C20*Constants!$B$24*0.000000001*Input!G20*(Constants!$B$4/Constants!$B$3))-(I20*0.000000000000001))/Input!F20)*1000000000000</f>
        <v>18.256911379623972</v>
      </c>
      <c r="K20" s="18">
        <f>J20*Input!P20/100</f>
        <v>5.4995310467109898E-2</v>
      </c>
      <c r="L20" s="132">
        <f>(J20/Constants!$B$4)*602200000000*Constants!$B$17/(365.2425*24*60)</f>
        <v>0.25205693251534067</v>
      </c>
      <c r="M20" s="130">
        <f>L20*Input!P20/100</f>
        <v>7.5927132310777714E-4</v>
      </c>
      <c r="N20" s="18">
        <v>5.0000000000000001E-3</v>
      </c>
      <c r="O20" s="127">
        <f>(((G20*Constants!$B$23*0.000000001*Input!G20*(Constants!$B$7/Constants!$B$6))-(N20*0.000000001))/Input!F20)*1000000</f>
        <v>0.31335626004992284</v>
      </c>
      <c r="P20" s="18">
        <f>O20*Input!N20/100</f>
        <v>2.0407879814136001E-5</v>
      </c>
      <c r="Q20" s="128">
        <f>(O20/Constants!$B$7)*602200000000000000*Constants!$B$18/(365.2425*24*60)</f>
        <v>0.2338016104186624</v>
      </c>
      <c r="R20" s="129">
        <f>Q20*Input!N20/100</f>
        <v>1.5226742765615559E-5</v>
      </c>
      <c r="S20" s="130">
        <f>Input!S20*Constants!$B$17/Constants!$B$18</f>
        <v>1.0730722771983525</v>
      </c>
      <c r="T20" s="18">
        <f>S20*Input!T20/100</f>
        <v>1.5566405803231203E-3</v>
      </c>
      <c r="U20" s="18">
        <f>S20*1/((U19+U21)/2)</f>
        <v>1.0745046505562363</v>
      </c>
      <c r="V20" s="18">
        <f>U20*Input!T20/100</f>
        <v>1.558718437092356E-3</v>
      </c>
      <c r="W20" s="131">
        <v>3.0000000000000001E-3</v>
      </c>
      <c r="X20" s="127">
        <f>IF((((Constants!$B$25*0.000000001*Input!G20/Input!W20*(Constants!$B$11/Constants!$B$9))-(W20*0.000000001))/Input!F20)*1000000000&lt;0, "n.d.", (((Constants!$B$25*0.000000001*Input!G20/Input!W20*(Constants!$B$11/Constants!$B$9))-(W20*0.000000001))/Input!F20)*1000000000)</f>
        <v>4.5665141147373376</v>
      </c>
      <c r="Y20" s="127">
        <f>X20*Input!X20/100</f>
        <v>5.8409159047164375E-3</v>
      </c>
      <c r="Z20" s="127">
        <f>(X20/Constants!$B$11)*6.022E+23*0.000000001*Constants!$B$19/(365.2425*24*60)</f>
        <v>1.1148337250127577E-3</v>
      </c>
      <c r="AA20" s="127">
        <f>Z20*Input!X20/100</f>
        <v>1.4259564017390173E-6</v>
      </c>
      <c r="AB20" s="132">
        <v>0.05</v>
      </c>
      <c r="AC20" s="132">
        <v>0.9</v>
      </c>
      <c r="AD20" s="127">
        <f>(((Input!G20*Constants!$B$25*0.000000001*Input!U20*(Constants!$B$10/Constants!$B$9))-((AB20*0.000000000000001)+(Input!G20*AC20*0.000000000000001)))/Input!F20)*1000000000000</f>
        <v>3.6389501202780101</v>
      </c>
      <c r="AE20" s="127">
        <f>AD20*Input!V20/100</f>
        <v>7.1905139121546833E-3</v>
      </c>
      <c r="AF20" s="127">
        <f>(AD20/Constants!$B$10)*602200000000*Constants!$B$16/(365.2425*24*60)</f>
        <v>0.16610231074861748</v>
      </c>
      <c r="AG20" s="127">
        <f>AF20*Input!V20/100</f>
        <v>3.282158141227083E-4</v>
      </c>
      <c r="AH20" s="18">
        <f>AF20/Z20</f>
        <v>148.9929009339188</v>
      </c>
      <c r="AI20" s="131">
        <f>AH20*SQRT((AG20/AF20)^2+(AA20/Z20)^2)</f>
        <v>0.35070517129647721</v>
      </c>
      <c r="AJ20" s="130">
        <f t="shared" ref="AJ20:AJ21" si="75">(U20-1)*1000</f>
        <v>74.504650556236342</v>
      </c>
      <c r="AK20" s="131">
        <f>V20*1000</f>
        <v>1.5587184370923559</v>
      </c>
      <c r="AL20" s="131">
        <f>AF20/Q20</f>
        <v>0.71044126022563503</v>
      </c>
      <c r="AM20" s="131">
        <f>AL20*SQRT((R20/Q20)^2+(AG20/AF20)^2)</f>
        <v>1.404584152430456E-3</v>
      </c>
      <c r="AN20" s="18">
        <f>AL20*1/((AN19+AN21)/2)</f>
        <v>0.70950035280682688</v>
      </c>
      <c r="AO20" s="127">
        <f>AN20*SQRT((R20/Q20)^2+(AG20/AF20)^2)</f>
        <v>1.402723923128821E-3</v>
      </c>
      <c r="AP20" s="18">
        <f>ThU_Alter_Kombi(AN20,U20)</f>
        <v>115.5881</v>
      </c>
      <c r="AQ20" s="18">
        <f t="shared" ref="AQ20:AQ21" si="76">Montealter(AN20,AO20,U20,V20)</f>
        <v>0.49080000000000001</v>
      </c>
      <c r="AR20" s="152">
        <f>(AQ20/AP20)</f>
        <v>4.2461118402326884E-3</v>
      </c>
      <c r="AS20" s="129">
        <f t="shared" si="3"/>
        <v>4.768289333065133E-3</v>
      </c>
      <c r="AT20" s="129">
        <f t="shared" si="4"/>
        <v>6.1069024827123617E-6</v>
      </c>
      <c r="AU20" s="18">
        <v>0.75</v>
      </c>
      <c r="AV20" s="18">
        <f>AU20/2</f>
        <v>0.375</v>
      </c>
      <c r="AW20" s="18">
        <f t="shared" si="5"/>
        <v>115.23399999999999</v>
      </c>
      <c r="AX20" s="133">
        <f t="shared" si="6"/>
        <v>0.54440457200000003</v>
      </c>
      <c r="AY20" s="133">
        <f t="shared" si="7"/>
        <v>0.54984394932323566</v>
      </c>
      <c r="AZ20" s="152">
        <f t="shared" si="8"/>
        <v>4.7243397955464535E-3</v>
      </c>
      <c r="BA20" s="18" t="str">
        <f>Input!B20</f>
        <v>Saqia2-10,60</v>
      </c>
      <c r="BB20" s="134">
        <f>Input!E20</f>
        <v>10.6</v>
      </c>
      <c r="BC20" s="18">
        <f>((U20-1)*EXP(Constants!$B$17*AW20*1000))*1000</f>
        <v>103.13706265877875</v>
      </c>
      <c r="BD20" s="130">
        <f>SQRT((EXP(Constants!$B$17*AW20*1000)*V20)^2+((U20-1)*Constants!$B$17*EXP(Constants!$B$17*AW20*1000)*AY20*1000)^2)*1000</f>
        <v>2.1636664228203073</v>
      </c>
      <c r="BE20" s="18">
        <f t="shared" ref="BE20:BE21" si="77">AW20*1000-58</f>
        <v>115176</v>
      </c>
      <c r="BF20" s="135">
        <f t="shared" ref="BF20:BF21" si="78">AY20/2*1000</f>
        <v>274.92197466161781</v>
      </c>
      <c r="BG20" s="20">
        <f t="shared" ref="BG20:BG21" si="79">AY20/AW20*100</f>
        <v>0.47715426811812112</v>
      </c>
      <c r="BH20" s="18"/>
      <c r="BI20" s="18"/>
      <c r="BJ20" s="18"/>
      <c r="BK20" s="18"/>
      <c r="BL20" s="18"/>
      <c r="BM20" s="18"/>
      <c r="BN20" s="157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6">
        <f>Input!A21</f>
        <v>9186</v>
      </c>
      <c r="B21" s="136" t="str">
        <f>Input!B21</f>
        <v>Hu1-13</v>
      </c>
      <c r="C21" s="136">
        <f>Input!O21</f>
        <v>2.0599408432166828</v>
      </c>
      <c r="D21" s="136">
        <f>C21*Input!P21/100</f>
        <v>1.1012424505969658E-2</v>
      </c>
      <c r="E21" s="137">
        <f>Input!M21</f>
        <v>2.6989653268869462</v>
      </c>
      <c r="F21" s="138">
        <f>E21*Input!N21/100</f>
        <v>2.334022430258571E-4</v>
      </c>
      <c r="G21" s="139">
        <f t="shared" ref="G21" si="80">E21*137.88</f>
        <v>372.13333927117213</v>
      </c>
      <c r="H21" s="138">
        <f>G21*Input!L21/100</f>
        <v>2.3670643690379252E-2</v>
      </c>
      <c r="I21" s="136">
        <v>0</v>
      </c>
      <c r="J21" s="140">
        <f>(((C21*Constants!$B$24*0.000000001*Input!G21*(Constants!$B$4/Constants!$B$3))-(I21*0.000000000000001))/Input!F21)*1000000000000</f>
        <v>753.45150908485141</v>
      </c>
      <c r="K21" s="136">
        <f>J21*Input!P21/100</f>
        <v>4.0279447295919519</v>
      </c>
      <c r="L21" s="141">
        <f>(J21/Constants!$B$4)*602200000000*Constants!$B$17/(365.2425*24*60)</f>
        <v>10.402234651307898</v>
      </c>
      <c r="M21" s="142">
        <f>L21*Input!P21/100</f>
        <v>5.5610249278823617E-2</v>
      </c>
      <c r="N21" s="136">
        <v>0</v>
      </c>
      <c r="O21" s="140">
        <f>(((G21*Constants!$B$23*0.000000001*Input!G21*(Constants!$B$7/Constants!$B$6))-(N21*0.000000001))/Input!F21)*1000000</f>
        <v>13.711363329438695</v>
      </c>
      <c r="P21" s="136">
        <f>O21*Input!N21/100</f>
        <v>1.1857369652557702E-3</v>
      </c>
      <c r="Q21" s="143">
        <f>(O21/Constants!$B$7)*602200000000000000*Constants!$B$18/(365.2425*24*60)</f>
        <v>10.230332806970036</v>
      </c>
      <c r="R21" s="144">
        <f>Q21*Input!N21/100</f>
        <v>8.8470296385835642E-4</v>
      </c>
      <c r="S21" s="142">
        <f>Input!S21*Constants!$B$17/Constants!$B$18</f>
        <v>1.000362380711004</v>
      </c>
      <c r="T21" s="136">
        <f>S21*Input!T21/100</f>
        <v>1.3259122855486028E-3</v>
      </c>
      <c r="U21" s="142">
        <f>S21</f>
        <v>1.000362380711004</v>
      </c>
      <c r="V21" s="136">
        <f>U21*Input!T21/100</f>
        <v>1.3259122855486028E-3</v>
      </c>
      <c r="W21" s="145">
        <v>0</v>
      </c>
      <c r="X21" s="140">
        <f>(((Constants!$B$25*0.000000001*Input!G21/Input!W21*(Constants!$B$11/Constants!$B$9))-(W21*0.000000001))/Input!F21)*1000000000</f>
        <v>0.88200649015681498</v>
      </c>
      <c r="Y21" s="140">
        <f>X21*Input!X21/100</f>
        <v>3.938507338168285E-3</v>
      </c>
      <c r="Z21" s="140">
        <f>(X21/Constants!$B$11)*6.022E+23*0.000000001*Constants!$B$19/(365.2425*24*60)</f>
        <v>2.1532629839763641E-4</v>
      </c>
      <c r="AA21" s="140">
        <f>Z21*Input!X21/100</f>
        <v>9.6151696819025054E-7</v>
      </c>
      <c r="AB21" s="141">
        <v>0</v>
      </c>
      <c r="AC21" s="141">
        <v>0.9</v>
      </c>
      <c r="AD21" s="140">
        <f>(((Input!G21*Constants!$B$25*0.000000001*Input!U21*(Constants!$B$10/Constants!$B$9))-((AB21*0.000000000000001)+(Input!G21*AC21*0.000000000000001)))/Input!F21)*1000000000000</f>
        <v>224.20189179727575</v>
      </c>
      <c r="AE21" s="140">
        <f>AD21*Input!V21/100</f>
        <v>0.45383923681109423</v>
      </c>
      <c r="AF21" s="140">
        <f>(AD21/Constants!$B$10)*602200000000*Constants!$B$16/(365.2425*24*60)</f>
        <v>10.233845222064733</v>
      </c>
      <c r="AG21" s="140">
        <f>AF21*Input!V21/100</f>
        <v>2.0715795339605408E-2</v>
      </c>
      <c r="AH21" s="136">
        <f t="shared" ref="AH21" si="81">AF21/Z21</f>
        <v>47527.149717524087</v>
      </c>
      <c r="AI21" s="145">
        <f t="shared" ref="AI21" si="82">AH21*SQRT((AG21/AF21)^2+(AA21/Z21)^2)</f>
        <v>233.01546181316519</v>
      </c>
      <c r="AJ21" s="142">
        <f t="shared" si="75"/>
        <v>0.36238071100402891</v>
      </c>
      <c r="AK21" s="145">
        <f t="shared" ref="AK21" si="83">V21*1000</f>
        <v>1.3259122855486027</v>
      </c>
      <c r="AL21" s="145">
        <f t="shared" ref="AL21" si="84">AF21/Q21</f>
        <v>1.0003433334145595</v>
      </c>
      <c r="AM21" s="145">
        <f t="shared" ref="AM21" si="85">AL21*SQRT((R21/Q21)^2+(AG21/AF21)^2)</f>
        <v>2.0267855849007595E-3</v>
      </c>
      <c r="AN21" s="136">
        <f>AF21/Q21</f>
        <v>1.0003433334145595</v>
      </c>
      <c r="AO21" s="140">
        <f t="shared" ref="AO21" si="86">AN21*SQRT((R21/Q21)^2+(AG21/AF21)^2)</f>
        <v>2.0267855849007595E-3</v>
      </c>
      <c r="AP21" s="136">
        <f t="shared" ref="AP21" si="87">ThU_Alter_Kombi(AN21,U21)</f>
        <v>940.95619999999997</v>
      </c>
      <c r="AQ21" s="136" t="e">
        <f t="shared" si="76"/>
        <v>#VALUE!</v>
      </c>
      <c r="AR21" s="136" t="e">
        <f>(AQ21/AP21)*100</f>
        <v>#VALUE!</v>
      </c>
      <c r="AS21" s="144">
        <f t="shared" si="3"/>
        <v>2.1047829279897156E-5</v>
      </c>
      <c r="AT21" s="144">
        <f t="shared" si="4"/>
        <v>9.4004494341131949E-8</v>
      </c>
      <c r="AU21" s="136">
        <v>0.75</v>
      </c>
      <c r="AV21" s="136">
        <f t="shared" ref="AV21" si="88">AU21/2</f>
        <v>0.375</v>
      </c>
      <c r="AW21" s="136">
        <f t="shared" si="5"/>
        <v>940.95450000000005</v>
      </c>
      <c r="AX21" s="146">
        <f t="shared" si="6"/>
        <v>360.03051429610002</v>
      </c>
      <c r="AY21" s="146">
        <f t="shared" si="7"/>
        <v>1672.6484579432106</v>
      </c>
      <c r="AZ21" s="147">
        <f t="shared" si="8"/>
        <v>0.38262266060271777</v>
      </c>
      <c r="BA21" s="136" t="str">
        <f>Input!B21</f>
        <v>Hu1-13</v>
      </c>
      <c r="BB21" s="148">
        <f>Input!E21</f>
        <v>0</v>
      </c>
      <c r="BC21" s="136">
        <f>((U21-1)*EXP(Constants!$B$17*AW21*1000))*1000</f>
        <v>5.1570779190682785</v>
      </c>
      <c r="BD21" s="142">
        <f>SQRT((EXP(Constants!$B$17*AW21*1000)*V21)^2+((U21-1)*Constants!$B$17*EXP(Constants!$B$17*AW21*1000)*AY21*1000)^2)*1000</f>
        <v>30.799831741409001</v>
      </c>
      <c r="BE21" s="136">
        <f t="shared" si="77"/>
        <v>940896.5</v>
      </c>
      <c r="BF21" s="149">
        <f t="shared" si="78"/>
        <v>836324.22897160531</v>
      </c>
      <c r="BG21" s="158">
        <f t="shared" si="79"/>
        <v>177.76082243543237</v>
      </c>
      <c r="BH21" s="136"/>
      <c r="BI21" s="18"/>
      <c r="BJ21" s="18"/>
      <c r="BK21" s="18"/>
      <c r="BL21" s="18"/>
      <c r="BM21" s="18"/>
      <c r="BN21" s="157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>
        <f>Input!A22</f>
        <v>9972</v>
      </c>
      <c r="B22" s="18" t="str">
        <f>Input!B22</f>
        <v>Saqia2-10,90</v>
      </c>
      <c r="C22" s="18">
        <f>Input!O22</f>
        <v>0.95272023926780847</v>
      </c>
      <c r="D22" s="18">
        <f>C22*Input!P22/100</f>
        <v>3.3521438126890065E-3</v>
      </c>
      <c r="E22" s="150">
        <f>Input!M22</f>
        <v>1.1802605576455776</v>
      </c>
      <c r="F22" s="151">
        <f>E22*Input!N22/100</f>
        <v>9.9995707973170507E-5</v>
      </c>
      <c r="G22" s="21">
        <f>E22*137.88</f>
        <v>162.73432568817222</v>
      </c>
      <c r="H22" s="151">
        <f>G22*Input!L22/100</f>
        <v>9.9936864108394544E-3</v>
      </c>
      <c r="I22" s="18">
        <v>0.3</v>
      </c>
      <c r="J22" s="127">
        <f>(((C22*Constants!$B$24*0.000000001*Input!G22*(Constants!$B$4/Constants!$B$3))-(I22*0.000000000000001))/Input!F22)*1000000000000</f>
        <v>18.361927311146463</v>
      </c>
      <c r="K22" s="18">
        <f>J22*Input!P22/100</f>
        <v>6.4606395968253127E-2</v>
      </c>
      <c r="L22" s="132">
        <f>(J22/Constants!$B$4)*602200000000*Constants!$B$17/(365.2425*24*60)</f>
        <v>0.25350679405075582</v>
      </c>
      <c r="M22" s="130">
        <f>L22*Input!P22/100</f>
        <v>8.9196302978191702E-4</v>
      </c>
      <c r="N22" s="18">
        <v>5.0000000000000001E-3</v>
      </c>
      <c r="O22" s="127">
        <f>(((G22*Constants!$B$23*0.000000001*Input!G22*(Constants!$B$7/Constants!$B$6))-(N22*0.000000001))/Input!F22)*1000000</f>
        <v>0.31594733213176063</v>
      </c>
      <c r="P22" s="18">
        <f>O22*Input!N22/100</f>
        <v>2.6768137725260726E-5</v>
      </c>
      <c r="Q22" s="128">
        <f>(O22/Constants!$B$7)*602200000000000000*Constants!$B$18/(365.2425*24*60)</f>
        <v>0.23573486308560448</v>
      </c>
      <c r="R22" s="129">
        <f>Q22*Input!N22/100</f>
        <v>1.9972263222306254E-5</v>
      </c>
      <c r="S22" s="130">
        <f>Input!S22*Constants!$B$17/Constants!$B$18</f>
        <v>1.0714829393776866</v>
      </c>
      <c r="T22" s="18">
        <f>S22*Input!T22/100</f>
        <v>1.8944564139743367E-3</v>
      </c>
      <c r="U22" s="18">
        <f>S22*1/((U21+U23)/2)</f>
        <v>1.0710947952842187</v>
      </c>
      <c r="V22" s="18">
        <f>U22*Input!T22/100</f>
        <v>1.8937701482015529E-3</v>
      </c>
      <c r="W22" s="131">
        <v>3.0000000000000001E-3</v>
      </c>
      <c r="X22" s="127">
        <f>IF((((Constants!$B$25*0.000000001*Input!G22/Input!W22*(Constants!$B$11/Constants!$B$9))-(W22*0.000000001))/Input!F22)*1000000000&lt;0, "n.d.", (((Constants!$B$25*0.000000001*Input!G22/Input!W22*(Constants!$B$11/Constants!$B$9))-(W22*0.000000001))/Input!F22)*1000000000)</f>
        <v>4.1569045477812665</v>
      </c>
      <c r="Y22" s="127">
        <f>X22*Input!X22/100</f>
        <v>6.0018100369435886E-3</v>
      </c>
      <c r="Z22" s="127">
        <f>(X22/Constants!$B$11)*6.022E+23*0.000000001*Constants!$B$19/(365.2425*24*60)</f>
        <v>1.0148347875613697E-3</v>
      </c>
      <c r="AA22" s="127">
        <f>Z22*Input!X22/100</f>
        <v>1.4652358609187481E-6</v>
      </c>
      <c r="AB22" s="132">
        <v>0.05</v>
      </c>
      <c r="AC22" s="132">
        <v>0.9</v>
      </c>
      <c r="AD22" s="127">
        <f>(((Input!G22*Constants!$B$25*0.000000001*Input!U22*(Constants!$B$10/Constants!$B$9))-((AB22*0.000000000000001)+(Input!G22*AC22*0.000000000000001)))/Input!F22)*1000000000000</f>
        <v>3.2007986068222123</v>
      </c>
      <c r="AE22" s="127">
        <f>AD22*Input!V22/100</f>
        <v>8.5401640239176502E-3</v>
      </c>
      <c r="AF22" s="127">
        <f>(AD22/Constants!$B$10)*602200000000*Constants!$B$16/(365.2425*24*60)</f>
        <v>0.14610259202824877</v>
      </c>
      <c r="AG22" s="127">
        <f>AF22*Input!V22/100</f>
        <v>3.8982149566715098E-4</v>
      </c>
      <c r="AH22" s="18">
        <f>AF22/Z22</f>
        <v>143.96687403604952</v>
      </c>
      <c r="AI22" s="131">
        <f>AH22*SQRT((AG22/AF22)^2+(AA22/Z22)^2)</f>
        <v>0.43675749452935436</v>
      </c>
      <c r="AJ22" s="130">
        <f t="shared" ref="AJ22:AJ23" si="89">(U22-1)*1000</f>
        <v>71.094795284218691</v>
      </c>
      <c r="AK22" s="131">
        <f>V22*1000</f>
        <v>1.893770148201553</v>
      </c>
      <c r="AL22" s="131">
        <f>AF22/Q22</f>
        <v>0.61977507321517078</v>
      </c>
      <c r="AM22" s="131">
        <f>AL22*SQRT((R22/Q22)^2+(AG22/AF22)^2)</f>
        <v>1.6544772809798482E-3</v>
      </c>
      <c r="AN22" s="18">
        <f>AL22*1/((AN21+AN23)/2)</f>
        <v>0.61956235675569327</v>
      </c>
      <c r="AO22" s="127">
        <f>AN22*SQRT((R22/Q22)^2+(AG22/AF22)^2)</f>
        <v>1.6539094386049198E-3</v>
      </c>
      <c r="AP22" s="18">
        <f>ThU_Alter_Kombi(AN22,U22)</f>
        <v>92.991799999999998</v>
      </c>
      <c r="AQ22" s="18">
        <f t="shared" ref="AQ22:AQ23" si="90">Montealter(AN22,AO22,U22,V22)</f>
        <v>0.47489999999999999</v>
      </c>
      <c r="AR22" s="152">
        <f>(AQ22/AP22)</f>
        <v>5.1069018988771052E-3</v>
      </c>
      <c r="AS22" s="129">
        <f t="shared" si="3"/>
        <v>4.3049838885852185E-3</v>
      </c>
      <c r="AT22" s="129">
        <f t="shared" si="4"/>
        <v>6.2263016244855201E-6</v>
      </c>
      <c r="AU22" s="18">
        <v>0.75</v>
      </c>
      <c r="AV22" s="18">
        <f>AU22/2</f>
        <v>0.375</v>
      </c>
      <c r="AW22" s="18">
        <f t="shared" si="5"/>
        <v>92.6691</v>
      </c>
      <c r="AX22" s="133">
        <f t="shared" si="6"/>
        <v>0.49497152729999999</v>
      </c>
      <c r="AY22" s="133">
        <f t="shared" si="7"/>
        <v>0.50741409009043381</v>
      </c>
      <c r="AZ22" s="152">
        <f t="shared" si="8"/>
        <v>5.3412791027429851E-3</v>
      </c>
      <c r="BA22" s="18" t="str">
        <f>Input!B22</f>
        <v>Saqia2-10,90</v>
      </c>
      <c r="BB22" s="134">
        <f>Input!E22</f>
        <v>10.9</v>
      </c>
      <c r="BC22" s="18">
        <f>((U22-1)*EXP(Constants!$B$17*AW22*1000))*1000</f>
        <v>92.345030325573234</v>
      </c>
      <c r="BD22" s="130">
        <f>SQRT((EXP(Constants!$B$17*AW22*1000)*V22)^2+((U22-1)*Constants!$B$17*EXP(Constants!$B$17*AW22*1000)*AY22*1000)^2)*1000</f>
        <v>2.4633697805567349</v>
      </c>
      <c r="BE22" s="18">
        <f t="shared" ref="BE22:BE23" si="91">AW22*1000-58</f>
        <v>92611.1</v>
      </c>
      <c r="BF22" s="135">
        <f t="shared" ref="BF22:BF23" si="92">AY22/2*1000</f>
        <v>253.70704504521692</v>
      </c>
      <c r="BG22" s="20">
        <f t="shared" ref="BG22:BG23" si="93">AY22/AW22*100</f>
        <v>0.54755478373096733</v>
      </c>
      <c r="BH22" s="18"/>
      <c r="BI22" s="18"/>
      <c r="BJ22" s="18"/>
      <c r="BK22" s="18"/>
      <c r="BL22" s="18"/>
      <c r="BM22" s="18"/>
      <c r="BN22" s="157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6">
        <f>Input!A23</f>
        <v>9186</v>
      </c>
      <c r="B23" s="136" t="str">
        <f>Input!B23</f>
        <v>Hu1-13</v>
      </c>
      <c r="C23" s="136">
        <f>Input!O23</f>
        <v>2.0599408432166828</v>
      </c>
      <c r="D23" s="136">
        <f>C23*Input!P23/100</f>
        <v>1.1012424505969658E-2</v>
      </c>
      <c r="E23" s="137">
        <f>Input!M23</f>
        <v>2.6989653268869462</v>
      </c>
      <c r="F23" s="138">
        <f>E23*Input!N23/100</f>
        <v>2.334022430258571E-4</v>
      </c>
      <c r="G23" s="139">
        <f t="shared" ref="G23" si="94">E23*137.88</f>
        <v>372.13333927117213</v>
      </c>
      <c r="H23" s="138">
        <f>G23*Input!L23/100</f>
        <v>2.3670643690379252E-2</v>
      </c>
      <c r="I23" s="136">
        <v>0</v>
      </c>
      <c r="J23" s="140">
        <f>(((C23*Constants!$B$24*0.000000001*Input!G23*(Constants!$B$4/Constants!$B$3))-(I23*0.000000000000001))/Input!F23)*1000000000000</f>
        <v>753.45150908485141</v>
      </c>
      <c r="K23" s="136">
        <f>J23*Input!P23/100</f>
        <v>4.0279447295919519</v>
      </c>
      <c r="L23" s="141">
        <f>(J23/Constants!$B$4)*602200000000*Constants!$B$17/(365.2425*24*60)</f>
        <v>10.402234651307898</v>
      </c>
      <c r="M23" s="142">
        <f>L23*Input!P23/100</f>
        <v>5.5610249278823617E-2</v>
      </c>
      <c r="N23" s="136">
        <v>0</v>
      </c>
      <c r="O23" s="140">
        <f>(((G23*Constants!$B$23*0.000000001*Input!G23*(Constants!$B$7/Constants!$B$6))-(N23*0.000000001))/Input!F23)*1000000</f>
        <v>13.711363329438695</v>
      </c>
      <c r="P23" s="136">
        <f>O23*Input!N23/100</f>
        <v>1.1857369652557702E-3</v>
      </c>
      <c r="Q23" s="143">
        <f>(O23/Constants!$B$7)*602200000000000000*Constants!$B$18/(365.2425*24*60)</f>
        <v>10.230332806970036</v>
      </c>
      <c r="R23" s="144">
        <f>Q23*Input!N23/100</f>
        <v>8.8470296385835642E-4</v>
      </c>
      <c r="S23" s="142">
        <f>Input!S23*Constants!$B$17/Constants!$B$18</f>
        <v>1.000362380711004</v>
      </c>
      <c r="T23" s="136">
        <f>S23*Input!T23/100</f>
        <v>1.3259122855486028E-3</v>
      </c>
      <c r="U23" s="142">
        <f>S23</f>
        <v>1.000362380711004</v>
      </c>
      <c r="V23" s="136">
        <f>U23*Input!T23/100</f>
        <v>1.3259122855486028E-3</v>
      </c>
      <c r="W23" s="145">
        <v>0</v>
      </c>
      <c r="X23" s="140">
        <f>(((Constants!$B$25*0.000000001*Input!G23/Input!W23*(Constants!$B$11/Constants!$B$9))-(W23*0.000000001))/Input!F23)*1000000000</f>
        <v>0.88200649015681498</v>
      </c>
      <c r="Y23" s="140">
        <f>X23*Input!X23/100</f>
        <v>3.938507338168285E-3</v>
      </c>
      <c r="Z23" s="140">
        <f>(X23/Constants!$B$11)*6.022E+23*0.000000001*Constants!$B$19/(365.2425*24*60)</f>
        <v>2.1532629839763641E-4</v>
      </c>
      <c r="AA23" s="140">
        <f>Z23*Input!X23/100</f>
        <v>9.6151696819025054E-7</v>
      </c>
      <c r="AB23" s="141">
        <v>0</v>
      </c>
      <c r="AC23" s="141">
        <v>0.9</v>
      </c>
      <c r="AD23" s="140">
        <f>(((Input!G23*Constants!$B$25*0.000000001*Input!U23*(Constants!$B$10/Constants!$B$9))-((AB23*0.000000000000001)+(Input!G23*AC23*0.000000000000001)))/Input!F23)*1000000000000</f>
        <v>224.20189179727575</v>
      </c>
      <c r="AE23" s="140">
        <f>AD23*Input!V23/100</f>
        <v>0.45383923681109423</v>
      </c>
      <c r="AF23" s="140">
        <f>(AD23/Constants!$B$10)*602200000000*Constants!$B$16/(365.2425*24*60)</f>
        <v>10.233845222064733</v>
      </c>
      <c r="AG23" s="140">
        <f>AF23*Input!V23/100</f>
        <v>2.0715795339605408E-2</v>
      </c>
      <c r="AH23" s="136">
        <f t="shared" ref="AH23" si="95">AF23/Z23</f>
        <v>47527.149717524087</v>
      </c>
      <c r="AI23" s="145">
        <f t="shared" ref="AI23" si="96">AH23*SQRT((AG23/AF23)^2+(AA23/Z23)^2)</f>
        <v>233.01546181316519</v>
      </c>
      <c r="AJ23" s="142">
        <f t="shared" si="89"/>
        <v>0.36238071100402891</v>
      </c>
      <c r="AK23" s="145">
        <f t="shared" ref="AK23" si="97">V23*1000</f>
        <v>1.3259122855486027</v>
      </c>
      <c r="AL23" s="145">
        <f t="shared" ref="AL23" si="98">AF23/Q23</f>
        <v>1.0003433334145595</v>
      </c>
      <c r="AM23" s="145">
        <f t="shared" ref="AM23" si="99">AL23*SQRT((R23/Q23)^2+(AG23/AF23)^2)</f>
        <v>2.0267855849007595E-3</v>
      </c>
      <c r="AN23" s="136">
        <f>AF23/Q23</f>
        <v>1.0003433334145595</v>
      </c>
      <c r="AO23" s="140">
        <f t="shared" ref="AO23" si="100">AN23*SQRT((R23/Q23)^2+(AG23/AF23)^2)</f>
        <v>2.0267855849007595E-3</v>
      </c>
      <c r="AP23" s="136">
        <f t="shared" ref="AP23" si="101">ThU_Alter_Kombi(AN23,U23)</f>
        <v>940.95619999999997</v>
      </c>
      <c r="AQ23" s="136" t="e">
        <f t="shared" si="90"/>
        <v>#VALUE!</v>
      </c>
      <c r="AR23" s="136" t="e">
        <f>(AQ23/AP23)*100</f>
        <v>#VALUE!</v>
      </c>
      <c r="AS23" s="144">
        <f t="shared" si="3"/>
        <v>2.1047829279897156E-5</v>
      </c>
      <c r="AT23" s="144">
        <f t="shared" si="4"/>
        <v>9.4004494341131949E-8</v>
      </c>
      <c r="AU23" s="136">
        <v>0.75</v>
      </c>
      <c r="AV23" s="136">
        <f t="shared" ref="AV23" si="102">AU23/2</f>
        <v>0.375</v>
      </c>
      <c r="AW23" s="136">
        <f t="shared" si="5"/>
        <v>940.95450000000005</v>
      </c>
      <c r="AX23" s="146">
        <f t="shared" si="6"/>
        <v>349.77896160590001</v>
      </c>
      <c r="AY23" s="146">
        <f t="shared" si="7"/>
        <v>1672.6484579432106</v>
      </c>
      <c r="AZ23" s="147">
        <f t="shared" si="8"/>
        <v>0.37172781638846508</v>
      </c>
      <c r="BA23" s="136" t="str">
        <f>Input!B23</f>
        <v>Hu1-13</v>
      </c>
      <c r="BB23" s="148">
        <f>Input!E23</f>
        <v>0</v>
      </c>
      <c r="BC23" s="136">
        <f>((U23-1)*EXP(Constants!$B$17*AW23*1000))*1000</f>
        <v>5.1570779190682785</v>
      </c>
      <c r="BD23" s="142">
        <f>SQRT((EXP(Constants!$B$17*AW23*1000)*V23)^2+((U23-1)*Constants!$B$17*EXP(Constants!$B$17*AW23*1000)*AY23*1000)^2)*1000</f>
        <v>30.799831741409001</v>
      </c>
      <c r="BE23" s="136">
        <f t="shared" si="91"/>
        <v>940896.5</v>
      </c>
      <c r="BF23" s="149">
        <f t="shared" si="92"/>
        <v>836324.22897160531</v>
      </c>
      <c r="BG23" s="158">
        <f t="shared" si="93"/>
        <v>177.76082243543237</v>
      </c>
      <c r="BH23" s="136"/>
      <c r="BI23" s="18"/>
      <c r="BJ23" s="18"/>
      <c r="BK23" s="18"/>
      <c r="BL23" s="18"/>
      <c r="BM23" s="18"/>
      <c r="BN23" s="157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/>
      <c r="B24" s="18"/>
      <c r="C24" s="18"/>
      <c r="D24" s="18"/>
      <c r="E24" s="150"/>
      <c r="F24" s="151"/>
      <c r="G24" s="21"/>
      <c r="H24" s="151"/>
      <c r="I24" s="18"/>
      <c r="J24" s="127"/>
      <c r="K24" s="18"/>
      <c r="L24" s="132"/>
      <c r="M24" s="130"/>
      <c r="N24" s="18"/>
      <c r="O24" s="127"/>
      <c r="P24" s="18"/>
      <c r="Q24" s="128"/>
      <c r="R24" s="129"/>
      <c r="S24" s="130"/>
      <c r="T24" s="18"/>
      <c r="U24" s="18"/>
      <c r="V24" s="18"/>
      <c r="W24" s="131"/>
      <c r="X24" s="127"/>
      <c r="Y24" s="127"/>
      <c r="Z24" s="127"/>
      <c r="AA24" s="127"/>
      <c r="AB24" s="132"/>
      <c r="AC24" s="132"/>
      <c r="AD24" s="127"/>
      <c r="AE24" s="127"/>
      <c r="AF24" s="127"/>
      <c r="AG24" s="127"/>
      <c r="AH24" s="18"/>
      <c r="AI24" s="131"/>
      <c r="AJ24" s="130"/>
      <c r="AK24" s="131"/>
      <c r="AL24" s="131"/>
      <c r="AM24" s="131"/>
      <c r="AN24" s="18"/>
      <c r="AO24" s="127"/>
      <c r="AP24" s="18"/>
      <c r="AQ24" s="18"/>
      <c r="AR24" s="152"/>
      <c r="AS24" s="129"/>
      <c r="AT24" s="129"/>
      <c r="AU24" s="18"/>
      <c r="AV24" s="18"/>
      <c r="AW24" s="18"/>
      <c r="AX24" s="133"/>
      <c r="AY24" s="133"/>
      <c r="AZ24" s="152"/>
      <c r="BA24" s="18"/>
      <c r="BB24" s="134"/>
      <c r="BC24" s="18"/>
      <c r="BD24" s="130"/>
      <c r="BE24" s="18"/>
      <c r="BF24" s="135"/>
      <c r="BG24" s="20"/>
      <c r="BH24" s="18"/>
      <c r="BI24" s="18"/>
      <c r="BJ24" s="18"/>
      <c r="BK24" s="18"/>
      <c r="BL24" s="18"/>
      <c r="BM24" s="18"/>
      <c r="BN24" s="157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6">
        <f>Input!A25</f>
        <v>9186</v>
      </c>
      <c r="B25" s="136" t="str">
        <f>Input!B25</f>
        <v>Hu1-13</v>
      </c>
      <c r="C25" s="136">
        <f>Input!O25</f>
        <v>2.1837158934582361</v>
      </c>
      <c r="D25" s="136">
        <f>C25*Input!P25/100</f>
        <v>0.1104489999638885</v>
      </c>
      <c r="E25" s="137">
        <f>Input!M25</f>
        <v>2.7014999145774428</v>
      </c>
      <c r="F25" s="138">
        <f>E25*Input!N25/100</f>
        <v>1.1745547824211426E-3</v>
      </c>
      <c r="G25" s="139">
        <f t="shared" ref="G25" si="103">E25*137.88</f>
        <v>372.48280822193777</v>
      </c>
      <c r="H25" s="138">
        <f>G25*Input!L25/100</f>
        <v>7.0710632820621511E-2</v>
      </c>
      <c r="I25" s="136">
        <v>0</v>
      </c>
      <c r="J25" s="140">
        <f>(((C25*Constants!$B$24*0.000000001*Input!G25*(Constants!$B$4/Constants!$B$3))-(I25*0.000000000000001))/Input!F25)*1000000000000</f>
        <v>798.72392489166884</v>
      </c>
      <c r="K25" s="136">
        <f>J25*Input!P25/100</f>
        <v>40.398230839365368</v>
      </c>
      <c r="L25" s="141">
        <f>(J25/Constants!$B$4)*602200000000*Constants!$B$17/(365.2425*24*60)</f>
        <v>11.027270618156111</v>
      </c>
      <c r="M25" s="142">
        <f>L25*Input!P25/100</f>
        <v>0.55774243149263703</v>
      </c>
      <c r="N25" s="136">
        <v>0</v>
      </c>
      <c r="O25" s="140">
        <f>(((G25*Constants!$B$23*0.000000001*Input!G25*(Constants!$B$7/Constants!$B$6))-(N25*0.000000001))/Input!F25)*1000000</f>
        <v>13.724239616647175</v>
      </c>
      <c r="P25" s="136">
        <f>O25*Input!N25/100</f>
        <v>5.9670078795275661E-3</v>
      </c>
      <c r="Q25" s="143">
        <f>(O25/Constants!$B$7)*602200000000000000*Constants!$B$18/(365.2425*24*60)</f>
        <v>10.239940072148261</v>
      </c>
      <c r="R25" s="144">
        <f>Q25*Input!N25/100</f>
        <v>4.4521084448484651E-3</v>
      </c>
      <c r="S25" s="142">
        <f>Input!S25*Constants!$B$17/Constants!$B$18</f>
        <v>1.0048102077050574</v>
      </c>
      <c r="T25" s="136">
        <f>S25*Input!T25/100</f>
        <v>9.0954955789378459E-3</v>
      </c>
      <c r="U25" s="142">
        <f>S25</f>
        <v>1.0048102077050574</v>
      </c>
      <c r="V25" s="136">
        <f>U25*Input!T25/100</f>
        <v>9.0954955789378459E-3</v>
      </c>
      <c r="W25" s="145">
        <v>0</v>
      </c>
      <c r="X25" s="140">
        <f>(((Constants!$B$25*0.000000001*Input!G25/Input!W25*(Constants!$B$11/Constants!$B$9))-(W25*0.000000001))/Input!F25)*1000000000</f>
        <v>0.94360557449185201</v>
      </c>
      <c r="Y25" s="140">
        <f>X25*Input!X25/100</f>
        <v>2.0220920903397999E-2</v>
      </c>
      <c r="Z25" s="140">
        <f>(X25/Constants!$B$11)*6.022E+23*0.000000001*Constants!$B$19/(365.2425*24*60)</f>
        <v>2.3036462630403204E-4</v>
      </c>
      <c r="AA25" s="140">
        <f>Z25*Input!X25/100</f>
        <v>4.9365805092272621E-6</v>
      </c>
      <c r="AB25" s="141">
        <v>0</v>
      </c>
      <c r="AC25" s="141">
        <v>0.9</v>
      </c>
      <c r="AD25" s="140">
        <f>(((Input!G25*Constants!$B$25*0.000000001*Input!U25*(Constants!$B$10/Constants!$B$9))-((AB25*0.000000000000001)+(Input!G25*AC25*0.000000000000001)))/Input!F25)*1000000000000</f>
        <v>224.42766703442064</v>
      </c>
      <c r="AE25" s="140">
        <f>AD25*Input!V25/100</f>
        <v>1.409124812380083</v>
      </c>
      <c r="AF25" s="140">
        <f>(AD25/Constants!$B$10)*602200000000*Constants!$B$16/(365.2425*24*60)</f>
        <v>10.244150883686917</v>
      </c>
      <c r="AG25" s="140">
        <f>AF25*Input!V25/100</f>
        <v>6.4320444010829717E-2</v>
      </c>
      <c r="AH25" s="136">
        <f t="shared" ref="AH25" si="104">AF25/Z25</f>
        <v>44469.287876545895</v>
      </c>
      <c r="AI25" s="145">
        <f t="shared" ref="AI25" si="105">AH25*SQRT((AG25/AF25)^2+(AA25/Z25)^2)</f>
        <v>993.01299293724401</v>
      </c>
      <c r="AJ25" s="142">
        <f t="shared" ref="AJ25:AJ27" si="106">(U25-1)*1000</f>
        <v>4.8102077050573566</v>
      </c>
      <c r="AK25" s="145">
        <f t="shared" ref="AK25" si="107">V25*1000</f>
        <v>9.0954955789378467</v>
      </c>
      <c r="AL25" s="145">
        <f t="shared" ref="AL25" si="108">AF25/Q25</f>
        <v>1.0004112144708843</v>
      </c>
      <c r="AM25" s="145">
        <f t="shared" ref="AM25" si="109">AL25*SQRT((R25/Q25)^2+(AG25/AF25)^2)</f>
        <v>6.296371665873394E-3</v>
      </c>
      <c r="AN25" s="136">
        <f>AF25/Q25</f>
        <v>1.0004112144708843</v>
      </c>
      <c r="AO25" s="140">
        <f t="shared" ref="AO25" si="110">AN25*SQRT((R25/Q25)^2+(AG25/AF25)^2)</f>
        <v>6.296371665873394E-3</v>
      </c>
      <c r="AP25" s="136">
        <f t="shared" ref="AP25" si="111">ThU_Alter_Kombi(AN25,U25)</f>
        <v>552.06479999999999</v>
      </c>
      <c r="AQ25" s="136" t="e">
        <f t="shared" ref="AQ25:AQ27" si="112">Montealter(AN25,AO25,U25,V25)</f>
        <v>#VALUE!</v>
      </c>
      <c r="AR25" s="136" t="e">
        <f>(AQ25/AP25)*100</f>
        <v>#VALUE!</v>
      </c>
      <c r="AS25" s="144">
        <f>Z25/Q25</f>
        <v>2.2496677195465587E-5</v>
      </c>
      <c r="AT25" s="144">
        <f>AS25*SQRT((Y25/X25)^2+(P25/O25)^2)</f>
        <v>4.8218997500943973E-7</v>
      </c>
      <c r="AU25" s="136">
        <v>0.75</v>
      </c>
      <c r="AV25" s="136">
        <f t="shared" ref="AV25" si="113">AU25/2</f>
        <v>0.375</v>
      </c>
      <c r="AW25" s="136">
        <f>marincorr_age(AN25,U25,AS25,AU25)</f>
        <v>552.06299999999999</v>
      </c>
      <c r="AX25" s="146">
        <f>marincorr_age_error(AN25, AO25, U25, V25, AS25, AT25, AU25, AV25)</f>
        <v>259.8578833688</v>
      </c>
      <c r="AY25" s="146">
        <f>SQRT(((AU25*EXP(-0.0000091577*AW25*1000))/(0.0000091577*(EXP(-0.0000091577*AW25*1000)+(AJ25/1000)*EXP(-(0.0000091577-0.0000028263)*AW25*1000)-AS25*AU25*EXP(-0.0000091577*AW25*1000))))^2*AT25^2+((AS25*EXP(-0.0000091577*AW25*1000))/(0.0000091577*(EXP(-0.0000091577*AW25*1000)+(AJ25/1000)*EXP(-(0.0000091577-0.0000028263)*AW25*1000)-AS25*AU25*EXP(-0.0000091577*AW25*1000))))^2*AV25^2+((0.0000091577/(0.0000091577-0.0000028263))*(EXP(-(0.0000091577-0.0000028263)*AW25*1000)-1)/(0.0000091577*(EXP(-0.0000091577*AW25*1000)+(AJ25/1000)*EXP(-(0.0000091577-0.0000028263)*AW25*1000)-AS25*AU25*EXP(-0.0000091577*AW25*1000))))^2*T25^2+(1/(0.0000091577*(EXP(-0.0000091577*AW25*1000)+(AJ25/1000)*EXP(-(0.0000091577-0.0000028263)*AW25*1000)-AS25*AU25*EXP(-0.0000091577*AW25*1000))))^2*AO25^2)/1000</f>
        <v>238.28500292467558</v>
      </c>
      <c r="AZ25" s="147">
        <f>AX25/AW25</f>
        <v>0.47070331351458078</v>
      </c>
      <c r="BA25" s="136" t="str">
        <f>Input!B25</f>
        <v>Hu1-13</v>
      </c>
      <c r="BB25" s="148">
        <f>Input!E25</f>
        <v>0</v>
      </c>
      <c r="BC25" s="136">
        <f>((U25-1)*EXP(Constants!$B$17*AW25*1000))*1000</f>
        <v>22.844152463360132</v>
      </c>
      <c r="BD25" s="142">
        <f>SQRT((EXP(Constants!$B$17*AW25*1000)*V25)^2+((U25-1)*Constants!$B$17*EXP(Constants!$B$17*AW25*1000)*AY25*1000)^2)*1000</f>
        <v>45.845651615033105</v>
      </c>
      <c r="BE25" s="136">
        <f t="shared" ref="BE25:BE27" si="114">AW25*1000-58</f>
        <v>552005</v>
      </c>
      <c r="BF25" s="149">
        <f t="shared" ref="BF25:BF27" si="115">AY25/2*1000</f>
        <v>119142.50146233779</v>
      </c>
      <c r="BG25" s="158">
        <f t="shared" ref="BG25:BG27" si="116">AY25/AW25*100</f>
        <v>43.162646821952492</v>
      </c>
      <c r="BH25" s="136"/>
      <c r="BI25" s="18"/>
      <c r="BJ25" s="18"/>
      <c r="BK25" s="18"/>
      <c r="BL25" s="18"/>
      <c r="BM25" s="18"/>
      <c r="BN25" s="157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10033</v>
      </c>
      <c r="B26" s="18" t="str">
        <f>Input!B26</f>
        <v>KOM-17-CC1</v>
      </c>
      <c r="C26" s="18">
        <f>Input!O26</f>
        <v>0.15696192402612502</v>
      </c>
      <c r="D26" s="18">
        <f>C26*Input!P26/100</f>
        <v>1.1272583009658791E-3</v>
      </c>
      <c r="E26" s="150">
        <f>Input!M26</f>
        <v>0.1338890170869973</v>
      </c>
      <c r="F26" s="151">
        <f>E26*Input!N26/100</f>
        <v>2.3686363740581139E-5</v>
      </c>
      <c r="G26" s="21">
        <f>E26*137.88</f>
        <v>18.460617675955188</v>
      </c>
      <c r="H26" s="151">
        <f>G26*Input!L26/100</f>
        <v>4.5756100655014497E-3</v>
      </c>
      <c r="I26" s="18">
        <v>0.3</v>
      </c>
      <c r="J26" s="127">
        <f>(((C26*Constants!$B$24*0.000000001*Input!G26*(Constants!$B$4/Constants!$B$3))-(I26*0.000000000000001))/Input!F26)*1000000000000</f>
        <v>16.383403555194818</v>
      </c>
      <c r="K26" s="18">
        <f>J26*Input!P26/100</f>
        <v>0.11766119567057136</v>
      </c>
      <c r="L26" s="132">
        <f>(J26/Constants!$B$4)*602200000000*Constants!$B$17/(365.2425*24*60)</f>
        <v>0.22619107681555639</v>
      </c>
      <c r="M26" s="130">
        <f>L26*Input!P26/100</f>
        <v>1.6244434472038459E-3</v>
      </c>
      <c r="N26" s="18">
        <v>5.0000000000000001E-3</v>
      </c>
      <c r="O26" s="127">
        <f>(((G26*Constants!$B$23*0.000000001*Input!G26*(Constants!$B$7/Constants!$B$6))-(N26*0.000000001))/Input!F26)*1000000</f>
        <v>0.19408582538371055</v>
      </c>
      <c r="P26" s="18">
        <f>O26*Input!N26/100</f>
        <v>3.4335807050867815E-5</v>
      </c>
      <c r="Q26" s="128">
        <f>(O26/Constants!$B$7)*602200000000000000*Constants!$B$18/(365.2425*24*60)</f>
        <v>0.14481146324288349</v>
      </c>
      <c r="R26" s="129">
        <f>Q26*Input!N26/100</f>
        <v>2.5618658399351604E-5</v>
      </c>
      <c r="S26" s="130">
        <f>Input!S26*Constants!$B$17/Constants!$B$18</f>
        <v>1.5637812492972976</v>
      </c>
      <c r="T26" s="18">
        <f>S26*Input!T26/100</f>
        <v>1.0659572516674718E-2</v>
      </c>
      <c r="U26" s="18">
        <f>S26*1/((U25+U27)/2)</f>
        <v>1.5562951463927757</v>
      </c>
      <c r="V26" s="18">
        <f>U26*Input!T26/100</f>
        <v>1.060854322033682E-2</v>
      </c>
      <c r="W26" s="131">
        <v>3.0000000000000001E-3</v>
      </c>
      <c r="X26" s="127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248.30363641851895</v>
      </c>
      <c r="Y26" s="127">
        <f>X26*Input!X26/100</f>
        <v>0.47622721253083111</v>
      </c>
      <c r="Z26" s="127">
        <f>(X26/Constants!$B$11)*6.022E+23*0.000000001*Constants!$B$19/(365.2425*24*60)</f>
        <v>6.0618944991171514E-2</v>
      </c>
      <c r="AA26" s="127">
        <f>Z26*Input!X26/100</f>
        <v>1.1626245840011524E-4</v>
      </c>
      <c r="AB26" s="132">
        <v>0.05</v>
      </c>
      <c r="AC26" s="132">
        <v>0.9</v>
      </c>
      <c r="AD26" s="127">
        <f>(((Input!G26*Constants!$B$25*0.000000001*Input!U26*(Constants!$B$10/Constants!$B$9))-((AB26*0.000000000000001)+(Input!G26*AC26*0.000000000000001)))/Input!F26)*1000000000000</f>
        <v>2.450163602898376</v>
      </c>
      <c r="AE26" s="127">
        <f>AD26*Input!V26/100</f>
        <v>1.1077814927023286E-2</v>
      </c>
      <c r="AF26" s="127">
        <f>(AD26/Constants!$B$10)*602200000000*Constants!$B$16/(365.2425*24*60)</f>
        <v>0.11183935550138449</v>
      </c>
      <c r="AG26" s="127">
        <f>AF26*Input!V26/100</f>
        <v>5.056542674686396E-4</v>
      </c>
      <c r="AH26" s="18">
        <f>AF26/Z26</f>
        <v>1.8449571419903905</v>
      </c>
      <c r="AI26" s="131">
        <f>AH26*SQRT((AG26/AF26)^2+(AA26/Z26)^2)</f>
        <v>9.0610081942100844E-3</v>
      </c>
      <c r="AJ26" s="130">
        <f t="shared" si="106"/>
        <v>556.29514639277568</v>
      </c>
      <c r="AK26" s="131">
        <f>V26*1000</f>
        <v>10.60854322033682</v>
      </c>
      <c r="AL26" s="131">
        <f>AF26/Q26</f>
        <v>0.77231009891670743</v>
      </c>
      <c r="AM26" s="131">
        <f>AL26*SQRT((R26/Q26)^2+(AG26/AF26)^2)</f>
        <v>3.4944830926584465E-3</v>
      </c>
      <c r="AN26" s="18">
        <f>AL26*1/((AN25+AN27)/2)</f>
        <v>0.77199264436992632</v>
      </c>
      <c r="AO26" s="127">
        <f>AN26*SQRT((R26/Q26)^2+(AG26/AF26)^2)</f>
        <v>3.4930467013073946E-3</v>
      </c>
      <c r="AP26" s="18">
        <f>ThU_Alter_Kombi(AN26,U26)</f>
        <v>71.235100000000003</v>
      </c>
      <c r="AQ26" s="18">
        <f t="shared" si="112"/>
        <v>0.81230000000000002</v>
      </c>
      <c r="AR26" s="152">
        <f>(AQ26/AP26)</f>
        <v>1.1403086399822559E-2</v>
      </c>
      <c r="AS26" s="129">
        <f>Z26/Q26</f>
        <v>0.41860598348833084</v>
      </c>
      <c r="AT26" s="129">
        <f>AS26*SQRT((Y26/X26)^2+(P26/O26)^2)</f>
        <v>8.0626221297637349E-4</v>
      </c>
      <c r="AU26" s="18">
        <v>0.75</v>
      </c>
      <c r="AV26" s="18">
        <f>AU26/2</f>
        <v>0.375</v>
      </c>
      <c r="AW26" s="18">
        <f>marincorr_age(AN26,U26,AS26,AU26)</f>
        <v>48.342100000000002</v>
      </c>
      <c r="AX26" s="133">
        <f>marincorr_age_error(AN26, AO26, U26, V26, AS26, AT26, AU26, AV26)</f>
        <v>13.083999154200001</v>
      </c>
      <c r="AY26" s="133">
        <f>SQRT(((AU26*EXP(-0.0000091577*AW26*1000))/(0.0000091577*(EXP(-0.0000091577*AW26*1000)+(AJ26/1000)*EXP(-(0.0000091577-0.0000028263)*AW26*1000)-AS26*AU26*EXP(-0.0000091577*AW26*1000))))^2*AT26^2+((AS26*EXP(-0.0000091577*AW26*1000))/(0.0000091577*(EXP(-0.0000091577*AW26*1000)+(AJ26/1000)*EXP(-(0.0000091577-0.0000028263)*AW26*1000)-AS26*AU26*EXP(-0.0000091577*AW26*1000))))^2*AV26^2+((0.0000091577/(0.0000091577-0.0000028263))*(EXP(-(0.0000091577-0.0000028263)*AW26*1000)-1)/(0.0000091577*(EXP(-0.0000091577*AW26*1000)+(AJ26/1000)*EXP(-(0.0000091577-0.0000028263)*AW26*1000)-AS26*AU26*EXP(-0.0000091577*AW26*1000))))^2*T26^2+(1/(0.0000091577*(EXP(-0.0000091577*AW26*1000)+(AJ26/1000)*EXP(-(0.0000091577-0.0000028263)*AW26*1000)-AS26*AU26*EXP(-0.0000091577*AW26*1000))))^2*AO26^2)/1000</f>
        <v>12.96728745571192</v>
      </c>
      <c r="AZ26" s="152">
        <f>AX26/AW26</f>
        <v>0.27065433967907893</v>
      </c>
      <c r="BA26" s="18" t="str">
        <f>Input!B26</f>
        <v>KOM-17-CC1</v>
      </c>
      <c r="BB26" s="134">
        <f>Input!E26</f>
        <v>0</v>
      </c>
      <c r="BC26" s="18">
        <f>((U26-1)*EXP(Constants!$B$17*AW26*1000))*1000</f>
        <v>637.60776059015291</v>
      </c>
      <c r="BD26" s="130">
        <f>SQRT((EXP(Constants!$B$17*AW26*1000)*V26)^2+((U26-1)*Constants!$B$17*EXP(Constants!$B$17*AW26*1000)*AY26*1000)^2)*1000</f>
        <v>26.311031467569535</v>
      </c>
      <c r="BE26" s="18">
        <f t="shared" si="114"/>
        <v>48284.1</v>
      </c>
      <c r="BF26" s="135">
        <f t="shared" si="115"/>
        <v>6483.6437278559606</v>
      </c>
      <c r="BG26" s="20">
        <f t="shared" si="116"/>
        <v>26.82400527844657</v>
      </c>
      <c r="BH26" s="18"/>
      <c r="BI26" s="18"/>
      <c r="BJ26" s="18"/>
      <c r="BK26" s="18"/>
      <c r="BL26" s="18"/>
      <c r="BM26" s="18"/>
      <c r="BN26" s="157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6">
        <f>Input!A27</f>
        <v>9186</v>
      </c>
      <c r="B27" s="136" t="str">
        <f>Input!B27</f>
        <v>Hu1-13</v>
      </c>
      <c r="C27" s="136">
        <f>Input!O27</f>
        <v>2.1837158934582361</v>
      </c>
      <c r="D27" s="136">
        <f>C27*Input!P27/100</f>
        <v>0.1104489999638885</v>
      </c>
      <c r="E27" s="137">
        <f>Input!M27</f>
        <v>2.7014999145774428</v>
      </c>
      <c r="F27" s="138">
        <f>E27*Input!N27/100</f>
        <v>1.1745547824211426E-3</v>
      </c>
      <c r="G27" s="139">
        <f t="shared" ref="G27" si="117">E27*137.88</f>
        <v>372.48280822193777</v>
      </c>
      <c r="H27" s="138">
        <f>G27*Input!L27/100</f>
        <v>7.0710632820621511E-2</v>
      </c>
      <c r="I27" s="136">
        <v>0</v>
      </c>
      <c r="J27" s="140">
        <f>(((C27*Constants!$B$24*0.000000001*Input!G27*(Constants!$B$4/Constants!$B$3))-(I27*0.000000000000001))/Input!F27)*1000000000000</f>
        <v>798.72392489166884</v>
      </c>
      <c r="K27" s="136">
        <f>J27*Input!P27/100</f>
        <v>40.398230839365368</v>
      </c>
      <c r="L27" s="141">
        <f>(J27/Constants!$B$4)*602200000000*Constants!$B$17/(365.2425*24*60)</f>
        <v>11.027270618156111</v>
      </c>
      <c r="M27" s="142">
        <f>L27*Input!P27/100</f>
        <v>0.55774243149263703</v>
      </c>
      <c r="N27" s="136">
        <v>0</v>
      </c>
      <c r="O27" s="140">
        <f>(((G27*Constants!$B$23*0.000000001*Input!G27*(Constants!$B$7/Constants!$B$6))-(N27*0.000000001))/Input!F27)*1000000</f>
        <v>13.724239616647175</v>
      </c>
      <c r="P27" s="136">
        <f>O27*Input!N27/100</f>
        <v>5.9670078795275661E-3</v>
      </c>
      <c r="Q27" s="143">
        <f>(O27/Constants!$B$7)*602200000000000000*Constants!$B$18/(365.2425*24*60)</f>
        <v>10.239940072148261</v>
      </c>
      <c r="R27" s="144">
        <f>Q27*Input!N27/100</f>
        <v>4.4521084448484651E-3</v>
      </c>
      <c r="S27" s="142">
        <f>Input!S27*Constants!$B$17/Constants!$B$18</f>
        <v>1.0048102077050574</v>
      </c>
      <c r="T27" s="136">
        <f>S27*Input!T27/100</f>
        <v>9.0954955789378459E-3</v>
      </c>
      <c r="U27" s="142">
        <f>S27</f>
        <v>1.0048102077050574</v>
      </c>
      <c r="V27" s="136">
        <f>U27*Input!T27/100</f>
        <v>9.0954955789378459E-3</v>
      </c>
      <c r="W27" s="145">
        <v>0</v>
      </c>
      <c r="X27" s="140">
        <f>(((Constants!$B$25*0.000000001*Input!G27/Input!W27*(Constants!$B$11/Constants!$B$9))-(W27*0.000000001))/Input!F27)*1000000000</f>
        <v>0.94360557449185201</v>
      </c>
      <c r="Y27" s="140">
        <f>X27*Input!X27/100</f>
        <v>2.0220920903397999E-2</v>
      </c>
      <c r="Z27" s="140">
        <f>(X27/Constants!$B$11)*6.022E+23*0.000000001*Constants!$B$19/(365.2425*24*60)</f>
        <v>2.3036462630403204E-4</v>
      </c>
      <c r="AA27" s="140">
        <f>Z27*Input!X27/100</f>
        <v>4.9365805092272621E-6</v>
      </c>
      <c r="AB27" s="141">
        <v>0</v>
      </c>
      <c r="AC27" s="141">
        <v>0.9</v>
      </c>
      <c r="AD27" s="140">
        <f>(((Input!G27*Constants!$B$25*0.000000001*Input!U27*(Constants!$B$10/Constants!$B$9))-((AB27*0.000000000000001)+(Input!G27*AC27*0.000000000000001)))/Input!F27)*1000000000000</f>
        <v>224.42766703442064</v>
      </c>
      <c r="AE27" s="140">
        <f>AD27*Input!V27/100</f>
        <v>1.409124812380083</v>
      </c>
      <c r="AF27" s="140">
        <f>(AD27/Constants!$B$10)*602200000000*Constants!$B$16/(365.2425*24*60)</f>
        <v>10.244150883686917</v>
      </c>
      <c r="AG27" s="140">
        <f>AF27*Input!V27/100</f>
        <v>6.4320444010829717E-2</v>
      </c>
      <c r="AH27" s="136">
        <f t="shared" ref="AH27" si="118">AF27/Z27</f>
        <v>44469.287876545895</v>
      </c>
      <c r="AI27" s="145">
        <f t="shared" ref="AI27" si="119">AH27*SQRT((AG27/AF27)^2+(AA27/Z27)^2)</f>
        <v>993.01299293724401</v>
      </c>
      <c r="AJ27" s="142">
        <f t="shared" si="106"/>
        <v>4.8102077050573566</v>
      </c>
      <c r="AK27" s="145">
        <f t="shared" ref="AK27" si="120">V27*1000</f>
        <v>9.0954955789378467</v>
      </c>
      <c r="AL27" s="145">
        <f t="shared" ref="AL27" si="121">AF27/Q27</f>
        <v>1.0004112144708843</v>
      </c>
      <c r="AM27" s="145">
        <f t="shared" ref="AM27" si="122">AL27*SQRT((R27/Q27)^2+(AG27/AF27)^2)</f>
        <v>6.296371665873394E-3</v>
      </c>
      <c r="AN27" s="136">
        <f>AF27/Q27</f>
        <v>1.0004112144708843</v>
      </c>
      <c r="AO27" s="140">
        <f t="shared" ref="AO27" si="123">AN27*SQRT((R27/Q27)^2+(AG27/AF27)^2)</f>
        <v>6.296371665873394E-3</v>
      </c>
      <c r="AP27" s="136">
        <f t="shared" ref="AP27" si="124">ThU_Alter_Kombi(AN27,U27)</f>
        <v>552.06479999999999</v>
      </c>
      <c r="AQ27" s="136" t="e">
        <f t="shared" si="112"/>
        <v>#VALUE!</v>
      </c>
      <c r="AR27" s="136" t="e">
        <f>(AQ27/AP27)*100</f>
        <v>#VALUE!</v>
      </c>
      <c r="AS27" s="144">
        <f>Z27/Q27</f>
        <v>2.2496677195465587E-5</v>
      </c>
      <c r="AT27" s="144">
        <f>AS27*SQRT((Y27/X27)^2+(P27/O27)^2)</f>
        <v>4.8218997500943973E-7</v>
      </c>
      <c r="AU27" s="136">
        <v>0.75</v>
      </c>
      <c r="AV27" s="136">
        <f t="shared" ref="AV27" si="125">AU27/2</f>
        <v>0.375</v>
      </c>
      <c r="AW27" s="136">
        <f>marincorr_age(AN27,U27,AS27,AU27)</f>
        <v>552.06299999999999</v>
      </c>
      <c r="AX27" s="146">
        <f>marincorr_age_error(AN27, AO27, U27, V27, AS27, AT27, AU27, AV27)</f>
        <v>259.04211267900001</v>
      </c>
      <c r="AY27" s="146">
        <f>SQRT(((AU27*EXP(-0.0000091577*AW27*1000))/(0.0000091577*(EXP(-0.0000091577*AW27*1000)+(AJ27/1000)*EXP(-(0.0000091577-0.0000028263)*AW27*1000)-AS27*AU27*EXP(-0.0000091577*AW27*1000))))^2*AT27^2+((AS27*EXP(-0.0000091577*AW27*1000))/(0.0000091577*(EXP(-0.0000091577*AW27*1000)+(AJ27/1000)*EXP(-(0.0000091577-0.0000028263)*AW27*1000)-AS27*AU27*EXP(-0.0000091577*AW27*1000))))^2*AV27^2+((0.0000091577/(0.0000091577-0.0000028263))*(EXP(-(0.0000091577-0.0000028263)*AW27*1000)-1)/(0.0000091577*(EXP(-0.0000091577*AW27*1000)+(AJ27/1000)*EXP(-(0.0000091577-0.0000028263)*AW27*1000)-AS27*AU27*EXP(-0.0000091577*AW27*1000))))^2*T27^2+(1/(0.0000091577*(EXP(-0.0000091577*AW27*1000)+(AJ27/1000)*EXP(-(0.0000091577-0.0000028263)*AW27*1000)-AS27*AU27*EXP(-0.0000091577*AW27*1000))))^2*AO27^2)/1000</f>
        <v>238.28500292467558</v>
      </c>
      <c r="AZ27" s="147">
        <f>AX27/AW27</f>
        <v>0.46922563670994077</v>
      </c>
      <c r="BA27" s="136" t="str">
        <f>Input!B27</f>
        <v>Hu1-13</v>
      </c>
      <c r="BB27" s="148">
        <f>Input!E27</f>
        <v>0</v>
      </c>
      <c r="BC27" s="136">
        <f>((U27-1)*EXP(Constants!$B$17*AW27*1000))*1000</f>
        <v>22.844152463360132</v>
      </c>
      <c r="BD27" s="142">
        <f>SQRT((EXP(Constants!$B$17*AW27*1000)*V27)^2+((U27-1)*Constants!$B$17*EXP(Constants!$B$17*AW27*1000)*AY27*1000)^2)*1000</f>
        <v>45.845651615033105</v>
      </c>
      <c r="BE27" s="136">
        <f t="shared" si="114"/>
        <v>552005</v>
      </c>
      <c r="BF27" s="149">
        <f t="shared" si="115"/>
        <v>119142.50146233779</v>
      </c>
      <c r="BG27" s="158">
        <f t="shared" si="116"/>
        <v>43.162646821952492</v>
      </c>
      <c r="BH27" s="136"/>
      <c r="BI27" s="18"/>
      <c r="BJ27" s="18"/>
      <c r="BK27" s="18"/>
      <c r="BL27" s="18"/>
      <c r="BM27" s="18"/>
      <c r="BN27" s="157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/>
      <c r="B28" s="18"/>
      <c r="C28" s="18"/>
      <c r="D28" s="18"/>
      <c r="E28" s="150"/>
      <c r="F28" s="151"/>
      <c r="G28" s="21"/>
      <c r="H28" s="151"/>
      <c r="I28" s="18"/>
      <c r="J28" s="127"/>
      <c r="K28" s="18"/>
      <c r="L28" s="132"/>
      <c r="M28" s="130"/>
      <c r="N28" s="18"/>
      <c r="O28" s="127"/>
      <c r="P28" s="18"/>
      <c r="Q28" s="128"/>
      <c r="R28" s="129"/>
      <c r="S28" s="130"/>
      <c r="T28" s="18"/>
      <c r="U28" s="18"/>
      <c r="V28" s="18"/>
      <c r="W28" s="131"/>
      <c r="X28" s="127"/>
      <c r="Y28" s="127"/>
      <c r="Z28" s="127"/>
      <c r="AA28" s="127"/>
      <c r="AB28" s="132"/>
      <c r="AC28" s="132"/>
      <c r="AD28" s="127"/>
      <c r="AE28" s="127"/>
      <c r="AF28" s="127"/>
      <c r="AG28" s="127"/>
      <c r="AH28" s="18"/>
      <c r="AI28" s="131"/>
      <c r="AJ28" s="130"/>
      <c r="AK28" s="131"/>
      <c r="AL28" s="131"/>
      <c r="AM28" s="131"/>
      <c r="AN28" s="18"/>
      <c r="AO28" s="127"/>
      <c r="AP28" s="18"/>
      <c r="AQ28" s="18"/>
      <c r="AR28" s="152"/>
      <c r="AS28" s="129"/>
      <c r="AT28" s="129"/>
      <c r="AU28" s="18"/>
      <c r="AV28" s="18"/>
      <c r="AW28" s="18"/>
      <c r="AX28" s="133"/>
      <c r="AY28" s="133"/>
      <c r="AZ28" s="152"/>
      <c r="BA28" s="18"/>
      <c r="BB28" s="134"/>
      <c r="BC28" s="18"/>
      <c r="BD28" s="130"/>
      <c r="BE28" s="18"/>
      <c r="BF28" s="135"/>
      <c r="BG28" s="20"/>
      <c r="BH28" s="18"/>
      <c r="BI28" s="18"/>
      <c r="BJ28" s="18"/>
      <c r="BK28" s="18"/>
      <c r="BL28" s="18"/>
      <c r="BM28" s="18"/>
      <c r="BN28" s="157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6">
        <f>Input!A29</f>
        <v>9186</v>
      </c>
      <c r="B29" s="136" t="str">
        <f>Input!B29</f>
        <v>Hu1-13</v>
      </c>
      <c r="C29" s="136">
        <f>Input!O29</f>
        <v>2.0879561456469475</v>
      </c>
      <c r="D29" s="136">
        <f>C29*Input!P29/100</f>
        <v>8.2103670623193733E-3</v>
      </c>
      <c r="E29" s="137">
        <f>Input!M29</f>
        <v>2.6994236954193198</v>
      </c>
      <c r="F29" s="138">
        <f>E29*Input!N29/100</f>
        <v>2.688337837218833E-4</v>
      </c>
      <c r="G29" s="139">
        <f t="shared" ref="G29" si="126">E29*137.88</f>
        <v>372.19653912441578</v>
      </c>
      <c r="H29" s="138">
        <f>G29*Input!L29/100</f>
        <v>1.9751620166949663E-2</v>
      </c>
      <c r="I29" s="136">
        <v>0</v>
      </c>
      <c r="J29" s="140">
        <f>(((C29*Constants!$B$24*0.000000001*Input!G29*(Constants!$B$4/Constants!$B$3))-(I29*0.000000000000001))/Input!F29)*1000000000000</f>
        <v>763.69848873140779</v>
      </c>
      <c r="K29" s="136">
        <f>J29*Input!P29/100</f>
        <v>3.0030539341048352</v>
      </c>
      <c r="L29" s="141">
        <f>(J29/Constants!$B$4)*602200000000*Constants!$B$17/(365.2425*24*60)</f>
        <v>10.543705582702174</v>
      </c>
      <c r="M29" s="142">
        <f>L29*Input!P29/100</f>
        <v>4.1460493895664682E-2</v>
      </c>
      <c r="N29" s="136">
        <v>0</v>
      </c>
      <c r="O29" s="140">
        <f>(((G29*Constants!$B$23*0.000000001*Input!G29*(Constants!$B$7/Constants!$B$6))-(N29*0.000000001))/Input!F29)*1000000</f>
        <v>13.713691946788295</v>
      </c>
      <c r="P29" s="136">
        <f>O29*Input!N29/100</f>
        <v>1.365737324269407E-3</v>
      </c>
      <c r="Q29" s="143">
        <f>(O29/Constants!$B$7)*602200000000000000*Constants!$B$18/(365.2425*24*60)</f>
        <v>10.232070236713097</v>
      </c>
      <c r="R29" s="144">
        <f>Q29*Input!N29/100</f>
        <v>1.0190049682498466E-3</v>
      </c>
      <c r="S29" s="142">
        <f>Input!S29*Constants!$B$17/Constants!$B$18</f>
        <v>0.99722669156930488</v>
      </c>
      <c r="T29" s="136">
        <f>S29*Input!T29/100</f>
        <v>1.0068069180893485E-3</v>
      </c>
      <c r="U29" s="142">
        <f>S29</f>
        <v>0.99722669156930488</v>
      </c>
      <c r="V29" s="136">
        <f>U29*Input!T29/100</f>
        <v>1.0068069180893485E-3</v>
      </c>
      <c r="W29" s="145">
        <v>0</v>
      </c>
      <c r="X29" s="140">
        <f>(((Constants!$B$25*0.000000001*Input!G29/Input!W29*(Constants!$B$11/Constants!$B$9))-(W29*0.000000001))/Input!F29)*1000000000</f>
        <v>0.90799666211728847</v>
      </c>
      <c r="Y29" s="140">
        <f>X29*Input!X29/100</f>
        <v>2.6406158338649717E-3</v>
      </c>
      <c r="Z29" s="140">
        <f>(X29/Constants!$B$11)*6.022E+23*0.000000001*Constants!$B$19/(365.2425*24*60)</f>
        <v>2.2167133960245998E-4</v>
      </c>
      <c r="AA29" s="140">
        <f>Z29*Input!X29/100</f>
        <v>6.4465969280480015E-7</v>
      </c>
      <c r="AB29" s="141">
        <v>0</v>
      </c>
      <c r="AC29" s="141">
        <v>0.9</v>
      </c>
      <c r="AD29" s="140">
        <f>(((Input!G29*Constants!$B$25*0.000000001*Input!U29*(Constants!$B$10/Constants!$B$9))-((AB29*0.000000000000001)+(Input!G29*AC29*0.000000000000001)))/Input!F29)*1000000000000</f>
        <v>224.29720514907626</v>
      </c>
      <c r="AE29" s="140">
        <f>AD29*Input!V29/100</f>
        <v>0.49322205169336775</v>
      </c>
      <c r="AF29" s="140">
        <f>(AD29/Constants!$B$10)*602200000000*Constants!$B$16/(365.2425*24*60)</f>
        <v>10.238195863721248</v>
      </c>
      <c r="AG29" s="140">
        <f>AF29*Input!V29/100</f>
        <v>2.2513450250915633E-2</v>
      </c>
      <c r="AH29" s="136">
        <f t="shared" ref="AH29" si="127">AF29/Z29</f>
        <v>46186.376110155608</v>
      </c>
      <c r="AI29" s="145">
        <f t="shared" ref="AI29" si="128">AH29*SQRT((AG29/AF29)^2+(AA29/Z29)^2)</f>
        <v>168.39322583156087</v>
      </c>
      <c r="AJ29" s="142">
        <f t="shared" ref="AJ29:AJ41" si="129">(U29-1)*1000</f>
        <v>-2.7733084306951206</v>
      </c>
      <c r="AK29" s="145">
        <f t="shared" ref="AK29" si="130">V29*1000</f>
        <v>1.0068069180893486</v>
      </c>
      <c r="AL29" s="145">
        <f t="shared" ref="AL29" si="131">AF29/Q29</f>
        <v>1.000598669366652</v>
      </c>
      <c r="AM29" s="145">
        <f t="shared" ref="AM29" si="132">AL29*SQRT((R29/Q29)^2+(AG29/AF29)^2)</f>
        <v>2.2025383574149327E-3</v>
      </c>
      <c r="AN29" s="136">
        <f>AF29/Q29</f>
        <v>1.000598669366652</v>
      </c>
      <c r="AO29" s="140">
        <f t="shared" ref="AO29" si="133">AN29*SQRT((R29/Q29)^2+(AG29/AF29)^2)</f>
        <v>2.2025383574149327E-3</v>
      </c>
      <c r="AP29" s="136" t="str">
        <f t="shared" ref="AP29" si="134">ThU_Alter_Kombi(AN29,U29)</f>
        <v>Out of range</v>
      </c>
      <c r="AQ29" s="136" t="e">
        <f t="shared" ref="AQ29:AQ41" si="135">Montealter(AN29,AO29,U29,V29)</f>
        <v>#VALUE!</v>
      </c>
      <c r="AR29" s="136" t="e">
        <f>(AQ29/AP29)*100</f>
        <v>#VALUE!</v>
      </c>
      <c r="AS29" s="144">
        <f t="shared" ref="AS29:AS41" si="136">Z29/Q29</f>
        <v>2.1664368448830024E-5</v>
      </c>
      <c r="AT29" s="144">
        <f t="shared" ref="AT29:AT41" si="137">AS29*SQRT((Y29/X29)^2+(P29/O29)^2)</f>
        <v>6.3040768923339029E-8</v>
      </c>
      <c r="AU29" s="136">
        <v>0.75</v>
      </c>
      <c r="AV29" s="136">
        <f t="shared" ref="AV29" si="138">AU29/2</f>
        <v>0.375</v>
      </c>
      <c r="AW29" s="136" t="str">
        <f t="shared" ref="AW29:AW41" si="139">marincorr_age(AN29,U29,AS29,AU29)</f>
        <v>Out of range</v>
      </c>
      <c r="AX29" s="146">
        <f t="shared" ref="AX29:AX41" si="140">marincorr_age_error(AN29, AO29, U29, V29, AS29, AT29, AU29, AV29)</f>
        <v>188.34762568599999</v>
      </c>
      <c r="AY29" s="146" t="e">
        <f t="shared" ref="AY29:AY41" si="141">SQRT(((AU29*EXP(-0.0000091577*AW29*1000))/(0.0000091577*(EXP(-0.0000091577*AW29*1000)+(AJ29/1000)*EXP(-(0.0000091577-0.0000028263)*AW29*1000)-AS29*AU29*EXP(-0.0000091577*AW29*1000))))^2*AT29^2+((AS29*EXP(-0.0000091577*AW29*1000))/(0.0000091577*(EXP(-0.0000091577*AW29*1000)+(AJ29/1000)*EXP(-(0.0000091577-0.0000028263)*AW29*1000)-AS29*AU29*EXP(-0.0000091577*AW29*1000))))^2*AV29^2+((0.0000091577/(0.0000091577-0.0000028263))*(EXP(-(0.0000091577-0.0000028263)*AW29*1000)-1)/(0.0000091577*(EXP(-0.0000091577*AW29*1000)+(AJ29/1000)*EXP(-(0.0000091577-0.0000028263)*AW29*1000)-AS29*AU29*EXP(-0.0000091577*AW29*1000))))^2*T29^2+(1/(0.0000091577*(EXP(-0.0000091577*AW29*1000)+(AJ29/1000)*EXP(-(0.0000091577-0.0000028263)*AW29*1000)-AS29*AU29*EXP(-0.0000091577*AW29*1000))))^2*AO29^2)/1000</f>
        <v>#VALUE!</v>
      </c>
      <c r="AZ29" s="147" t="e">
        <f t="shared" ref="AZ29:AZ41" si="142">AX29/AW29</f>
        <v>#VALUE!</v>
      </c>
      <c r="BA29" s="136" t="str">
        <f>Input!B29</f>
        <v>Hu1-13</v>
      </c>
      <c r="BB29" s="148">
        <f>Input!E29</f>
        <v>0</v>
      </c>
      <c r="BC29" s="136" t="e">
        <f>((U29-1)*EXP(Constants!$B$17*AW29*1000))*1000</f>
        <v>#VALUE!</v>
      </c>
      <c r="BD29" s="142" t="e">
        <f>SQRT((EXP(Constants!$B$17*AW29*1000)*V29)^2+((U29-1)*Constants!$B$17*EXP(Constants!$B$17*AW29*1000)*AY29*1000)^2)*1000</f>
        <v>#VALUE!</v>
      </c>
      <c r="BE29" s="136" t="e">
        <f t="shared" ref="BE29:BE41" si="143">AW29*1000-58</f>
        <v>#VALUE!</v>
      </c>
      <c r="BF29" s="149" t="e">
        <f t="shared" ref="BF29:BF41" si="144">AY29/2*1000</f>
        <v>#VALUE!</v>
      </c>
      <c r="BG29" s="158" t="e">
        <f t="shared" ref="BG29:BG41" si="145">AY29/AW29*100</f>
        <v>#VALUE!</v>
      </c>
      <c r="BH29" s="136"/>
      <c r="BI29" s="18"/>
      <c r="BJ29" s="18"/>
      <c r="BK29" s="18"/>
      <c r="BL29" s="18"/>
      <c r="BM29" s="18"/>
      <c r="BN29" s="157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9802</v>
      </c>
      <c r="B30" s="18" t="str">
        <f>Input!B30</f>
        <v>IS 14</v>
      </c>
      <c r="C30" s="18">
        <f>Input!O30</f>
        <v>5.9277340367713913</v>
      </c>
      <c r="D30" s="18">
        <f>C30*Input!P30/100</f>
        <v>1.4061765564882032E-2</v>
      </c>
      <c r="E30" s="150">
        <f>Input!M30</f>
        <v>5.2619167312914534</v>
      </c>
      <c r="F30" s="151">
        <f>E30*Input!N30/100</f>
        <v>2.225276214229433E-4</v>
      </c>
      <c r="G30" s="21">
        <f>E30*137.88</f>
        <v>725.51307891046554</v>
      </c>
      <c r="H30" s="151">
        <f>G30*Input!L30/100</f>
        <v>1.384201559002046E-2</v>
      </c>
      <c r="I30" s="18">
        <v>0.3</v>
      </c>
      <c r="J30" s="127">
        <f>(((C30*Constants!$B$24*0.000000001*Input!G30*(Constants!$B$4/Constants!$B$3))-(I30*0.000000000000001))/Input!F30)*1000000000000</f>
        <v>516.52239118879811</v>
      </c>
      <c r="K30" s="18">
        <f>J30*Input!P30/100</f>
        <v>1.2252939704874415</v>
      </c>
      <c r="L30" s="132">
        <f>(J30/Constants!$B$4)*602200000000*Constants!$B$17/(365.2425*24*60)</f>
        <v>7.1311651128373263</v>
      </c>
      <c r="M30" s="130">
        <f>L30*Input!P30/100</f>
        <v>1.6916543724657541E-2</v>
      </c>
      <c r="N30" s="18">
        <v>5.0000000000000001E-3</v>
      </c>
      <c r="O30" s="127">
        <f>(((G30*Constants!$B$23*0.000000001*Input!G30*(Constants!$B$7/Constants!$B$6))-(N30*0.000000001))/Input!F30)*1000000</f>
        <v>6.3683388869621922</v>
      </c>
      <c r="P30" s="18">
        <f>O30*Input!N30/100</f>
        <v>2.6931845889988435E-4</v>
      </c>
      <c r="Q30" s="128">
        <f>(O30/Constants!$B$7)*602200000000000000*Constants!$B$18/(365.2425*24*60)</f>
        <v>4.7515498405116974</v>
      </c>
      <c r="R30" s="129">
        <f>Q30*Input!N30/100</f>
        <v>2.0094409282340043E-4</v>
      </c>
      <c r="S30" s="130">
        <f>Input!S30*Constants!$B$17/Constants!$B$18</f>
        <v>1.48594371066133</v>
      </c>
      <c r="T30" s="18">
        <f>S30*Input!T30/100</f>
        <v>4.0268611308227827E-4</v>
      </c>
      <c r="U30" s="18">
        <f>S30*1/((U29+U31)/2)</f>
        <v>1.4899163261610462</v>
      </c>
      <c r="V30" s="18">
        <f>U30*Input!T30/100</f>
        <v>4.0376267949786553E-4</v>
      </c>
      <c r="W30" s="131">
        <v>3.0000000000000001E-3</v>
      </c>
      <c r="X30" s="127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49.029532974963494</v>
      </c>
      <c r="Y30" s="127">
        <f>X30*Input!X30/100</f>
        <v>5.0118482608124897E-2</v>
      </c>
      <c r="Z30" s="127">
        <f>(X30/Constants!$B$11)*6.022E+23*0.000000001*Constants!$B$19/(365.2425*24*60)</f>
        <v>1.1969694061759927E-2</v>
      </c>
      <c r="AA30" s="127">
        <f>Z30*Input!X30/100</f>
        <v>1.2235541871574137E-5</v>
      </c>
      <c r="AB30" s="132">
        <v>0.05</v>
      </c>
      <c r="AC30" s="132">
        <v>0.9</v>
      </c>
      <c r="AD30" s="127">
        <f>(((Input!G30*Constants!$B$25*0.000000001*Input!U30*(Constants!$B$10/Constants!$B$9))-((AB30*0.000000000000001)+(Input!G30*AC30*0.000000000000001)))/Input!F30)*1000000000000</f>
        <v>34.282904829286679</v>
      </c>
      <c r="AE30" s="127">
        <f>AD30*Input!V30/100</f>
        <v>4.4033705405219399E-2</v>
      </c>
      <c r="AF30" s="127">
        <f>(AD30/Constants!$B$10)*602200000000*Constants!$B$16/(365.2425*24*60)</f>
        <v>1.5648661078334332</v>
      </c>
      <c r="AG30" s="127">
        <f>AF30*Input!V30/100</f>
        <v>2.0099479181847216E-3</v>
      </c>
      <c r="AH30" s="18">
        <f>AF30/Z30</f>
        <v>130.73568127633064</v>
      </c>
      <c r="AI30" s="131">
        <f>AH30*SQRT((AG30/AF30)^2+(AA30/Z30)^2)</f>
        <v>0.21460780477929603</v>
      </c>
      <c r="AJ30" s="130">
        <f t="shared" si="129"/>
        <v>489.91632616104619</v>
      </c>
      <c r="AK30" s="131">
        <f>V30*1000</f>
        <v>0.40376267949786554</v>
      </c>
      <c r="AL30" s="131">
        <f>AF30/Q30</f>
        <v>0.32933803924172073</v>
      </c>
      <c r="AM30" s="131">
        <f>AL30*SQRT((R30/Q30)^2+(AG30/AF30)^2)</f>
        <v>4.2323813726388737E-4</v>
      </c>
      <c r="AN30" s="18">
        <f>AL30*1/((AN29+AN31)/2)</f>
        <v>0.32887484210379714</v>
      </c>
      <c r="AO30" s="127">
        <f>AN30*SQRT((R30/Q30)^2+(AG30/AF30)^2)</f>
        <v>4.2264287443214126E-4</v>
      </c>
      <c r="AP30" s="18">
        <f>ThU_Alter_Kombi(AN30,U30)</f>
        <v>26.823399999999999</v>
      </c>
      <c r="AQ30" s="18">
        <f t="shared" si="135"/>
        <v>3.9899999999999998E-2</v>
      </c>
      <c r="AR30" s="152">
        <f>(AQ30/AP30)</f>
        <v>1.4875071765697114E-3</v>
      </c>
      <c r="AS30" s="129">
        <f t="shared" si="136"/>
        <v>2.5191136499729742E-3</v>
      </c>
      <c r="AT30" s="129">
        <f t="shared" si="137"/>
        <v>2.5772661379816283E-6</v>
      </c>
      <c r="AU30" s="18">
        <v>0.75</v>
      </c>
      <c r="AV30" s="18">
        <f>AU30/2</f>
        <v>0.375</v>
      </c>
      <c r="AW30" s="18">
        <f t="shared" si="139"/>
        <v>26.688500000000001</v>
      </c>
      <c r="AX30" s="133">
        <f t="shared" si="140"/>
        <v>7.8619001100000002E-2</v>
      </c>
      <c r="AY30" s="133">
        <f t="shared" si="141"/>
        <v>7.8268858429441271E-2</v>
      </c>
      <c r="AZ30" s="152">
        <f t="shared" si="142"/>
        <v>2.9458006669539315E-3</v>
      </c>
      <c r="BA30" s="18" t="str">
        <f>Input!B30</f>
        <v>IS 14</v>
      </c>
      <c r="BB30" s="134">
        <f>Input!E30</f>
        <v>-193.8</v>
      </c>
      <c r="BC30" s="18">
        <f>((U30-1)*EXP(Constants!$B$17*AW30*1000))*1000</f>
        <v>528.24023031800732</v>
      </c>
      <c r="BD30" s="130">
        <f>SQRT((EXP(Constants!$B$17*AW30*1000)*V30)^2+((U30-1)*Constants!$B$17*EXP(Constants!$B$17*AW30*1000)*AY30*1000)^2)*1000</f>
        <v>0.4507114162613568</v>
      </c>
      <c r="BE30" s="18">
        <f t="shared" si="143"/>
        <v>26630.5</v>
      </c>
      <c r="BF30" s="135">
        <f t="shared" si="144"/>
        <v>39.134429214720633</v>
      </c>
      <c r="BG30" s="20">
        <f t="shared" si="145"/>
        <v>0.29326810584874108</v>
      </c>
      <c r="BH30" s="18"/>
      <c r="BI30" s="18"/>
      <c r="BJ30" s="18"/>
      <c r="BK30" s="18"/>
      <c r="BL30" s="18"/>
      <c r="BM30" s="18"/>
      <c r="BN30" s="157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6">
        <f>Input!A31</f>
        <v>9186</v>
      </c>
      <c r="B31" s="136" t="str">
        <f>Input!B31</f>
        <v>Hu1-13</v>
      </c>
      <c r="C31" s="136">
        <f>Input!O31</f>
        <v>2.0524859741713586</v>
      </c>
      <c r="D31" s="136">
        <f>C31*Input!P31/100</f>
        <v>8.8074065184991362E-3</v>
      </c>
      <c r="E31" s="137">
        <f>Input!M31</f>
        <v>2.6992381844408211</v>
      </c>
      <c r="F31" s="138">
        <f>E31*Input!N31/100</f>
        <v>1.6479274948368595E-4</v>
      </c>
      <c r="G31" s="139">
        <f t="shared" ref="G31" si="146">E31*137.88</f>
        <v>372.17096087070041</v>
      </c>
      <c r="H31" s="138">
        <f>G31*Input!L31/100</f>
        <v>1.3316801238275127E-2</v>
      </c>
      <c r="I31" s="136">
        <v>0</v>
      </c>
      <c r="J31" s="140">
        <f>(((C31*Constants!$B$24*0.000000001*Input!G31*(Constants!$B$4/Constants!$B$3))-(I31*0.000000000000001))/Input!F31)*1000000000000</f>
        <v>750.72478887309103</v>
      </c>
      <c r="K31" s="136">
        <f>J31*Input!P31/100</f>
        <v>3.2214292727574714</v>
      </c>
      <c r="L31" s="141">
        <f>(J31/Constants!$B$4)*602200000000*Constants!$B$17/(365.2425*24*60)</f>
        <v>10.364589251266631</v>
      </c>
      <c r="M31" s="142">
        <f>L31*Input!P31/100</f>
        <v>4.4475407911143447E-2</v>
      </c>
      <c r="N31" s="136">
        <v>0</v>
      </c>
      <c r="O31" s="140">
        <f>(((G31*Constants!$B$23*0.000000001*Input!G31*(Constants!$B$7/Constants!$B$6))-(N31*0.000000001))/Input!F31)*1000000</f>
        <v>13.712749508438884</v>
      </c>
      <c r="P31" s="136">
        <f>O31*Input!N31/100</f>
        <v>8.3718499075132293E-4</v>
      </c>
      <c r="Q31" s="143">
        <f>(O31/Constants!$B$7)*602200000000000000*Constants!$B$18/(365.2425*24*60)</f>
        <v>10.231367063897029</v>
      </c>
      <c r="R31" s="144">
        <f>Q31*Input!N31/100</f>
        <v>6.2464110027611532E-4</v>
      </c>
      <c r="S31" s="142">
        <f>Input!S31*Constants!$B$17/Constants!$B$18</f>
        <v>0.9974406391660362</v>
      </c>
      <c r="T31" s="136">
        <f>S31*Input!T31/100</f>
        <v>9.9655348917562997E-4</v>
      </c>
      <c r="U31" s="142">
        <f>S31</f>
        <v>0.9974406391660362</v>
      </c>
      <c r="V31" s="136">
        <f>U31*Input!T31/100</f>
        <v>9.9655348917562997E-4</v>
      </c>
      <c r="W31" s="145">
        <v>0</v>
      </c>
      <c r="X31" s="140">
        <f>(((Constants!$B$25*0.000000001*Input!G31/Input!W31*(Constants!$B$11/Constants!$B$9))-(W31*0.000000001))/Input!F31)*1000000000</f>
        <v>0.91233340843329536</v>
      </c>
      <c r="Y31" s="140">
        <f>X31*Input!X31/100</f>
        <v>2.6455761491417612E-3</v>
      </c>
      <c r="Z31" s="140">
        <f>(X31/Constants!$B$11)*6.022E+23*0.000000001*Constants!$B$19/(365.2425*24*60)</f>
        <v>2.2273007957970129E-4</v>
      </c>
      <c r="AA31" s="140">
        <f>Z31*Input!X31/100</f>
        <v>6.4587066612456152E-7</v>
      </c>
      <c r="AB31" s="141">
        <v>0</v>
      </c>
      <c r="AC31" s="141">
        <v>0.9</v>
      </c>
      <c r="AD31" s="140">
        <f>(((Input!G31*Constants!$B$25*0.000000001*Input!U31*(Constants!$B$10/Constants!$B$9))-((AB31*0.000000000000001)+(Input!G31*AC31*0.000000000000001)))/Input!F31)*1000000000000</f>
        <v>224.64480262801328</v>
      </c>
      <c r="AE31" s="140">
        <f>AD31*Input!V31/100</f>
        <v>0.50184679932040899</v>
      </c>
      <c r="AF31" s="140">
        <f>(AD31/Constants!$B$10)*602200000000*Constants!$B$16/(365.2425*24*60)</f>
        <v>10.25406218300386</v>
      </c>
      <c r="AG31" s="140">
        <f>AF31*Input!V31/100</f>
        <v>2.2907132621688482E-2</v>
      </c>
      <c r="AH31" s="136">
        <f t="shared" ref="AH31" si="147">AF31/Z31</f>
        <v>46038.066355265531</v>
      </c>
      <c r="AI31" s="145">
        <f t="shared" ref="AI31" si="148">AH31*SQRT((AG31/AF31)^2+(AA31/Z31)^2)</f>
        <v>168.52291105168888</v>
      </c>
      <c r="AJ31" s="142">
        <f t="shared" si="129"/>
        <v>-2.5593608339637974</v>
      </c>
      <c r="AK31" s="145">
        <f t="shared" ref="AK31" si="149">V31*1000</f>
        <v>0.99655348917563003</v>
      </c>
      <c r="AL31" s="145">
        <f t="shared" ref="AL31" si="150">AF31/Q31</f>
        <v>1.002218190293154</v>
      </c>
      <c r="AM31" s="145">
        <f t="shared" ref="AM31" si="151">AL31*SQRT((R31/Q31)^2+(AG31/AF31)^2)</f>
        <v>2.2397481383708813E-3</v>
      </c>
      <c r="AN31" s="136">
        <f>AF31/Q31</f>
        <v>1.002218190293154</v>
      </c>
      <c r="AO31" s="140">
        <f t="shared" ref="AO31" si="152">AN31*SQRT((R31/Q31)^2+(AG31/AF31)^2)</f>
        <v>2.2397481383708813E-3</v>
      </c>
      <c r="AP31" s="136" t="str">
        <f t="shared" ref="AP31" si="153">ThU_Alter_Kombi(AN31,U31)</f>
        <v>Out of range</v>
      </c>
      <c r="AQ31" s="136" t="e">
        <f t="shared" si="135"/>
        <v>#VALUE!</v>
      </c>
      <c r="AR31" s="136" t="e">
        <f>(AQ31/AP31)*100</f>
        <v>#VALUE!</v>
      </c>
      <c r="AS31" s="144">
        <f t="shared" si="136"/>
        <v>2.1769337194991179E-5</v>
      </c>
      <c r="AT31" s="144">
        <f t="shared" si="137"/>
        <v>6.3140515940905225E-8</v>
      </c>
      <c r="AU31" s="136">
        <v>0.75</v>
      </c>
      <c r="AV31" s="136">
        <f t="shared" ref="AV31" si="154">AU31/2</f>
        <v>0.375</v>
      </c>
      <c r="AW31" s="136" t="str">
        <f t="shared" si="139"/>
        <v>Out of range</v>
      </c>
      <c r="AX31" s="146">
        <f t="shared" si="140"/>
        <v>82.629604096700007</v>
      </c>
      <c r="AY31" s="146" t="e">
        <f t="shared" si="141"/>
        <v>#VALUE!</v>
      </c>
      <c r="AZ31" s="147" t="e">
        <f t="shared" si="142"/>
        <v>#VALUE!</v>
      </c>
      <c r="BA31" s="136" t="str">
        <f>Input!B31</f>
        <v>Hu1-13</v>
      </c>
      <c r="BB31" s="148">
        <f>Input!E31</f>
        <v>0</v>
      </c>
      <c r="BC31" s="136" t="e">
        <f>((U31-1)*EXP(Constants!$B$17*AW31*1000))*1000</f>
        <v>#VALUE!</v>
      </c>
      <c r="BD31" s="142" t="e">
        <f>SQRT((EXP(Constants!$B$17*AW31*1000)*V31)^2+((U31-1)*Constants!$B$17*EXP(Constants!$B$17*AW31*1000)*AY31*1000)^2)*1000</f>
        <v>#VALUE!</v>
      </c>
      <c r="BE31" s="136" t="e">
        <f t="shared" si="143"/>
        <v>#VALUE!</v>
      </c>
      <c r="BF31" s="149" t="e">
        <f t="shared" si="144"/>
        <v>#VALUE!</v>
      </c>
      <c r="BG31" s="158" t="e">
        <f t="shared" si="145"/>
        <v>#VALUE!</v>
      </c>
      <c r="BH31" s="136"/>
      <c r="BI31" s="18"/>
      <c r="BJ31" s="18"/>
      <c r="BK31" s="18"/>
      <c r="BL31" s="18"/>
      <c r="BM31" s="18"/>
      <c r="BN31" s="157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2" spans="1:110" ht="15" customHeight="1" x14ac:dyDescent="0.2">
      <c r="A32" s="18">
        <f>Input!A32</f>
        <v>9803</v>
      </c>
      <c r="B32" s="18" t="str">
        <f>Input!B32</f>
        <v>MET 8-2</v>
      </c>
      <c r="C32" s="18">
        <f>Input!O32</f>
        <v>3.4084428182217712</v>
      </c>
      <c r="D32" s="18">
        <f>C32*Input!P32/100</f>
        <v>5.9961408737427948E-3</v>
      </c>
      <c r="E32" s="150">
        <f>Input!M32</f>
        <v>3.0532197334856161</v>
      </c>
      <c r="F32" s="151">
        <f>E32*Input!N32/100</f>
        <v>9.4482587878638586E-5</v>
      </c>
      <c r="G32" s="21">
        <f>E32*137.88</f>
        <v>420.97793685299672</v>
      </c>
      <c r="H32" s="151">
        <f>G32*Input!L32/100</f>
        <v>1.5490469303540293E-2</v>
      </c>
      <c r="I32" s="18">
        <v>0.3</v>
      </c>
      <c r="J32" s="127">
        <f>(((C32*Constants!$B$24*0.000000001*Input!G32*(Constants!$B$4/Constants!$B$3))-(I32*0.000000000000001))/Input!F32)*1000000000000</f>
        <v>345.68667130420107</v>
      </c>
      <c r="K32" s="18">
        <f>J32*Input!P32/100</f>
        <v>0.6081328306973357</v>
      </c>
      <c r="L32" s="132">
        <f>(J32/Constants!$B$4)*602200000000*Constants!$B$17/(365.2425*24*60)</f>
        <v>4.7725883183955284</v>
      </c>
      <c r="M32" s="130">
        <f>L32*Input!P32/100</f>
        <v>8.3959489466831471E-3</v>
      </c>
      <c r="N32" s="18">
        <v>5.0000000000000001E-3</v>
      </c>
      <c r="O32" s="127">
        <f>(((G32*Constants!$B$23*0.000000001*Input!G32*(Constants!$B$7/Constants!$B$6))-(N32*0.000000001))/Input!F32)*1000000</f>
        <v>4.3009637482158141</v>
      </c>
      <c r="P32" s="18">
        <f>O32*Input!N32/100</f>
        <v>1.330943137982813E-4</v>
      </c>
      <c r="Q32" s="128">
        <f>(O32/Constants!$B$7)*602200000000000000*Constants!$B$18/(365.2425*24*60)</f>
        <v>3.2090383339555415</v>
      </c>
      <c r="R32" s="129">
        <f>Q32*Input!N32/100</f>
        <v>9.9304430358746981E-5</v>
      </c>
      <c r="S32" s="130">
        <f>Input!S32*Constants!$B$17/Constants!$B$18</f>
        <v>1.4787599457819824</v>
      </c>
      <c r="T32" s="18">
        <f>S32*Input!T32/100</f>
        <v>4.8513772904438418E-4</v>
      </c>
      <c r="U32" s="18">
        <f>S32*1/((U31+U33)/2)</f>
        <v>1.4815541508880741</v>
      </c>
      <c r="V32" s="18">
        <f>U32*Input!T32/100</f>
        <v>4.8605442571548357E-4</v>
      </c>
      <c r="W32" s="131">
        <v>3.0000000000000001E-3</v>
      </c>
      <c r="X32" s="127">
        <f>IF((((Constants!$B$25*0.000000001*Input!G32/Input!W32*(Constants!$B$11/Constants!$B$9))-(W32*0.000000001))/Input!F32)*1000000000&lt;0, "n.d.", (((Constants!$B$25*0.000000001*Input!G32/Input!W32*(Constants!$B$11/Constants!$B$9))-(W32*0.000000001))/Input!F32)*1000000000)</f>
        <v>41.890553564722573</v>
      </c>
      <c r="Y32" s="127">
        <f>X32*Input!X32/100</f>
        <v>4.9447235691328889E-2</v>
      </c>
      <c r="Z32" s="127">
        <f>(X32/Constants!$B$11)*6.022E+23*0.000000001*Constants!$B$19/(365.2425*24*60)</f>
        <v>1.0226838393576788E-2</v>
      </c>
      <c r="AA32" s="127">
        <f>Z32*Input!X32/100</f>
        <v>1.2071668798623377E-5</v>
      </c>
      <c r="AB32" s="132">
        <v>0.05</v>
      </c>
      <c r="AC32" s="132">
        <v>0.9</v>
      </c>
      <c r="AD32" s="127">
        <f>(((Input!G32*Constants!$B$25*0.000000001*Input!U32*(Constants!$B$10/Constants!$B$9))-((AB32*0.000000000000001)+(Input!G32*AC32*0.000000000000001)))/Input!F32)*1000000000000</f>
        <v>22.377666212609839</v>
      </c>
      <c r="AE32" s="127">
        <f>AD32*Input!V32/100</f>
        <v>3.380976976865923E-2</v>
      </c>
      <c r="AF32" s="127">
        <f>(AD32/Constants!$B$10)*602200000000*Constants!$B$16/(365.2425*24*60)</f>
        <v>1.0214435329472955</v>
      </c>
      <c r="AG32" s="127">
        <f>AF32*Input!V32/100</f>
        <v>1.5432695417171593E-3</v>
      </c>
      <c r="AH32" s="18">
        <f>AF32/Z32</f>
        <v>99.878720444906776</v>
      </c>
      <c r="AI32" s="131">
        <f>AH32*SQRT((AG32/AF32)^2+(AA32/Z32)^2)</f>
        <v>0.19149787104209667</v>
      </c>
      <c r="AJ32" s="130">
        <f t="shared" si="129"/>
        <v>481.55415088807405</v>
      </c>
      <c r="AK32" s="131">
        <f>V32*1000</f>
        <v>0.48605442571548357</v>
      </c>
      <c r="AL32" s="131">
        <f>AF32/Q32</f>
        <v>0.31830206642880404</v>
      </c>
      <c r="AM32" s="131">
        <f>AL32*SQRT((R32/Q32)^2+(AG32/AF32)^2)</f>
        <v>4.8101426296438799E-4</v>
      </c>
      <c r="AN32" s="18">
        <f>AL32*1/((AN31+AN33)/2)</f>
        <v>0.3176341864736355</v>
      </c>
      <c r="AO32" s="127">
        <f>AN32*SQRT((R32/Q32)^2+(AG32/AF32)^2)</f>
        <v>4.8000497079111223E-4</v>
      </c>
      <c r="AP32" s="18">
        <f>ThU_Alter_Kombi(AN32,U32)</f>
        <v>25.968299999999999</v>
      </c>
      <c r="AQ32" s="18">
        <f t="shared" si="135"/>
        <v>4.5600000000000002E-2</v>
      </c>
      <c r="AR32" s="152">
        <f>(AQ32/AP32)</f>
        <v>1.7559871073578172E-3</v>
      </c>
      <c r="AS32" s="129">
        <f t="shared" si="136"/>
        <v>3.1868857050925065E-3</v>
      </c>
      <c r="AT32" s="129">
        <f t="shared" si="137"/>
        <v>3.76306393248765E-6</v>
      </c>
      <c r="AU32" s="18">
        <v>0.75</v>
      </c>
      <c r="AV32" s="18">
        <f>AU32/2</f>
        <v>0.375</v>
      </c>
      <c r="AW32" s="18">
        <f t="shared" si="139"/>
        <v>25.796500000000002</v>
      </c>
      <c r="AX32" s="133">
        <f t="shared" si="140"/>
        <v>9.7951582800000006E-2</v>
      </c>
      <c r="AY32" s="133">
        <f t="shared" si="141"/>
        <v>9.7086284372735601E-2</v>
      </c>
      <c r="AZ32" s="152">
        <f t="shared" si="142"/>
        <v>3.7970880855930068E-3</v>
      </c>
      <c r="BA32" s="18" t="str">
        <f>Input!B32</f>
        <v>MET 8-2</v>
      </c>
      <c r="BB32" s="134">
        <f>Input!E32</f>
        <v>-307</v>
      </c>
      <c r="BC32" s="18">
        <f>((U32-1)*EXP(Constants!$B$17*AW32*1000))*1000</f>
        <v>517.91853347552228</v>
      </c>
      <c r="BD32" s="130">
        <f>SQRT((EXP(Constants!$B$17*AW32*1000)*V32)^2+((U32-1)*Constants!$B$17*EXP(Constants!$B$17*AW32*1000)*AY32*1000)^2)*1000</f>
        <v>0.54167564621638231</v>
      </c>
      <c r="BE32" s="18">
        <f t="shared" si="143"/>
        <v>25738.5</v>
      </c>
      <c r="BF32" s="135">
        <f t="shared" si="144"/>
        <v>48.543142186367803</v>
      </c>
      <c r="BG32" s="20">
        <f t="shared" si="145"/>
        <v>0.37635448364210494</v>
      </c>
      <c r="BH32" s="18"/>
      <c r="BI32" s="18"/>
      <c r="BJ32" s="18"/>
      <c r="BK32" s="18"/>
      <c r="BL32" s="18"/>
      <c r="BM32" s="18"/>
      <c r="BN32" s="157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</row>
    <row r="33" spans="1:110" ht="15" customHeight="1" x14ac:dyDescent="0.2">
      <c r="A33" s="136">
        <f>Input!A33</f>
        <v>9186</v>
      </c>
      <c r="B33" s="136" t="str">
        <f>Input!B33</f>
        <v>Hu1-13</v>
      </c>
      <c r="C33" s="136">
        <f>Input!O33</f>
        <v>2.0482291620874191</v>
      </c>
      <c r="D33" s="136">
        <f>C33*Input!P33/100</f>
        <v>1.2997765671889887E-2</v>
      </c>
      <c r="E33" s="137">
        <f>Input!M33</f>
        <v>2.6994478693659327</v>
      </c>
      <c r="F33" s="138">
        <f>E33*Input!N33/100</f>
        <v>2.0016988857830497E-4</v>
      </c>
      <c r="G33" s="139">
        <f t="shared" ref="G33" si="155">E33*137.88</f>
        <v>372.1998722281748</v>
      </c>
      <c r="H33" s="138">
        <f>G33*Input!L33/100</f>
        <v>1.8590313592018792E-2</v>
      </c>
      <c r="I33" s="136">
        <v>0</v>
      </c>
      <c r="J33" s="140">
        <f>(((C33*Constants!$B$24*0.000000001*Input!G33*(Constants!$B$4/Constants!$B$3))-(I33*0.000000000000001))/Input!F33)*1000000000000</f>
        <v>749.16780169110655</v>
      </c>
      <c r="K33" s="136">
        <f>J33*Input!P33/100</f>
        <v>4.7541103874246451</v>
      </c>
      <c r="L33" s="141">
        <f>(J33/Constants!$B$4)*602200000000*Constants!$B$17/(365.2425*24*60)</f>
        <v>10.343093314473361</v>
      </c>
      <c r="M33" s="142">
        <f>L33*Input!P33/100</f>
        <v>6.5635772457709893E-2</v>
      </c>
      <c r="N33" s="136">
        <v>0</v>
      </c>
      <c r="O33" s="140">
        <f>(((G33*Constants!$B$23*0.000000001*Input!G33*(Constants!$B$7/Constants!$B$6))-(N33*0.000000001))/Input!F33)*1000000</f>
        <v>13.713814755985515</v>
      </c>
      <c r="P33" s="136">
        <f>O33*Input!N33/100</f>
        <v>1.0169089771435089E-3</v>
      </c>
      <c r="Q33" s="143">
        <f>(O33/Constants!$B$7)*602200000000000000*Constants!$B$18/(365.2425*24*60)</f>
        <v>10.232161867204475</v>
      </c>
      <c r="R33" s="144">
        <f>Q33*Input!N33/100</f>
        <v>7.5873689731766915E-4</v>
      </c>
      <c r="S33" s="142">
        <f>Input!S33*Constants!$B$17/Constants!$B$18</f>
        <v>0.9987873689639174</v>
      </c>
      <c r="T33" s="136">
        <f>S33*Input!T33/100</f>
        <v>1.3325116817800632E-3</v>
      </c>
      <c r="U33" s="142">
        <f>S33</f>
        <v>0.9987873689639174</v>
      </c>
      <c r="V33" s="136">
        <f>U33*Input!T33/100</f>
        <v>1.3325116817800632E-3</v>
      </c>
      <c r="W33" s="145">
        <v>0</v>
      </c>
      <c r="X33" s="140">
        <f>(((Constants!$B$25*0.000000001*Input!G33/Input!W33*(Constants!$B$11/Constants!$B$9))-(W33*0.000000001))/Input!F33)*1000000000</f>
        <v>0.90707981114933134</v>
      </c>
      <c r="Y33" s="140">
        <f>X33*Input!X33/100</f>
        <v>3.1034735193162344E-3</v>
      </c>
      <c r="Z33" s="140">
        <f>(X33/Constants!$B$11)*6.022E+23*0.000000001*Constants!$B$19/(365.2425*24*60)</f>
        <v>2.2144750664055351E-4</v>
      </c>
      <c r="AA33" s="140">
        <f>Z33*Input!X33/100</f>
        <v>7.5765821742495126E-7</v>
      </c>
      <c r="AB33" s="141">
        <v>0</v>
      </c>
      <c r="AC33" s="141">
        <v>0.9</v>
      </c>
      <c r="AD33" s="140">
        <f>(((Input!G33*Constants!$B$25*0.000000001*Input!U33*(Constants!$B$10/Constants!$B$9))-((AB33*0.000000000000001)+(Input!G33*AC33*0.000000000000001)))/Input!F33)*1000000000000</f>
        <v>224.61046260794026</v>
      </c>
      <c r="AE33" s="140">
        <f>AD33*Input!V33/100</f>
        <v>0.44121208747861018</v>
      </c>
      <c r="AF33" s="140">
        <f>(AD33/Constants!$B$10)*602200000000*Constants!$B$16/(365.2425*24*60)</f>
        <v>10.252494709832547</v>
      </c>
      <c r="AG33" s="140">
        <f>AF33*Input!V33/100</f>
        <v>2.0139420667524655E-2</v>
      </c>
      <c r="AH33" s="136">
        <f t="shared" ref="AH33" si="156">AF33/Z33</f>
        <v>46297.629923077293</v>
      </c>
      <c r="AI33" s="145">
        <f t="shared" ref="AI33" si="157">AH33*SQRT((AG33/AF33)^2+(AA33/Z33)^2)</f>
        <v>182.65311349029312</v>
      </c>
      <c r="AJ33" s="142">
        <f t="shared" si="129"/>
        <v>-1.2126310360826009</v>
      </c>
      <c r="AK33" s="145">
        <f t="shared" ref="AK33" si="158">V33*1000</f>
        <v>1.3325116817800631</v>
      </c>
      <c r="AL33" s="145">
        <f t="shared" ref="AL33" si="159">AF33/Q33</f>
        <v>1.0019871502124338</v>
      </c>
      <c r="AM33" s="145">
        <f t="shared" ref="AM33" si="160">AL33*SQRT((R33/Q33)^2+(AG33/AF33)^2)</f>
        <v>1.9696487495712025E-3</v>
      </c>
      <c r="AN33" s="136">
        <f>AF33/Q33</f>
        <v>1.0019871502124338</v>
      </c>
      <c r="AO33" s="140">
        <f t="shared" ref="AO33" si="161">AN33*SQRT((R33/Q33)^2+(AG33/AF33)^2)</f>
        <v>1.9696487495712025E-3</v>
      </c>
      <c r="AP33" s="136" t="str">
        <f t="shared" ref="AP33" si="162">ThU_Alter_Kombi(AN33,U33)</f>
        <v>Out of range</v>
      </c>
      <c r="AQ33" s="136" t="e">
        <f t="shared" si="135"/>
        <v>#VALUE!</v>
      </c>
      <c r="AR33" s="136" t="e">
        <f>(AQ33/AP33)*100</f>
        <v>#VALUE!</v>
      </c>
      <c r="AS33" s="144">
        <f t="shared" si="136"/>
        <v>2.1642299009198054E-5</v>
      </c>
      <c r="AT33" s="144">
        <f t="shared" si="137"/>
        <v>7.4064127541986556E-8</v>
      </c>
      <c r="AU33" s="136">
        <v>0.75</v>
      </c>
      <c r="AV33" s="136">
        <f t="shared" ref="AV33" si="163">AU33/2</f>
        <v>0.375</v>
      </c>
      <c r="AW33" s="136" t="str">
        <f t="shared" si="139"/>
        <v>Out of range</v>
      </c>
      <c r="AX33" s="146">
        <f t="shared" si="140"/>
        <v>198.5196919988</v>
      </c>
      <c r="AY33" s="146" t="e">
        <f t="shared" si="141"/>
        <v>#VALUE!</v>
      </c>
      <c r="AZ33" s="147" t="e">
        <f t="shared" si="142"/>
        <v>#VALUE!</v>
      </c>
      <c r="BA33" s="136" t="str">
        <f>Input!B33</f>
        <v>Hu1-13</v>
      </c>
      <c r="BB33" s="148">
        <f>Input!E33</f>
        <v>0</v>
      </c>
      <c r="BC33" s="136" t="e">
        <f>((U33-1)*EXP(Constants!$B$17*AW33*1000))*1000</f>
        <v>#VALUE!</v>
      </c>
      <c r="BD33" s="142" t="e">
        <f>SQRT((EXP(Constants!$B$17*AW33*1000)*V33)^2+((U33-1)*Constants!$B$17*EXP(Constants!$B$17*AW33*1000)*AY33*1000)^2)*1000</f>
        <v>#VALUE!</v>
      </c>
      <c r="BE33" s="136" t="e">
        <f t="shared" si="143"/>
        <v>#VALUE!</v>
      </c>
      <c r="BF33" s="149" t="e">
        <f t="shared" si="144"/>
        <v>#VALUE!</v>
      </c>
      <c r="BG33" s="158" t="e">
        <f t="shared" si="145"/>
        <v>#VALUE!</v>
      </c>
      <c r="BH33" s="136"/>
      <c r="BI33" s="18"/>
      <c r="BJ33" s="18"/>
      <c r="BK33" s="18"/>
      <c r="BL33" s="18"/>
      <c r="BM33" s="18"/>
      <c r="BN33" s="157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4" spans="1:110" ht="15" customHeight="1" x14ac:dyDescent="0.2">
      <c r="A34" s="18">
        <f>Input!A34</f>
        <v>9804</v>
      </c>
      <c r="B34" s="18" t="str">
        <f>Input!B34</f>
        <v>EB 6-11</v>
      </c>
      <c r="C34" s="18">
        <f>Input!O34</f>
        <v>1.6335059556851919</v>
      </c>
      <c r="D34" s="18">
        <f>C34*Input!P34/100</f>
        <v>3.3899987359482381E-3</v>
      </c>
      <c r="E34" s="150">
        <f>Input!M34</f>
        <v>1.6093451318418897</v>
      </c>
      <c r="F34" s="151">
        <f>E34*Input!N34/100</f>
        <v>7.4114318853580206E-5</v>
      </c>
      <c r="G34" s="21">
        <f>E34*137.88</f>
        <v>221.89650677835974</v>
      </c>
      <c r="H34" s="151">
        <f>G34*Input!L34/100</f>
        <v>8.1401044710801458E-3</v>
      </c>
      <c r="I34" s="18">
        <v>0.3</v>
      </c>
      <c r="J34" s="127">
        <f>(((C34*Constants!$B$24*0.000000001*Input!G34*(Constants!$B$4/Constants!$B$3))-(I34*0.000000000000001))/Input!F34)*1000000000000</f>
        <v>231.58927060159053</v>
      </c>
      <c r="K34" s="18">
        <f>J34*Input!P34/100</f>
        <v>0.48061492023716129</v>
      </c>
      <c r="L34" s="132">
        <f>(J34/Constants!$B$4)*602200000000*Constants!$B$17/(365.2425*24*60)</f>
        <v>3.1973470176588199</v>
      </c>
      <c r="M34" s="130">
        <f>L34*Input!P34/100</f>
        <v>6.6354226077521283E-3</v>
      </c>
      <c r="N34" s="18">
        <v>5.0000000000000001E-3</v>
      </c>
      <c r="O34" s="127">
        <f>(((G34*Constants!$B$23*0.000000001*Input!G34*(Constants!$B$7/Constants!$B$6))-(N34*0.000000001))/Input!F34)*1000000</f>
        <v>3.1690354354105787</v>
      </c>
      <c r="P34" s="18">
        <f>O34*Input!N34/100</f>
        <v>1.4594191020387597E-4</v>
      </c>
      <c r="Q34" s="128">
        <f>(O34/Constants!$B$7)*602200000000000000*Constants!$B$18/(365.2425*24*60)</f>
        <v>2.3644831226756362</v>
      </c>
      <c r="R34" s="129">
        <f>Q34*Input!N34/100</f>
        <v>1.0889028873336026E-4</v>
      </c>
      <c r="S34" s="130">
        <f>Input!S34*Constants!$B$17/Constants!$B$18</f>
        <v>1.3499732277923366</v>
      </c>
      <c r="T34" s="18">
        <f>S34*Input!T34/100</f>
        <v>6.4782212981614529E-4</v>
      </c>
      <c r="U34" s="18">
        <f>S34*1/((U33+U35)/2)</f>
        <v>1.3516594553507351</v>
      </c>
      <c r="V34" s="18">
        <f>U34*Input!T34/100</f>
        <v>6.4863131292122278E-4</v>
      </c>
      <c r="W34" s="131">
        <v>3.0000000000000001E-3</v>
      </c>
      <c r="X34" s="127">
        <f>IF((((Constants!$B$25*0.000000001*Input!G34/Input!W34*(Constants!$B$11/Constants!$B$9))-(W34*0.000000001))/Input!F34)*1000000000&lt;0, "n.d.", (((Constants!$B$25*0.000000001*Input!G34/Input!W34*(Constants!$B$11/Constants!$B$9))-(W34*0.000000001))/Input!F34)*1000000000)</f>
        <v>9.2320946824324235</v>
      </c>
      <c r="Y34" s="127">
        <f>X34*Input!X34/100</f>
        <v>1.0252980443935635E-2</v>
      </c>
      <c r="Z34" s="127">
        <f>(X34/Constants!$B$11)*6.022E+23*0.000000001*Constants!$B$19/(365.2425*24*60)</f>
        <v>2.2538527738851879E-3</v>
      </c>
      <c r="AA34" s="127">
        <f>Z34*Input!X34/100</f>
        <v>2.503083992209053E-6</v>
      </c>
      <c r="AB34" s="132">
        <v>0.05</v>
      </c>
      <c r="AC34" s="132">
        <v>0.9</v>
      </c>
      <c r="AD34" s="127">
        <f>(((Input!G34*Constants!$B$25*0.000000001*Input!U34*(Constants!$B$10/Constants!$B$9))-((AB34*0.000000000000001)+(Input!G34*AC34*0.000000000000001)))/Input!F34)*1000000000000</f>
        <v>55.470162614512546</v>
      </c>
      <c r="AE34" s="127">
        <f>AD34*Input!V34/100</f>
        <v>7.6336810341462613E-2</v>
      </c>
      <c r="AF34" s="127">
        <f>(AD34/Constants!$B$10)*602200000000*Constants!$B$16/(365.2425*24*60)</f>
        <v>2.5319726523671591</v>
      </c>
      <c r="AG34" s="127">
        <f>AF34*Input!V34/100</f>
        <v>3.4844447364744831E-3</v>
      </c>
      <c r="AH34" s="18">
        <f>AF34/Z34</f>
        <v>1123.3975358570333</v>
      </c>
      <c r="AI34" s="131">
        <f>AH34*SQRT((AG34/AF34)^2+(AA34/Z34)^2)</f>
        <v>1.9866209946744746</v>
      </c>
      <c r="AJ34" s="130">
        <f t="shared" si="129"/>
        <v>351.65945535073507</v>
      </c>
      <c r="AK34" s="131">
        <f>V34*1000</f>
        <v>0.64863131292122278</v>
      </c>
      <c r="AL34" s="131">
        <f>AF34/Q34</f>
        <v>1.0708355784337309</v>
      </c>
      <c r="AM34" s="131">
        <f>AL34*SQRT((R34/Q34)^2+(AG34/AF34)^2)</f>
        <v>1.4744851298713107E-3</v>
      </c>
      <c r="AN34" s="18">
        <f>AL34*1/((AN33+AN35)/2)</f>
        <v>1.0665164987655571</v>
      </c>
      <c r="AO34" s="127">
        <f>AN34*SQRT((R34/Q34)^2+(AG34/AF34)^2)</f>
        <v>1.4685379808657027E-3</v>
      </c>
      <c r="AP34" s="18">
        <f>ThU_Alter_Kombi(AN34,U34)</f>
        <v>152.05029999999999</v>
      </c>
      <c r="AQ34" s="18">
        <f t="shared" si="135"/>
        <v>0.45540000000000003</v>
      </c>
      <c r="AR34" s="152">
        <f>(AQ34/AP34)</f>
        <v>2.9950615026737865E-3</v>
      </c>
      <c r="AS34" s="129">
        <f t="shared" si="136"/>
        <v>9.5321161410310271E-4</v>
      </c>
      <c r="AT34" s="129">
        <f t="shared" si="137"/>
        <v>1.0595275939011389E-6</v>
      </c>
      <c r="AU34" s="18">
        <v>0.75</v>
      </c>
      <c r="AV34" s="18">
        <f>AU34/2</f>
        <v>0.375</v>
      </c>
      <c r="AW34" s="18">
        <f t="shared" si="139"/>
        <v>151.99969999999999</v>
      </c>
      <c r="AX34" s="133">
        <f t="shared" si="140"/>
        <v>0.45320298850000001</v>
      </c>
      <c r="AY34" s="133">
        <f t="shared" si="141"/>
        <v>0.45109593342033549</v>
      </c>
      <c r="AZ34" s="152">
        <f t="shared" si="142"/>
        <v>2.9816044932983424E-3</v>
      </c>
      <c r="BA34" s="18" t="str">
        <f>Input!B34</f>
        <v>EB 6-11</v>
      </c>
      <c r="BB34" s="134">
        <f>Input!E34</f>
        <v>-335</v>
      </c>
      <c r="BC34" s="18">
        <f>((U34-1)*EXP(Constants!$B$17*AW34*1000))*1000</f>
        <v>540.02504834259412</v>
      </c>
      <c r="BD34" s="130">
        <f>SQRT((EXP(Constants!$B$17*AW34*1000)*V34)^2+((U34-1)*Constants!$B$17*EXP(Constants!$B$17*AW34*1000)*AY34*1000)^2)*1000</f>
        <v>1.2102721439834503</v>
      </c>
      <c r="BE34" s="18">
        <f t="shared" si="143"/>
        <v>151941.69999999998</v>
      </c>
      <c r="BF34" s="135">
        <f t="shared" si="144"/>
        <v>225.54796671016774</v>
      </c>
      <c r="BG34" s="20">
        <f t="shared" si="145"/>
        <v>0.29677422614671972</v>
      </c>
      <c r="BH34" s="18"/>
      <c r="BI34" s="18"/>
      <c r="BJ34" s="18"/>
      <c r="BK34" s="18"/>
      <c r="BL34" s="18"/>
      <c r="BM34" s="18"/>
      <c r="BN34" s="157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</row>
    <row r="35" spans="1:110" ht="15" customHeight="1" x14ac:dyDescent="0.2">
      <c r="A35" s="136">
        <f>Input!A35</f>
        <v>9186</v>
      </c>
      <c r="B35" s="136" t="str">
        <f>Input!B35</f>
        <v>Hu1-13</v>
      </c>
      <c r="C35" s="136">
        <f>Input!O35</f>
        <v>2.0633462162897791</v>
      </c>
      <c r="D35" s="136">
        <f>C35*Input!P35/100</f>
        <v>9.8784739680252542E-3</v>
      </c>
      <c r="E35" s="137">
        <f>Input!M35</f>
        <v>2.6992982650760928</v>
      </c>
      <c r="F35" s="138">
        <f>E35*Input!N35/100</f>
        <v>2.2484356815793895E-4</v>
      </c>
      <c r="G35" s="139">
        <f t="shared" ref="G35" si="164">E35*137.88</f>
        <v>372.17924478869168</v>
      </c>
      <c r="H35" s="138">
        <f>G35*Input!L35/100</f>
        <v>1.5015734960980376E-2</v>
      </c>
      <c r="I35" s="136">
        <v>0</v>
      </c>
      <c r="J35" s="140">
        <f>(((C35*Constants!$B$24*0.000000001*Input!G35*(Constants!$B$4/Constants!$B$3))-(I35*0.000000000000001))/Input!F35)*1000000000000</f>
        <v>754.69707081511683</v>
      </c>
      <c r="K35" s="136">
        <f>J35*Input!P35/100</f>
        <v>3.6131868267836138</v>
      </c>
      <c r="L35" s="141">
        <f>(J35/Constants!$B$4)*602200000000*Constants!$B$17/(365.2425*24*60)</f>
        <v>10.419431013959885</v>
      </c>
      <c r="M35" s="142">
        <f>L35*Input!P35/100</f>
        <v>4.9884055918700147E-2</v>
      </c>
      <c r="N35" s="136">
        <v>0</v>
      </c>
      <c r="O35" s="140">
        <f>(((G35*Constants!$B$23*0.000000001*Input!G35*(Constants!$B$7/Constants!$B$6))-(N35*0.000000001))/Input!F35)*1000000</f>
        <v>13.713054731855824</v>
      </c>
      <c r="P35" s="136">
        <f>O35*Input!N35/100</f>
        <v>1.1422569325322983E-3</v>
      </c>
      <c r="Q35" s="143">
        <f>(O35/Constants!$B$7)*602200000000000000*Constants!$B$18/(365.2425*24*60)</f>
        <v>10.231594797424377</v>
      </c>
      <c r="R35" s="144">
        <f>Q35*Input!N35/100</f>
        <v>8.5226160886457301E-4</v>
      </c>
      <c r="S35" s="142">
        <f>Input!S35*Constants!$B$17/Constants!$B$18</f>
        <v>0.99871758311299319</v>
      </c>
      <c r="T35" s="136">
        <f>S35*Input!T35/100</f>
        <v>1.0514234589246577E-3</v>
      </c>
      <c r="U35" s="142">
        <f>S35</f>
        <v>0.99871758311299319</v>
      </c>
      <c r="V35" s="136">
        <f>U35*Input!T35/100</f>
        <v>1.0514234589246577E-3</v>
      </c>
      <c r="W35" s="145">
        <v>0</v>
      </c>
      <c r="X35" s="140">
        <f>(((Constants!$B$25*0.000000001*Input!G35/Input!W35*(Constants!$B$11/Constants!$B$9))-(W35*0.000000001))/Input!F35)*1000000000</f>
        <v>0.90677909787093824</v>
      </c>
      <c r="Y35" s="140">
        <f>X35*Input!X35/100</f>
        <v>3.5314255862150586E-3</v>
      </c>
      <c r="Z35" s="140">
        <f>(X35/Constants!$B$11)*6.022E+23*0.000000001*Constants!$B$19/(365.2425*24*60)</f>
        <v>2.2137409280761913E-4</v>
      </c>
      <c r="AA35" s="140">
        <f>Z35*Input!X35/100</f>
        <v>8.6213515210210739E-7</v>
      </c>
      <c r="AB35" s="141">
        <v>0</v>
      </c>
      <c r="AC35" s="141">
        <v>0.9</v>
      </c>
      <c r="AD35" s="140">
        <f>(((Input!G35*Constants!$B$25*0.000000001*Input!U35*(Constants!$B$10/Constants!$B$9))-((AB35*0.000000000000001)+(Input!G35*AC35*0.000000000000001)))/Input!F35)*1000000000000</f>
        <v>225.5226696549114</v>
      </c>
      <c r="AE35" s="140">
        <f>AD35*Input!V35/100</f>
        <v>0.58589568041868811</v>
      </c>
      <c r="AF35" s="140">
        <f>(AD35/Constants!$B$10)*602200000000*Constants!$B$16/(365.2425*24*60)</f>
        <v>10.29413301026946</v>
      </c>
      <c r="AG35" s="140">
        <f>AF35*Input!V35/100</f>
        <v>2.6743599983102429E-2</v>
      </c>
      <c r="AH35" s="136">
        <f t="shared" ref="AH35" si="165">AF35/Z35</f>
        <v>46501.073724175018</v>
      </c>
      <c r="AI35" s="145">
        <f t="shared" ref="AI35" si="166">AH35*SQRT((AG35/AF35)^2+(AA35/Z35)^2)</f>
        <v>217.69373654552817</v>
      </c>
      <c r="AJ35" s="142">
        <f t="shared" si="129"/>
        <v>-1.2824168870068098</v>
      </c>
      <c r="AK35" s="145">
        <f t="shared" ref="AK35" si="167">V35*1000</f>
        <v>1.0514234589246578</v>
      </c>
      <c r="AL35" s="145">
        <f t="shared" ref="AL35" si="168">AF35/Q35</f>
        <v>1.0061122644204818</v>
      </c>
      <c r="AM35" s="145">
        <f t="shared" ref="AM35" si="169">AL35*SQRT((R35/Q35)^2+(AG35/AF35)^2)</f>
        <v>2.6151683465332853E-3</v>
      </c>
      <c r="AN35" s="136">
        <f>AF35/Q35</f>
        <v>1.0061122644204818</v>
      </c>
      <c r="AO35" s="140">
        <f t="shared" ref="AO35" si="170">AN35*SQRT((R35/Q35)^2+(AG35/AF35)^2)</f>
        <v>2.6151683465332853E-3</v>
      </c>
      <c r="AP35" s="136" t="str">
        <f t="shared" ref="AP35" si="171">ThU_Alter_Kombi(AN35,U35)</f>
        <v>Out of range</v>
      </c>
      <c r="AQ35" s="136" t="e">
        <f t="shared" si="135"/>
        <v>#VALUE!</v>
      </c>
      <c r="AR35" s="136" t="e">
        <f>(AQ35/AP35)*100</f>
        <v>#VALUE!</v>
      </c>
      <c r="AS35" s="144">
        <f t="shared" si="136"/>
        <v>2.1636323289830257E-5</v>
      </c>
      <c r="AT35" s="144">
        <f t="shared" si="137"/>
        <v>8.4281321422670313E-8</v>
      </c>
      <c r="AU35" s="136">
        <v>0.75</v>
      </c>
      <c r="AV35" s="136">
        <f t="shared" ref="AV35" si="172">AU35/2</f>
        <v>0.375</v>
      </c>
      <c r="AW35" s="136" t="str">
        <f t="shared" si="139"/>
        <v>Out of range</v>
      </c>
      <c r="AX35" s="146">
        <f t="shared" si="140"/>
        <v>59.191503547000003</v>
      </c>
      <c r="AY35" s="146" t="e">
        <f t="shared" si="141"/>
        <v>#VALUE!</v>
      </c>
      <c r="AZ35" s="147" t="e">
        <f t="shared" si="142"/>
        <v>#VALUE!</v>
      </c>
      <c r="BA35" s="136" t="str">
        <f>Input!B35</f>
        <v>Hu1-13</v>
      </c>
      <c r="BB35" s="148">
        <f>Input!E35</f>
        <v>0</v>
      </c>
      <c r="BC35" s="136" t="e">
        <f>((U35-1)*EXP(Constants!$B$17*AW35*1000))*1000</f>
        <v>#VALUE!</v>
      </c>
      <c r="BD35" s="142" t="e">
        <f>SQRT((EXP(Constants!$B$17*AW35*1000)*V35)^2+((U35-1)*Constants!$B$17*EXP(Constants!$B$17*AW35*1000)*AY35*1000)^2)*1000</f>
        <v>#VALUE!</v>
      </c>
      <c r="BE35" s="136" t="e">
        <f t="shared" si="143"/>
        <v>#VALUE!</v>
      </c>
      <c r="BF35" s="149" t="e">
        <f t="shared" si="144"/>
        <v>#VALUE!</v>
      </c>
      <c r="BG35" s="158" t="e">
        <f t="shared" si="145"/>
        <v>#VALUE!</v>
      </c>
      <c r="BH35" s="136"/>
      <c r="BI35" s="18"/>
      <c r="BJ35" s="18"/>
      <c r="BK35" s="18"/>
      <c r="BL35" s="18"/>
      <c r="BM35" s="18"/>
      <c r="BN35" s="157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9805</v>
      </c>
      <c r="B36" s="18" t="str">
        <f>Input!B36</f>
        <v>EB 6-14</v>
      </c>
      <c r="C36" s="18">
        <f>Input!O36</f>
        <v>3.5587638996973552</v>
      </c>
      <c r="D36" s="18">
        <f>C36*Input!P36/100</f>
        <v>8.7340065570844401E-3</v>
      </c>
      <c r="E36" s="150">
        <f>Input!M36</f>
        <v>3.2025701357913174</v>
      </c>
      <c r="F36" s="151">
        <f>E36*Input!N36/100</f>
        <v>1.4788477801472934E-4</v>
      </c>
      <c r="G36" s="21">
        <f>E36*137.88</f>
        <v>441.57037032290685</v>
      </c>
      <c r="H36" s="151">
        <f>G36*Input!L36/100</f>
        <v>1.1093646107147805E-2</v>
      </c>
      <c r="I36" s="18">
        <v>0.3</v>
      </c>
      <c r="J36" s="127">
        <f>(((C36*Constants!$B$24*0.000000001*Input!G36*(Constants!$B$4/Constants!$B$3))-(I36*0.000000000000001))/Input!F36)*1000000000000</f>
        <v>310.92513005438815</v>
      </c>
      <c r="K36" s="18">
        <f>J36*Input!P36/100</f>
        <v>0.76308015962742015</v>
      </c>
      <c r="L36" s="132">
        <f>(J36/Constants!$B$4)*602200000000*Constants!$B$17/(365.2425*24*60)</f>
        <v>4.2926666451867606</v>
      </c>
      <c r="M36" s="130">
        <f>L36*Input!P36/100</f>
        <v>1.0535168862881644E-2</v>
      </c>
      <c r="N36" s="18">
        <v>5.0000000000000001E-3</v>
      </c>
      <c r="O36" s="127">
        <f>(((G36*Constants!$B$23*0.000000001*Input!G36*(Constants!$B$7/Constants!$B$6))-(N36*0.000000001))/Input!F36)*1000000</f>
        <v>3.8863003072779376</v>
      </c>
      <c r="P36" s="18">
        <f>O36*Input!N36/100</f>
        <v>1.7945732142361483E-4</v>
      </c>
      <c r="Q36" s="128">
        <f>(O36/Constants!$B$7)*602200000000000000*Constants!$B$18/(365.2425*24*60)</f>
        <v>2.8996493328946604</v>
      </c>
      <c r="R36" s="129">
        <f>Q36*Input!N36/100</f>
        <v>1.3389683277294722E-4</v>
      </c>
      <c r="S36" s="130">
        <f>Input!S36*Constants!$B$17/Constants!$B$18</f>
        <v>1.4745953030972521</v>
      </c>
      <c r="T36" s="18">
        <f>S36*Input!T36/100</f>
        <v>4.8357022069865451E-4</v>
      </c>
      <c r="U36" s="18">
        <f>S36*1/((U35+U37)/2)</f>
        <v>1.4766414943431492</v>
      </c>
      <c r="V36" s="18">
        <f>U36*Input!T36/100</f>
        <v>4.8424123677356793E-4</v>
      </c>
      <c r="W36" s="131">
        <v>3.0000000000000001E-3</v>
      </c>
      <c r="X36" s="127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73.634288126034491</v>
      </c>
      <c r="Y36" s="127">
        <f>X36*Input!X36/100</f>
        <v>9.8748316902718097E-2</v>
      </c>
      <c r="Z36" s="127">
        <f>(X36/Constants!$B$11)*6.022E+23*0.000000001*Constants!$B$19/(365.2425*24*60)</f>
        <v>1.7976510234641301E-2</v>
      </c>
      <c r="AA36" s="127">
        <f>Z36*Input!X36/100</f>
        <v>2.4107656563704644E-5</v>
      </c>
      <c r="AB36" s="132">
        <v>0.05</v>
      </c>
      <c r="AC36" s="132">
        <v>0.9</v>
      </c>
      <c r="AD36" s="127">
        <f>(((Input!G36*Constants!$B$25*0.000000001*Input!U36*(Constants!$B$10/Constants!$B$9))-((AB36*0.000000000000001)+(Input!G36*AC36*0.000000000000001)))/Input!F36)*1000000000000</f>
        <v>20.114836063725864</v>
      </c>
      <c r="AE36" s="127">
        <f>AD36*Input!V36/100</f>
        <v>3.3480597970458124E-2</v>
      </c>
      <c r="AF36" s="127">
        <f>(AD36/Constants!$B$10)*602200000000*Constants!$B$16/(365.2425*24*60)</f>
        <v>0.91815513818013916</v>
      </c>
      <c r="AG36" s="127">
        <f>AF36*Input!V36/100</f>
        <v>1.5282442749486489E-3</v>
      </c>
      <c r="AH36" s="18">
        <f>AF36/Z36</f>
        <v>51.075271351100469</v>
      </c>
      <c r="AI36" s="131">
        <f>AH36*SQRT((AG36/AF36)^2+(AA36/Z36)^2)</f>
        <v>0.10917359625045064</v>
      </c>
      <c r="AJ36" s="130">
        <f t="shared" si="129"/>
        <v>476.64149434314919</v>
      </c>
      <c r="AK36" s="131">
        <f>V36*1000</f>
        <v>0.48424123677356795</v>
      </c>
      <c r="AL36" s="131">
        <f>AF36/Q36</f>
        <v>0.3166435084974788</v>
      </c>
      <c r="AM36" s="131">
        <f>AL36*SQRT((R36/Q36)^2+(AG36/AF36)^2)</f>
        <v>5.2724729680111927E-4</v>
      </c>
      <c r="AN36" s="18">
        <f>AL36*1/((AN35+AN37)/2)</f>
        <v>0.31518833537387353</v>
      </c>
      <c r="AO36" s="127">
        <f>AN36*SQRT((R36/Q36)^2+(AG36/AF36)^2)</f>
        <v>5.2482426877367239E-4</v>
      </c>
      <c r="AP36" s="18">
        <f>ThU_Alter_Kombi(AN36,U36)</f>
        <v>25.843399999999999</v>
      </c>
      <c r="AQ36" s="18">
        <f t="shared" si="135"/>
        <v>4.9399999999999999E-2</v>
      </c>
      <c r="AR36" s="152">
        <f>(AQ36/AP36)</f>
        <v>1.9115131909888019E-3</v>
      </c>
      <c r="AS36" s="129">
        <f t="shared" si="136"/>
        <v>6.199546279858509E-3</v>
      </c>
      <c r="AT36" s="129">
        <f t="shared" si="137"/>
        <v>8.3189175594504597E-6</v>
      </c>
      <c r="AU36" s="18">
        <v>0.75</v>
      </c>
      <c r="AV36" s="18">
        <f>AU36/2</f>
        <v>0.375</v>
      </c>
      <c r="AW36" s="18">
        <f t="shared" si="139"/>
        <v>25.5076</v>
      </c>
      <c r="AX36" s="133">
        <f t="shared" si="140"/>
        <v>0.1740260367</v>
      </c>
      <c r="AY36" s="133">
        <f t="shared" si="141"/>
        <v>0.175360786278694</v>
      </c>
      <c r="AZ36" s="152">
        <f t="shared" si="142"/>
        <v>6.8225170811836468E-3</v>
      </c>
      <c r="BA36" s="18" t="str">
        <f>Input!B36</f>
        <v>EB 6-14</v>
      </c>
      <c r="BB36" s="134">
        <f>Input!E36</f>
        <v>-317</v>
      </c>
      <c r="BC36" s="18">
        <f>((U36-1)*EXP(Constants!$B$17*AW36*1000))*1000</f>
        <v>512.21712211374665</v>
      </c>
      <c r="BD36" s="130">
        <f>SQRT((EXP(Constants!$B$17*AW36*1000)*V36)^2+((U36-1)*Constants!$B$17*EXP(Constants!$B$17*AW36*1000)*AY36*1000)^2)*1000</f>
        <v>0.57883885108935629</v>
      </c>
      <c r="BE36" s="18">
        <f t="shared" si="143"/>
        <v>25449.599999999999</v>
      </c>
      <c r="BF36" s="135">
        <f t="shared" si="144"/>
        <v>87.680393139347004</v>
      </c>
      <c r="BG36" s="20">
        <f t="shared" si="145"/>
        <v>0.68748446062622115</v>
      </c>
      <c r="BH36" s="18"/>
      <c r="BI36" s="18"/>
      <c r="BJ36" s="18"/>
      <c r="BK36" s="18"/>
      <c r="BL36" s="18"/>
      <c r="BM36" s="18"/>
      <c r="BN36" s="157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6">
        <f>Input!A37</f>
        <v>9186</v>
      </c>
      <c r="B37" s="136" t="str">
        <f>Input!B37</f>
        <v>Hu1-13</v>
      </c>
      <c r="C37" s="136">
        <f>Input!O37</f>
        <v>2.0655156424970098</v>
      </c>
      <c r="D37" s="136">
        <f>C37*Input!P37/100</f>
        <v>1.244031861526429E-2</v>
      </c>
      <c r="E37" s="137">
        <f>Input!M37</f>
        <v>2.6991363459080029</v>
      </c>
      <c r="F37" s="138">
        <f>E37*Input!N37/100</f>
        <v>2.3656487608805698E-4</v>
      </c>
      <c r="G37" s="139">
        <f t="shared" ref="G37" si="173">E37*137.88</f>
        <v>372.1569193737954</v>
      </c>
      <c r="H37" s="138">
        <f>G37*Input!L37/100</f>
        <v>2.1702005412848134E-2</v>
      </c>
      <c r="I37" s="136">
        <v>0</v>
      </c>
      <c r="J37" s="140">
        <f>(((C37*Constants!$B$24*0.000000001*Input!G37*(Constants!$B$4/Constants!$B$3))-(I37*0.000000000000001))/Input!F37)*1000000000000</f>
        <v>755.49056809202591</v>
      </c>
      <c r="K37" s="136">
        <f>J37*Input!P37/100</f>
        <v>4.5502165098734801</v>
      </c>
      <c r="L37" s="141">
        <f>(J37/Constants!$B$4)*602200000000*Constants!$B$17/(365.2425*24*60)</f>
        <v>10.430386124899417</v>
      </c>
      <c r="M37" s="142">
        <f>L37*Input!P37/100</f>
        <v>6.282079109171812E-2</v>
      </c>
      <c r="N37" s="136">
        <v>0</v>
      </c>
      <c r="O37" s="140">
        <f>(((G37*Constants!$B$23*0.000000001*Input!G37*(Constants!$B$7/Constants!$B$6))-(N37*0.000000001))/Input!F37)*1000000</f>
        <v>13.712232145318097</v>
      </c>
      <c r="P37" s="136">
        <f>O37*Input!N37/100</f>
        <v>1.2018038671020178E-3</v>
      </c>
      <c r="Q37" s="143">
        <f>(O37/Constants!$B$7)*602200000000000000*Constants!$B$18/(365.2425*24*60)</f>
        <v>10.230981048532943</v>
      </c>
      <c r="R37" s="144">
        <f>Q37*Input!N37/100</f>
        <v>8.9669081285008488E-4</v>
      </c>
      <c r="S37" s="142">
        <f>Input!S37*Constants!$B$17/Constants!$B$18</f>
        <v>0.99851100452491925</v>
      </c>
      <c r="T37" s="136">
        <f>S37*Input!T37/100</f>
        <v>7.9218768017764725E-4</v>
      </c>
      <c r="U37" s="142">
        <f>S37</f>
        <v>0.99851100452491925</v>
      </c>
      <c r="V37" s="136">
        <f>U37*Input!T37/100</f>
        <v>7.9218768017764725E-4</v>
      </c>
      <c r="W37" s="145">
        <v>0</v>
      </c>
      <c r="X37" s="140">
        <f>(((Constants!$B$25*0.000000001*Input!G37/Input!W37*(Constants!$B$11/Constants!$B$9))-(W37*0.000000001))/Input!F37)*1000000000</f>
        <v>0.90097688322411829</v>
      </c>
      <c r="Y37" s="140">
        <f>X37*Input!X37/100</f>
        <v>3.4058788312288767E-3</v>
      </c>
      <c r="Z37" s="140">
        <f>(X37/Constants!$B$11)*6.022E+23*0.000000001*Constants!$B$19/(365.2425*24*60)</f>
        <v>2.1995758463409519E-4</v>
      </c>
      <c r="AA37" s="140">
        <f>Z37*Input!X37/100</f>
        <v>8.3148513044273963E-7</v>
      </c>
      <c r="AB37" s="141">
        <v>0</v>
      </c>
      <c r="AC37" s="141">
        <v>0.9</v>
      </c>
      <c r="AD37" s="140">
        <f>(((Input!G37*Constants!$B$25*0.000000001*Input!U37*(Constants!$B$10/Constants!$B$9))-((AB37*0.000000000000001)+(Input!G37*AC37*0.000000000000001)))/Input!F37)*1000000000000</f>
        <v>224.83877382288679</v>
      </c>
      <c r="AE37" s="140">
        <f>AD37*Input!V37/100</f>
        <v>0.44206958022171955</v>
      </c>
      <c r="AF37" s="140">
        <f>(AD37/Constants!$B$10)*602200000000*Constants!$B$16/(365.2425*24*60)</f>
        <v>10.262916127856698</v>
      </c>
      <c r="AG37" s="140">
        <f>AF37*Input!V37/100</f>
        <v>2.0178561496987241E-2</v>
      </c>
      <c r="AH37" s="136">
        <f t="shared" ref="AH37" si="174">AF37/Z37</f>
        <v>46658.614409361289</v>
      </c>
      <c r="AI37" s="145">
        <f t="shared" ref="AI37" si="175">AH37*SQRT((AG37/AF37)^2+(AA37/Z37)^2)</f>
        <v>198.81036724529508</v>
      </c>
      <c r="AJ37" s="142">
        <f t="shared" si="129"/>
        <v>-1.4889954750807455</v>
      </c>
      <c r="AK37" s="145">
        <f t="shared" ref="AK37" si="176">V37*1000</f>
        <v>0.79218768017764729</v>
      </c>
      <c r="AL37" s="145">
        <f t="shared" ref="AL37" si="177">AF37/Q37</f>
        <v>1.0031214092932303</v>
      </c>
      <c r="AM37" s="145">
        <f t="shared" ref="AM37" si="178">AL37*SQRT((R37/Q37)^2+(AG37/AF37)^2)</f>
        <v>1.9742583342366566E-3</v>
      </c>
      <c r="AN37" s="136">
        <f>AF37/Q37</f>
        <v>1.0031214092932303</v>
      </c>
      <c r="AO37" s="140">
        <f t="shared" ref="AO37" si="179">AN37*SQRT((R37/Q37)^2+(AG37/AF37)^2)</f>
        <v>1.9742583342366566E-3</v>
      </c>
      <c r="AP37" s="136" t="str">
        <f t="shared" ref="AP37" si="180">ThU_Alter_Kombi(AN37,U37)</f>
        <v>Out of range</v>
      </c>
      <c r="AQ37" s="136" t="e">
        <f t="shared" si="135"/>
        <v>#VALUE!</v>
      </c>
      <c r="AR37" s="136" t="e">
        <f>(AQ37/AP37)*100</f>
        <v>#VALUE!</v>
      </c>
      <c r="AS37" s="144">
        <f t="shared" si="136"/>
        <v>2.1499168417053776E-5</v>
      </c>
      <c r="AT37" s="144">
        <f t="shared" si="137"/>
        <v>8.1293140839893006E-8</v>
      </c>
      <c r="AU37" s="136">
        <v>0.75</v>
      </c>
      <c r="AV37" s="136">
        <f t="shared" ref="AV37" si="181">AU37/2</f>
        <v>0.375</v>
      </c>
      <c r="AW37" s="136" t="str">
        <f t="shared" si="139"/>
        <v>Out of range</v>
      </c>
      <c r="AX37" s="146">
        <f t="shared" si="140"/>
        <v>64.754120313000001</v>
      </c>
      <c r="AY37" s="146" t="e">
        <f t="shared" si="141"/>
        <v>#VALUE!</v>
      </c>
      <c r="AZ37" s="147" t="e">
        <f t="shared" si="142"/>
        <v>#VALUE!</v>
      </c>
      <c r="BA37" s="136" t="str">
        <f>Input!B37</f>
        <v>Hu1-13</v>
      </c>
      <c r="BB37" s="148">
        <f>Input!E37</f>
        <v>0</v>
      </c>
      <c r="BC37" s="136" t="e">
        <f>((U37-1)*EXP(Constants!$B$17*AW37*1000))*1000</f>
        <v>#VALUE!</v>
      </c>
      <c r="BD37" s="142" t="e">
        <f>SQRT((EXP(Constants!$B$17*AW37*1000)*V37)^2+((U37-1)*Constants!$B$17*EXP(Constants!$B$17*AW37*1000)*AY37*1000)^2)*1000</f>
        <v>#VALUE!</v>
      </c>
      <c r="BE37" s="136" t="e">
        <f t="shared" si="143"/>
        <v>#VALUE!</v>
      </c>
      <c r="BF37" s="149" t="e">
        <f t="shared" si="144"/>
        <v>#VALUE!</v>
      </c>
      <c r="BG37" s="158" t="e">
        <f t="shared" si="145"/>
        <v>#VALUE!</v>
      </c>
      <c r="BH37" s="136"/>
      <c r="BI37" s="18"/>
      <c r="BJ37" s="18"/>
      <c r="BK37" s="18"/>
      <c r="BL37" s="18"/>
      <c r="BM37" s="18"/>
      <c r="BN37" s="157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9806</v>
      </c>
      <c r="B38" s="18" t="str">
        <f>Input!B38</f>
        <v>EB 6-23</v>
      </c>
      <c r="C38" s="18">
        <f>Input!O38</f>
        <v>3.2243062982037993</v>
      </c>
      <c r="D38" s="18">
        <f>C38*Input!P38/100</f>
        <v>8.7825673813208844E-3</v>
      </c>
      <c r="E38" s="150">
        <f>Input!M38</f>
        <v>3.0790419209637121</v>
      </c>
      <c r="F38" s="151">
        <f>E38*Input!N38/100</f>
        <v>1.3280120054103822E-4</v>
      </c>
      <c r="G38" s="21">
        <f>E38*137.88</f>
        <v>424.53830006247659</v>
      </c>
      <c r="H38" s="151">
        <f>G38*Input!L38/100</f>
        <v>1.5134863831258998E-2</v>
      </c>
      <c r="I38" s="18">
        <v>0.3</v>
      </c>
      <c r="J38" s="127">
        <f>(((C38*Constants!$B$24*0.000000001*Input!G38*(Constants!$B$4/Constants!$B$3))-(I38*0.000000000000001))/Input!F38)*1000000000000</f>
        <v>323.65949092434738</v>
      </c>
      <c r="K38" s="18">
        <f>J38*Input!P38/100</f>
        <v>0.88160398695081599</v>
      </c>
      <c r="L38" s="132">
        <f>(J38/Constants!$B$4)*602200000000*Constants!$B$17/(365.2425*24*60)</f>
        <v>4.4684786361463962</v>
      </c>
      <c r="M38" s="130">
        <f>L38*Input!P38/100</f>
        <v>1.2171521897845459E-2</v>
      </c>
      <c r="N38" s="18">
        <v>5.0000000000000001E-3</v>
      </c>
      <c r="O38" s="127">
        <f>(((G38*Constants!$B$23*0.000000001*Input!G38*(Constants!$B$7/Constants!$B$6))-(N38*0.000000001))/Input!F38)*1000000</f>
        <v>4.2928832317741623</v>
      </c>
      <c r="P38" s="18">
        <f>O38*Input!N38/100</f>
        <v>1.8515501301900585E-4</v>
      </c>
      <c r="Q38" s="128">
        <f>(O38/Constants!$B$7)*602200000000000000*Constants!$B$18/(365.2425*24*60)</f>
        <v>3.2030092928992953</v>
      </c>
      <c r="R38" s="129">
        <f>Q38*Input!N38/100</f>
        <v>1.381479987476083E-4</v>
      </c>
      <c r="S38" s="130">
        <f>Input!S38*Constants!$B$17/Constants!$B$18</f>
        <v>1.3894137527477699</v>
      </c>
      <c r="T38" s="18">
        <f>S38*Input!T38/100</f>
        <v>4.9534172272056585E-4</v>
      </c>
      <c r="U38" s="18">
        <f>S38*1/((U37+U39)/2)</f>
        <v>1.3906106110291097</v>
      </c>
      <c r="V38" s="18">
        <f>U38*Input!T38/100</f>
        <v>4.9576841623915149E-4</v>
      </c>
      <c r="W38" s="131">
        <v>3.0000000000000001E-3</v>
      </c>
      <c r="X38" s="127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43.442176217108418</v>
      </c>
      <c r="Y38" s="127">
        <f>X38*Input!X38/100</f>
        <v>4.6611597023727649E-2</v>
      </c>
      <c r="Z38" s="127">
        <f>(X38/Constants!$B$11)*6.022E+23*0.000000001*Constants!$B$19/(365.2425*24*60)</f>
        <v>1.0605639645015159E-2</v>
      </c>
      <c r="AA38" s="127">
        <f>Z38*Input!X38/100</f>
        <v>1.1379397727262868E-5</v>
      </c>
      <c r="AB38" s="132">
        <v>0.05</v>
      </c>
      <c r="AC38" s="132">
        <v>0.9</v>
      </c>
      <c r="AD38" s="127">
        <f>(((Input!G38*Constants!$B$25*0.000000001*Input!U38*(Constants!$B$10/Constants!$B$9))-((AB38*0.000000000000001)+(Input!G38*AC38*0.000000000000001)))/Input!F38)*1000000000000</f>
        <v>39.328715687661493</v>
      </c>
      <c r="AE38" s="127">
        <f>AD38*Input!V38/100</f>
        <v>6.04100097225206E-2</v>
      </c>
      <c r="AF38" s="127">
        <f>(AD38/Constants!$B$10)*602200000000*Constants!$B$16/(365.2425*24*60)</f>
        <v>1.7951855174087674</v>
      </c>
      <c r="AG38" s="127">
        <f>AF38*Input!V38/100</f>
        <v>2.7574552757240094E-3</v>
      </c>
      <c r="AH38" s="18">
        <f>AF38/Z38</f>
        <v>169.26706709788473</v>
      </c>
      <c r="AI38" s="131">
        <f>AH38*SQRT((AG38/AF38)^2+(AA38/Z38)^2)</f>
        <v>0.31714972487536885</v>
      </c>
      <c r="AJ38" s="130">
        <f t="shared" si="129"/>
        <v>390.61061102910963</v>
      </c>
      <c r="AK38" s="131">
        <f>V38*1000</f>
        <v>0.49576841623915147</v>
      </c>
      <c r="AL38" s="131">
        <f>AF38/Q38</f>
        <v>0.56046840744061788</v>
      </c>
      <c r="AM38" s="131">
        <f>AL38*SQRT((R38/Q38)^2+(AG38/AF38)^2)</f>
        <v>8.6123450417532714E-4</v>
      </c>
      <c r="AN38" s="18">
        <f>AL38*1/((AN37+AN39)/2)</f>
        <v>0.55859068712053117</v>
      </c>
      <c r="AO38" s="127">
        <f>AN38*SQRT((R38/Q38)^2+(AG38/AF38)^2)</f>
        <v>8.583491363162634E-4</v>
      </c>
      <c r="AP38" s="18">
        <f>ThU_Alter_Kombi(AN38,U38)</f>
        <v>54.526699999999998</v>
      </c>
      <c r="AQ38" s="18">
        <f t="shared" si="135"/>
        <v>0.10680000000000001</v>
      </c>
      <c r="AR38" s="152">
        <f>(AQ38/AP38)</f>
        <v>1.9586734572237087E-3</v>
      </c>
      <c r="AS38" s="129">
        <f t="shared" si="136"/>
        <v>3.3111485716031631E-3</v>
      </c>
      <c r="AT38" s="129">
        <f t="shared" si="137"/>
        <v>3.5555900159921269E-6</v>
      </c>
      <c r="AU38" s="18">
        <v>0.75</v>
      </c>
      <c r="AV38" s="18">
        <f>AU38/2</f>
        <v>0.375</v>
      </c>
      <c r="AW38" s="18">
        <f t="shared" si="139"/>
        <v>54.340499999999999</v>
      </c>
      <c r="AX38" s="133">
        <f t="shared" si="140"/>
        <v>0.1471067251</v>
      </c>
      <c r="AY38" s="133">
        <f t="shared" si="141"/>
        <v>0.14363699811258887</v>
      </c>
      <c r="AZ38" s="152">
        <f t="shared" si="142"/>
        <v>2.7071286627837433E-3</v>
      </c>
      <c r="BA38" s="18" t="str">
        <f>Input!B38</f>
        <v>EB 6-23</v>
      </c>
      <c r="BB38" s="134">
        <f>Input!E38</f>
        <v>-273</v>
      </c>
      <c r="BC38" s="18">
        <f>((U38-1)*EXP(Constants!$B$17*AW38*1000))*1000</f>
        <v>455.34862551120858</v>
      </c>
      <c r="BD38" s="130">
        <f>SQRT((EXP(Constants!$B$17*AW38*1000)*V38)^2+((U38-1)*Constants!$B$17*EXP(Constants!$B$17*AW38*1000)*AY38*1000)^2)*1000</f>
        <v>0.60669362224090806</v>
      </c>
      <c r="BE38" s="18">
        <f t="shared" si="143"/>
        <v>54282.5</v>
      </c>
      <c r="BF38" s="135">
        <f t="shared" si="144"/>
        <v>71.818499056294442</v>
      </c>
      <c r="BG38" s="20">
        <f t="shared" si="145"/>
        <v>0.26432770790218874</v>
      </c>
      <c r="BH38" s="18"/>
      <c r="BI38" s="18"/>
      <c r="BJ38" s="18"/>
      <c r="BK38" s="18"/>
      <c r="BL38" s="18"/>
      <c r="BM38" s="18"/>
      <c r="BN38" s="157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6">
        <f>Input!A39</f>
        <v>9186</v>
      </c>
      <c r="B39" s="136" t="str">
        <f>Input!B39</f>
        <v>Hu1-13</v>
      </c>
      <c r="C39" s="136">
        <f>Input!O39</f>
        <v>2.0599511811818285</v>
      </c>
      <c r="D39" s="136">
        <f>C39*Input!P39/100</f>
        <v>1.4802450785641583E-2</v>
      </c>
      <c r="E39" s="137">
        <f>Input!M39</f>
        <v>2.6992169457194537</v>
      </c>
      <c r="F39" s="138">
        <f>E39*Input!N39/100</f>
        <v>2.5432192160865387E-4</v>
      </c>
      <c r="G39" s="139">
        <f t="shared" ref="G39" si="182">E39*137.88</f>
        <v>372.16803247579827</v>
      </c>
      <c r="H39" s="138">
        <f>G39*Input!L39/100</f>
        <v>1.9463796936538155E-2</v>
      </c>
      <c r="I39" s="136">
        <v>0</v>
      </c>
      <c r="J39" s="140">
        <f>(((C39*Constants!$B$24*0.000000001*Input!G39*(Constants!$B$4/Constants!$B$3))-(I39*0.000000000000001))/Input!F39)*1000000000000</f>
        <v>753.45529033685466</v>
      </c>
      <c r="K39" s="136">
        <f>J39*Input!P39/100</f>
        <v>5.4141986258110872</v>
      </c>
      <c r="L39" s="141">
        <f>(J39/Constants!$B$4)*602200000000*Constants!$B$17/(365.2425*24*60)</f>
        <v>10.402286855690182</v>
      </c>
      <c r="M39" s="142">
        <f>L39*Input!P39/100</f>
        <v>7.4749023494401323E-2</v>
      </c>
      <c r="N39" s="136">
        <v>0</v>
      </c>
      <c r="O39" s="140">
        <f>(((G39*Constants!$B$23*0.000000001*Input!G39*(Constants!$B$7/Constants!$B$6))-(N39*0.000000001))/Input!F39)*1000000</f>
        <v>13.712641610859608</v>
      </c>
      <c r="P39" s="136">
        <f>O39*Input!N39/100</f>
        <v>1.2920137339590754E-3</v>
      </c>
      <c r="Q39" s="143">
        <f>(O39/Constants!$B$7)*602200000000000000*Constants!$B$18/(365.2425*24*60)</f>
        <v>10.231286559273341</v>
      </c>
      <c r="R39" s="144">
        <f>Q39*Input!N39/100</f>
        <v>9.6399826713063129E-4</v>
      </c>
      <c r="S39" s="142">
        <f>Input!S39*Constants!$B$17/Constants!$B$18</f>
        <v>0.9997676533943467</v>
      </c>
      <c r="T39" s="136">
        <f>S39*Input!T39/100</f>
        <v>1.1529754408982249E-3</v>
      </c>
      <c r="U39" s="142">
        <f>S39</f>
        <v>0.9997676533943467</v>
      </c>
      <c r="V39" s="136">
        <f>U39*Input!T39/100</f>
        <v>1.1529754408982249E-3</v>
      </c>
      <c r="W39" s="145">
        <v>0</v>
      </c>
      <c r="X39" s="140">
        <f>(((Constants!$B$25*0.000000001*Input!G39/Input!W39*(Constants!$B$11/Constants!$B$9))-(W39*0.000000001))/Input!F39)*1000000000</f>
        <v>0.90700098505917215</v>
      </c>
      <c r="Y39" s="140">
        <f>X39*Input!X39/100</f>
        <v>3.0098415022447285E-3</v>
      </c>
      <c r="Z39" s="140">
        <f>(X39/Constants!$B$11)*6.022E+23*0.000000001*Constants!$B$19/(365.2425*24*60)</f>
        <v>2.2142826264359822E-4</v>
      </c>
      <c r="AA39" s="140">
        <f>Z39*Input!X39/100</f>
        <v>7.347996150535253E-7</v>
      </c>
      <c r="AB39" s="141">
        <v>0</v>
      </c>
      <c r="AC39" s="141">
        <v>0.9</v>
      </c>
      <c r="AD39" s="140">
        <f>(((Input!G39*Constants!$B$25*0.000000001*Input!U39*(Constants!$B$10/Constants!$B$9))-((AB39*0.000000000000001)+(Input!G39*AC39*0.000000000000001)))/Input!F39)*1000000000000</f>
        <v>224.95313269867094</v>
      </c>
      <c r="AE39" s="140">
        <f>AD39*Input!V39/100</f>
        <v>0.53565680670245308</v>
      </c>
      <c r="AF39" s="140">
        <f>(AD39/Constants!$B$10)*602200000000*Constants!$B$16/(365.2425*24*60)</f>
        <v>10.268136115186699</v>
      </c>
      <c r="AG39" s="140">
        <f>AF39*Input!V39/100</f>
        <v>2.4450413009427428E-2</v>
      </c>
      <c r="AH39" s="136">
        <f t="shared" ref="AH39" si="183">AF39/Z39</f>
        <v>46372.292283726521</v>
      </c>
      <c r="AI39" s="145">
        <f t="shared" ref="AI39" si="184">AH39*SQRT((AG39/AF39)^2+(AA39/Z39)^2)</f>
        <v>189.40240385337458</v>
      </c>
      <c r="AJ39" s="142">
        <f t="shared" si="129"/>
        <v>-0.23234660565329968</v>
      </c>
      <c r="AK39" s="145">
        <f t="shared" ref="AK39" si="185">V39*1000</f>
        <v>1.1529754408982249</v>
      </c>
      <c r="AL39" s="145">
        <f t="shared" ref="AL39" si="186">AF39/Q39</f>
        <v>1.00360165417124</v>
      </c>
      <c r="AM39" s="145">
        <f t="shared" ref="AM39" si="187">AL39*SQRT((R39/Q39)^2+(AG39/AF39)^2)</f>
        <v>2.391639226967484E-3</v>
      </c>
      <c r="AN39" s="136">
        <f>AF39/Q39</f>
        <v>1.00360165417124</v>
      </c>
      <c r="AO39" s="140">
        <f t="shared" ref="AO39" si="188">AN39*SQRT((R39/Q39)^2+(AG39/AF39)^2)</f>
        <v>2.391639226967484E-3</v>
      </c>
      <c r="AP39" s="136" t="str">
        <f t="shared" ref="AP39" si="189">ThU_Alter_Kombi(AN39,U39)</f>
        <v>Out of range</v>
      </c>
      <c r="AQ39" s="136" t="e">
        <f t="shared" si="135"/>
        <v>#VALUE!</v>
      </c>
      <c r="AR39" s="136" t="e">
        <f>(AQ39/AP39)*100</f>
        <v>#VALUE!</v>
      </c>
      <c r="AS39" s="144">
        <f t="shared" si="136"/>
        <v>2.1642269655999621E-5</v>
      </c>
      <c r="AT39" s="144">
        <f t="shared" si="137"/>
        <v>7.1847830035130574E-8</v>
      </c>
      <c r="AU39" s="136">
        <v>0.75</v>
      </c>
      <c r="AV39" s="136">
        <f t="shared" ref="AV39" si="190">AU39/2</f>
        <v>0.375</v>
      </c>
      <c r="AW39" s="136" t="str">
        <f t="shared" si="139"/>
        <v>Out of range</v>
      </c>
      <c r="AX39" s="146">
        <f t="shared" si="140"/>
        <v>172.27080481959999</v>
      </c>
      <c r="AY39" s="146" t="e">
        <f t="shared" si="141"/>
        <v>#VALUE!</v>
      </c>
      <c r="AZ39" s="147" t="e">
        <f t="shared" si="142"/>
        <v>#VALUE!</v>
      </c>
      <c r="BA39" s="136" t="str">
        <f>Input!B39</f>
        <v>Hu1-13</v>
      </c>
      <c r="BB39" s="148">
        <f>Input!E39</f>
        <v>0</v>
      </c>
      <c r="BC39" s="136" t="e">
        <f>((U39-1)*EXP(Constants!$B$17*AW39*1000))*1000</f>
        <v>#VALUE!</v>
      </c>
      <c r="BD39" s="142" t="e">
        <f>SQRT((EXP(Constants!$B$17*AW39*1000)*V39)^2+((U39-1)*Constants!$B$17*EXP(Constants!$B$17*AW39*1000)*AY39*1000)^2)*1000</f>
        <v>#VALUE!</v>
      </c>
      <c r="BE39" s="136" t="e">
        <f t="shared" si="143"/>
        <v>#VALUE!</v>
      </c>
      <c r="BF39" s="149" t="e">
        <f t="shared" si="144"/>
        <v>#VALUE!</v>
      </c>
      <c r="BG39" s="158" t="e">
        <f t="shared" si="145"/>
        <v>#VALUE!</v>
      </c>
      <c r="BH39" s="136"/>
      <c r="BI39" s="18"/>
      <c r="BJ39" s="18"/>
      <c r="BK39" s="18"/>
      <c r="BL39" s="18"/>
      <c r="BM39" s="18"/>
      <c r="BN39" s="157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9807</v>
      </c>
      <c r="B40" s="18" t="str">
        <f>Input!B40</f>
        <v>EB 7-27</v>
      </c>
      <c r="C40" s="18">
        <f>Input!O40</f>
        <v>2.9924564941492613</v>
      </c>
      <c r="D40" s="18">
        <f>C40*Input!P40/100</f>
        <v>6.4863797764933536E-3</v>
      </c>
      <c r="E40" s="150">
        <f>Input!M40</f>
        <v>2.6887917320240997</v>
      </c>
      <c r="F40" s="151">
        <f>E40*Input!N40/100</f>
        <v>1.2612539187796984E-4</v>
      </c>
      <c r="G40" s="21">
        <f>E40*137.88</f>
        <v>370.73060401148285</v>
      </c>
      <c r="H40" s="151">
        <f>G40*Input!L40/100</f>
        <v>1.1648755498119508E-2</v>
      </c>
      <c r="I40" s="18">
        <v>0.3</v>
      </c>
      <c r="J40" s="127">
        <f>(((C40*Constants!$B$24*0.000000001*Input!G40*(Constants!$B$4/Constants!$B$3))-(I40*0.000000000000001))/Input!F40)*1000000000000</f>
        <v>257.67118181366118</v>
      </c>
      <c r="K40" s="18">
        <f>J40*Input!P40/100</f>
        <v>0.55852211919172123</v>
      </c>
      <c r="L40" s="132">
        <f>(J40/Constants!$B$4)*602200000000*Constants!$B$17/(365.2425*24*60)</f>
        <v>3.5574367610745203</v>
      </c>
      <c r="M40" s="130">
        <f>L40*Input!P40/100</f>
        <v>7.7110179908389444E-3</v>
      </c>
      <c r="N40" s="18">
        <v>5.0000000000000001E-3</v>
      </c>
      <c r="O40" s="127">
        <f>(((G40*Constants!$B$23*0.000000001*Input!G40*(Constants!$B$7/Constants!$B$6))-(N40*0.000000001))/Input!F40)*1000000</f>
        <v>3.2157036872981255</v>
      </c>
      <c r="P40" s="18">
        <f>O40*Input!N40/100</f>
        <v>1.5084168955644252E-4</v>
      </c>
      <c r="Q40" s="128">
        <f>(O40/Constants!$B$7)*602200000000000000*Constants!$B$18/(365.2425*24*60)</f>
        <v>2.3993032741702764</v>
      </c>
      <c r="R40" s="129">
        <f>Q40*Input!N40/100</f>
        <v>1.1254611582021552E-4</v>
      </c>
      <c r="S40" s="130">
        <f>Input!S40*Constants!$B$17/Constants!$B$18</f>
        <v>1.4725379084409269</v>
      </c>
      <c r="T40" s="18">
        <f>S40*Input!T40/100</f>
        <v>6.6240035672375779E-4</v>
      </c>
      <c r="U40" s="18">
        <f>S40*1/((U39+U41)/2)</f>
        <v>1.472880127139002</v>
      </c>
      <c r="V40" s="18">
        <f>U40*Input!T40/100</f>
        <v>6.6255429896618372E-4</v>
      </c>
      <c r="W40" s="131">
        <v>3.0000000000000001E-3</v>
      </c>
      <c r="X40" s="127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104.50412704579986</v>
      </c>
      <c r="Y40" s="127">
        <f>X40*Input!X40/100</f>
        <v>0.13513843363766317</v>
      </c>
      <c r="Z40" s="127">
        <f>(X40/Constants!$B$11)*6.022E+23*0.000000001*Constants!$B$19/(365.2425*24*60)</f>
        <v>2.5512835897667386E-2</v>
      </c>
      <c r="AA40" s="127">
        <f>Z40*Input!X40/100</f>
        <v>3.2991660504991362E-5</v>
      </c>
      <c r="AB40" s="132">
        <v>0.05</v>
      </c>
      <c r="AC40" s="132">
        <v>0.9</v>
      </c>
      <c r="AD40" s="127">
        <f>(((Input!G40*Constants!$B$25*0.000000001*Input!U40*(Constants!$B$10/Constants!$B$9))-((AB40*0.000000000000001)+(Input!G40*AC40*0.000000000000001)))/Input!F40)*1000000000000</f>
        <v>19.512671251455846</v>
      </c>
      <c r="AE40" s="127">
        <f>AD40*Input!V40/100</f>
        <v>3.8123194344191508E-2</v>
      </c>
      <c r="AF40" s="127">
        <f>(AD40/Constants!$B$10)*602200000000*Constants!$B$16/(365.2425*24*60)</f>
        <v>0.89066892279834764</v>
      </c>
      <c r="AG40" s="127">
        <f>AF40*Input!V40/100</f>
        <v>1.740158689838005E-3</v>
      </c>
      <c r="AH40" s="18">
        <f>AF40/Z40</f>
        <v>34.910620143164117</v>
      </c>
      <c r="AI40" s="131">
        <f>AH40*SQRT((AG40/AF40)^2+(AA40/Z40)^2)</f>
        <v>8.1793817013202111E-2</v>
      </c>
      <c r="AJ40" s="130">
        <f t="shared" si="129"/>
        <v>472.88012713900196</v>
      </c>
      <c r="AK40" s="131">
        <f>V40*1000</f>
        <v>0.66255429896618367</v>
      </c>
      <c r="AL40" s="131">
        <f>AF40/Q40</f>
        <v>0.37121981718061775</v>
      </c>
      <c r="AM40" s="131">
        <f>AL40*SQRT((R40/Q40)^2+(AG40/AF40)^2)</f>
        <v>7.2548567538511838E-4</v>
      </c>
      <c r="AN40" s="18">
        <f>AL40*1/((AN39+AN41)/2)</f>
        <v>0.36988760992743258</v>
      </c>
      <c r="AO40" s="127">
        <f>AN40*SQRT((R40/Q40)^2+(AG40/AF40)^2)</f>
        <v>7.2288210403978872E-4</v>
      </c>
      <c r="AP40" s="18">
        <f>ThU_Alter_Kombi(AN40,U40)</f>
        <v>31.039000000000001</v>
      </c>
      <c r="AQ40" s="18">
        <f t="shared" si="135"/>
        <v>7.0199999999999999E-2</v>
      </c>
      <c r="AR40" s="152">
        <f>(AQ40/AP40)</f>
        <v>2.2616708012500402E-3</v>
      </c>
      <c r="AS40" s="129">
        <f t="shared" si="136"/>
        <v>1.0633435202763268E-2</v>
      </c>
      <c r="AT40" s="129">
        <f t="shared" si="137"/>
        <v>1.3759560717699031E-5</v>
      </c>
      <c r="AU40" s="18">
        <v>0.75</v>
      </c>
      <c r="AV40" s="18">
        <f>AU40/2</f>
        <v>0.375</v>
      </c>
      <c r="AW40" s="18">
        <f t="shared" si="139"/>
        <v>30.463699999999999</v>
      </c>
      <c r="AX40" s="133">
        <f t="shared" si="140"/>
        <v>0.3016757766</v>
      </c>
      <c r="AY40" s="133">
        <f t="shared" si="141"/>
        <v>0.29747055843526066</v>
      </c>
      <c r="AZ40" s="152">
        <f t="shared" si="142"/>
        <v>9.9027950183332956E-3</v>
      </c>
      <c r="BA40" s="18" t="str">
        <f>Input!B40</f>
        <v>EB 7-27</v>
      </c>
      <c r="BB40" s="134">
        <f>Input!E40</f>
        <v>-210</v>
      </c>
      <c r="BC40" s="18">
        <f>((U40-1)*EXP(Constants!$B$17*AW40*1000))*1000</f>
        <v>515.33249546377522</v>
      </c>
      <c r="BD40" s="130">
        <f>SQRT((EXP(Constants!$B$17*AW40*1000)*V40)^2+((U40-1)*Constants!$B$17*EXP(Constants!$B$17*AW40*1000)*AY40*1000)^2)*1000</f>
        <v>0.8417162544892749</v>
      </c>
      <c r="BE40" s="18">
        <f t="shared" si="143"/>
        <v>30405.7</v>
      </c>
      <c r="BF40" s="135">
        <f t="shared" si="144"/>
        <v>148.73527921763034</v>
      </c>
      <c r="BG40" s="20">
        <f t="shared" si="145"/>
        <v>0.97647547223502285</v>
      </c>
      <c r="BH40" s="18"/>
      <c r="BI40" s="18"/>
      <c r="BJ40" s="18"/>
      <c r="BK40" s="18"/>
      <c r="BL40" s="18"/>
      <c r="BM40" s="18"/>
      <c r="BN40" s="157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6">
        <f>Input!A41</f>
        <v>9186</v>
      </c>
      <c r="B41" s="136" t="str">
        <f>Input!B41</f>
        <v>Hu1-13</v>
      </c>
      <c r="C41" s="136">
        <f>Input!O41</f>
        <v>2.0599511811818285</v>
      </c>
      <c r="D41" s="136">
        <f>C41*Input!P41/100</f>
        <v>1.4802450785641583E-2</v>
      </c>
      <c r="E41" s="137">
        <f>Input!M41</f>
        <v>2.6992169457194537</v>
      </c>
      <c r="F41" s="138">
        <f>E41*Input!N41/100</f>
        <v>2.5432192160865387E-4</v>
      </c>
      <c r="G41" s="139">
        <f t="shared" ref="G41" si="191">E41*137.88</f>
        <v>372.16803247579827</v>
      </c>
      <c r="H41" s="138">
        <f>G41*Input!L41/100</f>
        <v>1.9463796936538155E-2</v>
      </c>
      <c r="I41" s="136">
        <v>0</v>
      </c>
      <c r="J41" s="140">
        <f>(((C41*Constants!$B$24*0.000000001*Input!G41*(Constants!$B$4/Constants!$B$3))-(I41*0.000000000000001))/Input!F41)*1000000000000</f>
        <v>753.45529033685466</v>
      </c>
      <c r="K41" s="136">
        <f>J41*Input!P41/100</f>
        <v>5.4141986258110872</v>
      </c>
      <c r="L41" s="141">
        <f>(J41/Constants!$B$4)*602200000000*Constants!$B$17/(365.2425*24*60)</f>
        <v>10.402286855690182</v>
      </c>
      <c r="M41" s="142">
        <f>L41*Input!P41/100</f>
        <v>7.4749023494401323E-2</v>
      </c>
      <c r="N41" s="136">
        <v>0</v>
      </c>
      <c r="O41" s="140">
        <f>(((G41*Constants!$B$23*0.000000001*Input!G41*(Constants!$B$7/Constants!$B$6))-(N41*0.000000001))/Input!F41)*1000000</f>
        <v>13.712641610859608</v>
      </c>
      <c r="P41" s="136">
        <f>O41*Input!N41/100</f>
        <v>1.2920137339590754E-3</v>
      </c>
      <c r="Q41" s="143">
        <f>(O41/Constants!$B$7)*602200000000000000*Constants!$B$18/(365.2425*24*60)</f>
        <v>10.231286559273341</v>
      </c>
      <c r="R41" s="144">
        <f>Q41*Input!N41/100</f>
        <v>9.6399826713063129E-4</v>
      </c>
      <c r="S41" s="142">
        <f>Input!S41*Constants!$B$17/Constants!$B$18</f>
        <v>0.9997676533943467</v>
      </c>
      <c r="T41" s="136">
        <f>S41*Input!T41/100</f>
        <v>1.1529754408982249E-3</v>
      </c>
      <c r="U41" s="142">
        <f>S41</f>
        <v>0.9997676533943467</v>
      </c>
      <c r="V41" s="136">
        <f>U41*Input!T41/100</f>
        <v>1.1529754408982249E-3</v>
      </c>
      <c r="W41" s="145">
        <v>0</v>
      </c>
      <c r="X41" s="140">
        <f>(((Constants!$B$25*0.000000001*Input!G41/Input!W41*(Constants!$B$11/Constants!$B$9))-(W41*0.000000001))/Input!F41)*1000000000</f>
        <v>0.90700098505917215</v>
      </c>
      <c r="Y41" s="140">
        <f>X41*Input!X41/100</f>
        <v>3.0098415022447285E-3</v>
      </c>
      <c r="Z41" s="140">
        <f>(X41/Constants!$B$11)*6.022E+23*0.000000001*Constants!$B$19/(365.2425*24*60)</f>
        <v>2.2142826264359822E-4</v>
      </c>
      <c r="AA41" s="140">
        <f>Z41*Input!X41/100</f>
        <v>7.347996150535253E-7</v>
      </c>
      <c r="AB41" s="141">
        <v>0</v>
      </c>
      <c r="AC41" s="141">
        <v>0.9</v>
      </c>
      <c r="AD41" s="140">
        <f>(((Input!G41*Constants!$B$25*0.000000001*Input!U41*(Constants!$B$10/Constants!$B$9))-((AB41*0.000000000000001)+(Input!G41*AC41*0.000000000000001)))/Input!F41)*1000000000000</f>
        <v>224.95313269867094</v>
      </c>
      <c r="AE41" s="140">
        <f>AD41*Input!V41/100</f>
        <v>0.53565680670245308</v>
      </c>
      <c r="AF41" s="140">
        <f>(AD41/Constants!$B$10)*602200000000*Constants!$B$16/(365.2425*24*60)</f>
        <v>10.268136115186699</v>
      </c>
      <c r="AG41" s="140">
        <f>AF41*Input!V41/100</f>
        <v>2.4450413009427428E-2</v>
      </c>
      <c r="AH41" s="136">
        <f t="shared" ref="AH41" si="192">AF41/Z41</f>
        <v>46372.292283726521</v>
      </c>
      <c r="AI41" s="145">
        <f t="shared" ref="AI41" si="193">AH41*SQRT((AG41/AF41)^2+(AA41/Z41)^2)</f>
        <v>189.40240385337458</v>
      </c>
      <c r="AJ41" s="142">
        <f t="shared" si="129"/>
        <v>-0.23234660565329968</v>
      </c>
      <c r="AK41" s="145">
        <f t="shared" ref="AK41" si="194">V41*1000</f>
        <v>1.1529754408982249</v>
      </c>
      <c r="AL41" s="145">
        <f t="shared" ref="AL41" si="195">AF41/Q41</f>
        <v>1.00360165417124</v>
      </c>
      <c r="AM41" s="145">
        <f t="shared" ref="AM41" si="196">AL41*SQRT((R41/Q41)^2+(AG41/AF41)^2)</f>
        <v>2.391639226967484E-3</v>
      </c>
      <c r="AN41" s="136">
        <f>AF41/Q41</f>
        <v>1.00360165417124</v>
      </c>
      <c r="AO41" s="140">
        <f t="shared" ref="AO41" si="197">AN41*SQRT((R41/Q41)^2+(AG41/AF41)^2)</f>
        <v>2.391639226967484E-3</v>
      </c>
      <c r="AP41" s="136" t="str">
        <f t="shared" ref="AP41" si="198">ThU_Alter_Kombi(AN41,U41)</f>
        <v>Out of range</v>
      </c>
      <c r="AQ41" s="136" t="e">
        <f t="shared" si="135"/>
        <v>#VALUE!</v>
      </c>
      <c r="AR41" s="136" t="e">
        <f>(AQ41/AP41)*100</f>
        <v>#VALUE!</v>
      </c>
      <c r="AS41" s="144">
        <f t="shared" si="136"/>
        <v>2.1642269655999621E-5</v>
      </c>
      <c r="AT41" s="144">
        <f t="shared" si="137"/>
        <v>7.1847830035130574E-8</v>
      </c>
      <c r="AU41" s="136">
        <v>0.75</v>
      </c>
      <c r="AV41" s="136">
        <f t="shared" ref="AV41" si="199">AU41/2</f>
        <v>0.375</v>
      </c>
      <c r="AW41" s="136" t="str">
        <f t="shared" si="139"/>
        <v>Out of range</v>
      </c>
      <c r="AX41" s="146">
        <f t="shared" si="140"/>
        <v>202.40126787860001</v>
      </c>
      <c r="AY41" s="146" t="e">
        <f t="shared" si="141"/>
        <v>#VALUE!</v>
      </c>
      <c r="AZ41" s="147" t="e">
        <f t="shared" si="142"/>
        <v>#VALUE!</v>
      </c>
      <c r="BA41" s="136" t="str">
        <f>Input!B41</f>
        <v>Hu1-13</v>
      </c>
      <c r="BB41" s="148">
        <f>Input!E41</f>
        <v>0</v>
      </c>
      <c r="BC41" s="136" t="e">
        <f>((U41-1)*EXP(Constants!$B$17*AW41*1000))*1000</f>
        <v>#VALUE!</v>
      </c>
      <c r="BD41" s="142" t="e">
        <f>SQRT((EXP(Constants!$B$17*AW41*1000)*V41)^2+((U41-1)*Constants!$B$17*EXP(Constants!$B$17*AW41*1000)*AY41*1000)^2)*1000</f>
        <v>#VALUE!</v>
      </c>
      <c r="BE41" s="136" t="e">
        <f t="shared" si="143"/>
        <v>#VALUE!</v>
      </c>
      <c r="BF41" s="149" t="e">
        <f t="shared" si="144"/>
        <v>#VALUE!</v>
      </c>
      <c r="BG41" s="158" t="e">
        <f t="shared" si="145"/>
        <v>#VALUE!</v>
      </c>
      <c r="BH41" s="136"/>
      <c r="BI41" s="18"/>
      <c r="BJ41" s="18"/>
      <c r="BK41" s="18"/>
      <c r="BL41" s="18"/>
      <c r="BM41" s="18"/>
      <c r="BN41" s="157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3" spans="1:110" ht="15" customHeight="1" x14ac:dyDescent="0.2">
      <c r="A43" s="136">
        <f>Input!A43</f>
        <v>10073</v>
      </c>
      <c r="B43" s="136" t="str">
        <f>Input!B43</f>
        <v>Hu1-13</v>
      </c>
      <c r="C43" s="136">
        <f>Input!O43</f>
        <v>2.0724287874186791</v>
      </c>
      <c r="D43" s="136">
        <f>C43*Input!P43/100</f>
        <v>1.3583728194731437E-2</v>
      </c>
      <c r="E43" s="137">
        <f>Input!M43</f>
        <v>2.7198050870128574</v>
      </c>
      <c r="F43" s="138">
        <f>E43*Input!N43/100</f>
        <v>2.830603143462461E-4</v>
      </c>
      <c r="G43" s="139">
        <f>E43*137.88</f>
        <v>375.00672539733279</v>
      </c>
      <c r="H43" s="138">
        <f>G43*Input!L43/100</f>
        <v>2.7344576596837391E-2</v>
      </c>
      <c r="I43" s="136">
        <v>0</v>
      </c>
      <c r="J43" s="140">
        <f>(((C43*Constants!$B$24*0.000000001*Input!G43*(Constants!$B$4/Constants!$B$3))-(I43*0.000000000000001))/Input!F43)*1000000000000</f>
        <v>751.81748616983077</v>
      </c>
      <c r="K43" s="136">
        <f>J43*Input!P43/100</f>
        <v>4.9277854303970745</v>
      </c>
      <c r="L43" s="141">
        <f>(J43/Constants!$B$4)*602200000000*Constants!$B$17/(365.2425*24*60)</f>
        <v>10.379675150686147</v>
      </c>
      <c r="M43" s="142">
        <f>L43*Input!P43/100</f>
        <v>6.8033549259921791E-2</v>
      </c>
      <c r="N43" s="136">
        <v>0</v>
      </c>
      <c r="O43" s="140">
        <f>(((G43*Constants!$B$23*0.000000001*Input!G43*(Constants!$B$7/Constants!$B$6))-(N43*0.000000001))/Input!F43)*1000000</f>
        <v>13.704189751350532</v>
      </c>
      <c r="P43" s="136">
        <f>O43*Input!N43/100</f>
        <v>1.4262464164806336E-3</v>
      </c>
      <c r="Q43" s="143">
        <f>(O43/Constants!$B$7)*602200000000000000*Constants!$B$18/(365.2425*24*60)</f>
        <v>10.224980451445978</v>
      </c>
      <c r="R43" s="144">
        <f>Q43*Input!N43/100</f>
        <v>1.0641520580246041E-3</v>
      </c>
      <c r="S43" s="142">
        <f>Input!S43*Constants!$B$17/Constants!$B$18</f>
        <v>0.99720541224901527</v>
      </c>
      <c r="T43" s="136">
        <f>S43*Input!T43/100</f>
        <v>1.1456452382453382E-3</v>
      </c>
      <c r="U43" s="142">
        <f>S43</f>
        <v>0.99720541224901527</v>
      </c>
      <c r="V43" s="136">
        <f>U43*Input!T43/100</f>
        <v>1.1456452382453382E-3</v>
      </c>
      <c r="W43" s="145">
        <v>0</v>
      </c>
      <c r="X43" s="140">
        <f>(((Constants!$B$25*0.000000001*Input!G43/Input!W43*(Constants!$B$11/Constants!$B$9))-(W43*0.000000001))/Input!F43)*1000000000</f>
        <v>0.88710512987407131</v>
      </c>
      <c r="Y43" s="140">
        <f>X43*Input!X43/100</f>
        <v>3.5960335388887975E-3</v>
      </c>
      <c r="Z43" s="140">
        <f>(X43/Constants!$B$11)*6.022E+23*0.000000001*Constants!$B$19/(365.2425*24*60)</f>
        <v>2.1657104118516935E-4</v>
      </c>
      <c r="AA43" s="140">
        <f>Z43*Input!X43/100</f>
        <v>8.7790804204287484E-7</v>
      </c>
      <c r="AB43" s="141">
        <v>0</v>
      </c>
      <c r="AC43" s="141">
        <v>0.9</v>
      </c>
      <c r="AD43" s="140">
        <f>(((Input!G43*Constants!$B$25*0.000000001*Input!U43*(Constants!$B$10/Constants!$B$9))-((AB43*0.000000000000001)+(Input!G43*AC43*0.000000000000001)))/Input!F43)*1000000000000</f>
        <v>223.49326905343551</v>
      </c>
      <c r="AE43" s="140">
        <f>AD43*Input!V43/100</f>
        <v>0.62233842990898314</v>
      </c>
      <c r="AF43" s="140">
        <f>(AD43/Constants!$B$10)*602200000000*Constants!$B$16/(365.2425*24*60)</f>
        <v>10.201499663233085</v>
      </c>
      <c r="AG43" s="140">
        <f>AF43*Input!V43/100</f>
        <v>2.8407053644266812E-2</v>
      </c>
      <c r="AH43" s="136">
        <f>AF43/Z43</f>
        <v>47104.634153329622</v>
      </c>
      <c r="AI43" s="145">
        <f>AH43*SQRT((AG43/AF43)^2+(AA43/Z43)^2)</f>
        <v>231.65824223023773</v>
      </c>
      <c r="AJ43" s="142">
        <f t="shared" ref="AJ43:AJ59" si="200">(U43-1)*1000</f>
        <v>-2.7945877509847339</v>
      </c>
      <c r="AK43" s="145">
        <f>V43*1000</f>
        <v>1.1456452382453381</v>
      </c>
      <c r="AL43" s="145">
        <f>AF43/Q43</f>
        <v>0.99770358600445319</v>
      </c>
      <c r="AM43" s="145">
        <f>AL43*SQRT((R43/Q43)^2+(AG43/AF43)^2)</f>
        <v>2.7801409920090218E-3</v>
      </c>
      <c r="AN43" s="136">
        <f>AF43/Q43</f>
        <v>0.99770358600445319</v>
      </c>
      <c r="AO43" s="140">
        <f>AN43*SQRT((R43/Q43)^2+(AG43/AF43)^2)</f>
        <v>2.7801409920090218E-3</v>
      </c>
      <c r="AP43" s="136" t="str">
        <f t="shared" ref="AP43" si="201">ThU_Alter_Kombi(AN43,U43)</f>
        <v>Out of range</v>
      </c>
      <c r="AQ43" s="136" t="e">
        <f t="shared" ref="AQ43:AQ59" si="202">Montealter(AN43,AO43,U43,V43)</f>
        <v>#VALUE!</v>
      </c>
      <c r="AR43" s="136" t="e">
        <f>(AQ43/AP43)*100</f>
        <v>#VALUE!</v>
      </c>
      <c r="AS43" s="144">
        <f t="shared" ref="AS43:AS59" si="203">Z43/Q43</f>
        <v>2.1180582419063959E-5</v>
      </c>
      <c r="AT43" s="144">
        <f t="shared" ref="AT43:AT59" si="204">AS43*SQRT((Y43/X43)^2+(P43/O43)^2)</f>
        <v>8.5887433787064989E-8</v>
      </c>
      <c r="AU43" s="136">
        <v>0.75</v>
      </c>
      <c r="AV43" s="136">
        <f>AU43/2</f>
        <v>0.375</v>
      </c>
      <c r="AW43" s="136" t="str">
        <f t="shared" ref="AW43:AW59" si="205">marincorr_age(AN43,U43,AS43,AU43)</f>
        <v>Out of range</v>
      </c>
      <c r="AX43" s="146">
        <f t="shared" ref="AX43:AX59" si="206">marincorr_age_error(AN43, AO43, U43, V43, AS43, AT43, AU43, AV43)</f>
        <v>326.7949313268</v>
      </c>
      <c r="AY43" s="146" t="e">
        <f t="shared" ref="AY43:AY59" si="207">SQRT(((AU43*EXP(-0.0000091577*AW43*1000))/(0.0000091577*(EXP(-0.0000091577*AW43*1000)+(AJ43/1000)*EXP(-(0.0000091577-0.0000028263)*AW43*1000)-AS43*AU43*EXP(-0.0000091577*AW43*1000))))^2*AT43^2+((AS43*EXP(-0.0000091577*AW43*1000))/(0.0000091577*(EXP(-0.0000091577*AW43*1000)+(AJ43/1000)*EXP(-(0.0000091577-0.0000028263)*AW43*1000)-AS43*AU43*EXP(-0.0000091577*AW43*1000))))^2*AV43^2+((0.0000091577/(0.0000091577-0.0000028263))*(EXP(-(0.0000091577-0.0000028263)*AW43*1000)-1)/(0.0000091577*(EXP(-0.0000091577*AW43*1000)+(AJ43/1000)*EXP(-(0.0000091577-0.0000028263)*AW43*1000)-AS43*AU43*EXP(-0.0000091577*AW43*1000))))^2*T43^2+(1/(0.0000091577*(EXP(-0.0000091577*AW43*1000)+(AJ43/1000)*EXP(-(0.0000091577-0.0000028263)*AW43*1000)-AS43*AU43*EXP(-0.0000091577*AW43*1000))))^2*AO43^2)/1000</f>
        <v>#VALUE!</v>
      </c>
      <c r="AZ43" s="147" t="e">
        <f t="shared" ref="AZ43:AZ59" si="208">AX43/AW43</f>
        <v>#VALUE!</v>
      </c>
      <c r="BA43" s="136" t="str">
        <f>Input!B43</f>
        <v>Hu1-13</v>
      </c>
      <c r="BB43" s="148">
        <f>Input!E43</f>
        <v>0</v>
      </c>
      <c r="BC43" s="136" t="e">
        <f>((U43-1)*EXP(Constants!$B$17*AW43*1000))*1000</f>
        <v>#VALUE!</v>
      </c>
      <c r="BD43" s="142" t="e">
        <f>SQRT((EXP(Constants!$B$17*AW43*1000)*V43)^2+((U43-1)*Constants!$B$17*EXP(Constants!$B$17*AW43*1000)*AY43*1000)^2)*1000</f>
        <v>#VALUE!</v>
      </c>
      <c r="BE43" s="136" t="e">
        <f t="shared" ref="BE43:BE59" si="209">AW43*1000-58</f>
        <v>#VALUE!</v>
      </c>
      <c r="BF43" s="149" t="e">
        <f t="shared" ref="BF43:BF59" si="210">AY43/2*1000</f>
        <v>#VALUE!</v>
      </c>
      <c r="BG43" s="158" t="e">
        <f t="shared" ref="BG43:BG59" si="211">AY43/AW43*100</f>
        <v>#VALUE!</v>
      </c>
      <c r="BH43" s="136"/>
      <c r="BI43" s="18"/>
      <c r="BJ43" s="18"/>
      <c r="BK43" s="18"/>
      <c r="BL43" s="18"/>
      <c r="BM43" s="18"/>
      <c r="BN43" s="157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4" spans="1:110" ht="15" customHeight="1" x14ac:dyDescent="0.2">
      <c r="A44" s="18">
        <f>Input!A44</f>
        <v>9808</v>
      </c>
      <c r="B44" s="18" t="str">
        <f>Input!B44</f>
        <v>JD 3</v>
      </c>
      <c r="C44" s="18">
        <f>Input!O44</f>
        <v>1.8506602722838057</v>
      </c>
      <c r="D44" s="18">
        <f>C44*Input!P44/100</f>
        <v>4.7750193514235414E-3</v>
      </c>
      <c r="E44" s="150">
        <f>Input!M44</f>
        <v>1.7614430718085932</v>
      </c>
      <c r="F44" s="151">
        <f>E44*Input!N44/100</f>
        <v>1.0161952215659112E-4</v>
      </c>
      <c r="G44" s="21">
        <f>E44*137.88</f>
        <v>242.86777074096881</v>
      </c>
      <c r="H44" s="151">
        <f>G44*Input!L44/100</f>
        <v>4.1509149808013374E-2</v>
      </c>
      <c r="I44" s="18">
        <v>0.3</v>
      </c>
      <c r="J44" s="127">
        <f>(((C44*Constants!$B$24*0.000000001*Input!G44*(Constants!$B$4/Constants!$B$3))-(I44*0.000000000000001))/Input!F44)*1000000000000</f>
        <v>141.12160057750341</v>
      </c>
      <c r="K44" s="18">
        <f>J44*Input!P44/100</f>
        <v>0.36411781446514119</v>
      </c>
      <c r="L44" s="132">
        <f>(J44/Constants!$B$4)*602200000000*Constants!$B$17/(365.2425*24*60)</f>
        <v>1.9483403853797567</v>
      </c>
      <c r="M44" s="130">
        <f>L44*Input!P44/100</f>
        <v>5.0270507141040701E-3</v>
      </c>
      <c r="N44" s="18">
        <v>5.0000000000000001E-3</v>
      </c>
      <c r="O44" s="127">
        <f>(((G44*Constants!$B$23*0.000000001*Input!G44*(Constants!$B$7/Constants!$B$6))-(N44*0.000000001))/Input!F44)*1000000</f>
        <v>1.8655877320667063</v>
      </c>
      <c r="P44" s="18">
        <f>O44*Input!N44/100</f>
        <v>1.0762773824939028E-4</v>
      </c>
      <c r="Q44" s="128">
        <f>(O44/Constants!$B$7)*602200000000000000*Constants!$B$18/(365.2425*24*60)</f>
        <v>1.391953733635338</v>
      </c>
      <c r="R44" s="129">
        <f>Q44*Input!N44/100</f>
        <v>8.0303289694664951E-5</v>
      </c>
      <c r="S44" s="130">
        <f>Input!S44*Constants!$B$17/Constants!$B$18</f>
        <v>1.399772188184655</v>
      </c>
      <c r="T44" s="18">
        <f>S44*Input!T44/100</f>
        <v>9.2123437353476838E-4</v>
      </c>
      <c r="U44" s="18">
        <f>S44*1/((U43+U45)/2)</f>
        <v>1.4041155900349347</v>
      </c>
      <c r="V44" s="18">
        <f>U44*Input!T44/100</f>
        <v>9.2409290374155962E-4</v>
      </c>
      <c r="W44" s="131">
        <v>3.0000000000000001E-3</v>
      </c>
      <c r="X44" s="127">
        <f>IF((((Constants!$B$25*0.000000001*Input!G44/Input!W44*(Constants!$B$11/Constants!$B$9))-(W44*0.000000001))/Input!F44)*1000000000&lt;0, "n.d.", (((Constants!$B$25*0.000000001*Input!G44/Input!W44*(Constants!$B$11/Constants!$B$9))-(W44*0.000000001))/Input!F44)*1000000000)</f>
        <v>329.38290227425256</v>
      </c>
      <c r="Y44" s="127">
        <f>X44*Input!X44/100</f>
        <v>0.65188647225550678</v>
      </c>
      <c r="Z44" s="127">
        <f>(X44/Constants!$B$11)*6.022E+23*0.000000001*Constants!$B$19/(365.2425*24*60)</f>
        <v>8.0413014976312966E-2</v>
      </c>
      <c r="AA44" s="127">
        <f>Z44*Input!X44/100</f>
        <v>1.5914656253982344E-4</v>
      </c>
      <c r="AB44" s="132">
        <v>0.05</v>
      </c>
      <c r="AC44" s="132">
        <v>0.9</v>
      </c>
      <c r="AD44" s="127">
        <f>(((Input!G44*Constants!$B$25*0.000000001*Input!U44*(Constants!$B$10/Constants!$B$9))-((AB44*0.000000000000001)+(Input!G44*AC44*0.000000000000001)))/Input!F44)*1000000000000</f>
        <v>52.356439883860013</v>
      </c>
      <c r="AE44" s="127">
        <f>AD44*Input!V44/100</f>
        <v>9.0819115913575221E-2</v>
      </c>
      <c r="AF44" s="127">
        <f>(AD44/Constants!$B$10)*602200000000*Constants!$B$16/(365.2425*24*60)</f>
        <v>2.3898446969137965</v>
      </c>
      <c r="AG44" s="127">
        <f>AF44*Input!V44/100</f>
        <v>4.1454992552189445E-3</v>
      </c>
      <c r="AH44" s="18">
        <f>AF44/Z44</f>
        <v>29.719625580731755</v>
      </c>
      <c r="AI44" s="131">
        <f>AH44*SQRT((AG44/AF44)^2+(AA44/Z44)^2)</f>
        <v>7.8213109070627562E-2</v>
      </c>
      <c r="AJ44" s="130">
        <f t="shared" si="200"/>
        <v>404.11559003493471</v>
      </c>
      <c r="AK44" s="131">
        <f>V44*1000</f>
        <v>0.92409290374155961</v>
      </c>
      <c r="AL44" s="131">
        <f>AF44/Q44</f>
        <v>1.716899519836975</v>
      </c>
      <c r="AM44" s="131">
        <f>AL44*SQRT((R44/Q44)^2+(AG44/AF44)^2)</f>
        <v>2.9798341955032072E-3</v>
      </c>
      <c r="AN44" s="18">
        <f>AL44*1/((AN43+AN45)/2)</f>
        <v>1.7161531121406857</v>
      </c>
      <c r="AO44" s="127">
        <f>AN44*SQRT((R44/Q44)^2+(AG44/AF44)^2)</f>
        <v>2.9785387375270752E-3</v>
      </c>
      <c r="AP44" s="18" t="str">
        <f>ThU_Alter_Kombi(AN44,U44)</f>
        <v>Out of range</v>
      </c>
      <c r="AQ44" s="18" t="e">
        <f t="shared" si="202"/>
        <v>#VALUE!</v>
      </c>
      <c r="AR44" s="152" t="e">
        <f>(AQ44/AP44)</f>
        <v>#VALUE!</v>
      </c>
      <c r="AS44" s="129">
        <f t="shared" si="203"/>
        <v>5.7769890645933963E-2</v>
      </c>
      <c r="AT44" s="129">
        <f t="shared" si="204"/>
        <v>1.143817924764616E-4</v>
      </c>
      <c r="AU44" s="18">
        <v>0.75</v>
      </c>
      <c r="AV44" s="18">
        <f>AU44/2</f>
        <v>0.375</v>
      </c>
      <c r="AW44" s="18" t="str">
        <f t="shared" si="205"/>
        <v>Out of range</v>
      </c>
      <c r="AX44" s="133">
        <f t="shared" si="206"/>
        <v>0</v>
      </c>
      <c r="AY44" s="133" t="e">
        <f t="shared" si="207"/>
        <v>#VALUE!</v>
      </c>
      <c r="AZ44" s="152" t="e">
        <f t="shared" si="208"/>
        <v>#VALUE!</v>
      </c>
      <c r="BA44" s="18" t="str">
        <f>Input!B44</f>
        <v>JD 3</v>
      </c>
      <c r="BB44" s="134">
        <f>Input!E44</f>
        <v>-247</v>
      </c>
      <c r="BC44" s="18" t="e">
        <f>((U44-1)*EXP(Constants!$B$17*AW44*1000))*1000</f>
        <v>#VALUE!</v>
      </c>
      <c r="BD44" s="130" t="e">
        <f>SQRT((EXP(Constants!$B$17*AW44*1000)*V44)^2+((U44-1)*Constants!$B$17*EXP(Constants!$B$17*AW44*1000)*AY44*1000)^2)*1000</f>
        <v>#VALUE!</v>
      </c>
      <c r="BE44" s="18" t="e">
        <f t="shared" si="209"/>
        <v>#VALUE!</v>
      </c>
      <c r="BF44" s="135" t="e">
        <f t="shared" si="210"/>
        <v>#VALUE!</v>
      </c>
      <c r="BG44" s="20" t="e">
        <f t="shared" si="211"/>
        <v>#VALUE!</v>
      </c>
      <c r="BH44" s="18"/>
      <c r="BI44" s="18"/>
      <c r="BJ44" s="18"/>
      <c r="BK44" s="18"/>
      <c r="BL44" s="18"/>
      <c r="BM44" s="18"/>
      <c r="BN44" s="157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</row>
    <row r="45" spans="1:110" ht="15" customHeight="1" x14ac:dyDescent="0.2">
      <c r="A45" s="136">
        <f>Input!A45</f>
        <v>10073</v>
      </c>
      <c r="B45" s="136" t="str">
        <f>Input!B45</f>
        <v>Hu1-13</v>
      </c>
      <c r="C45" s="136">
        <f>Input!O45</f>
        <v>2.1057606881070474</v>
      </c>
      <c r="D45" s="136">
        <f>C45*Input!P45/100</f>
        <v>1.4482930182436383E-2</v>
      </c>
      <c r="E45" s="137">
        <f>Input!M45</f>
        <v>2.7197019691539466</v>
      </c>
      <c r="F45" s="138">
        <f>E45*Input!N45/100</f>
        <v>2.9415988642393268E-4</v>
      </c>
      <c r="G45" s="139">
        <f t="shared" ref="G45" si="212">E45*137.88</f>
        <v>374.99250750694614</v>
      </c>
      <c r="H45" s="138">
        <f>G45*Input!L45/100</f>
        <v>3.2658204602598932E-2</v>
      </c>
      <c r="I45" s="136">
        <v>0</v>
      </c>
      <c r="J45" s="140">
        <f>(((C45*Constants!$B$24*0.000000001*Input!G45*(Constants!$B$4/Constants!$B$3))-(I45*0.000000000000001))/Input!F45)*1000000000000</f>
        <v>763.90933991019722</v>
      </c>
      <c r="K45" s="136">
        <f>J45*Input!P45/100</f>
        <v>5.2539900180091239</v>
      </c>
      <c r="L45" s="141">
        <f>(J45/Constants!$B$4)*602200000000*Constants!$B$17/(365.2425*24*60)</f>
        <v>10.546616617336554</v>
      </c>
      <c r="M45" s="142">
        <f>L45*Input!P45/100</f>
        <v>7.2537165781700538E-2</v>
      </c>
      <c r="N45" s="136">
        <v>0</v>
      </c>
      <c r="O45" s="140">
        <f>(((G45*Constants!$B$23*0.000000001*Input!G45*(Constants!$B$7/Constants!$B$6))-(N45*0.000000001))/Input!F45)*1000000</f>
        <v>13.703670174888227</v>
      </c>
      <c r="P45" s="136">
        <f>O45*Input!N45/100</f>
        <v>1.4821734542811516E-3</v>
      </c>
      <c r="Q45" s="143">
        <f>(O45/Constants!$B$7)*602200000000000000*Constants!$B$18/(365.2425*24*60)</f>
        <v>10.224592784661843</v>
      </c>
      <c r="R45" s="144">
        <f>Q45*Input!N45/100</f>
        <v>1.105880381887109E-3</v>
      </c>
      <c r="S45" s="142">
        <f>Input!S45*Constants!$B$17/Constants!$B$18</f>
        <v>0.99660791497118673</v>
      </c>
      <c r="T45" s="136">
        <f>S45*Input!T45/100</f>
        <v>1.028842222782971E-3</v>
      </c>
      <c r="U45" s="142">
        <f>S45</f>
        <v>0.99660791497118673</v>
      </c>
      <c r="V45" s="136">
        <f>U45*Input!T45/100</f>
        <v>1.028842222782971E-3</v>
      </c>
      <c r="W45" s="145">
        <v>0</v>
      </c>
      <c r="X45" s="140">
        <f>(((Constants!$B$25*0.000000001*Input!G45/Input!W45*(Constants!$B$11/Constants!$B$9))-(W45*0.000000001))/Input!F45)*1000000000</f>
        <v>0.87244739660383874</v>
      </c>
      <c r="Y45" s="140">
        <f>X45*Input!X45/100</f>
        <v>3.6982742730772588E-3</v>
      </c>
      <c r="Z45" s="140">
        <f>(X45/Constants!$B$11)*6.022E+23*0.000000001*Constants!$B$19/(365.2425*24*60)</f>
        <v>2.1299261462799299E-4</v>
      </c>
      <c r="AA45" s="140">
        <f>Z45*Input!X45/100</f>
        <v>9.0286831057144738E-7</v>
      </c>
      <c r="AB45" s="141">
        <v>0</v>
      </c>
      <c r="AC45" s="141">
        <v>0.9</v>
      </c>
      <c r="AD45" s="140">
        <f>(((Input!G45*Constants!$B$25*0.000000001*Input!U45*(Constants!$B$10/Constants!$B$9))-((AB45*0.000000000000001)+(Input!G45*AC45*0.000000000000001)))/Input!F45)*1000000000000</f>
        <v>224.70843360506828</v>
      </c>
      <c r="AE45" s="140">
        <f>AD45*Input!V45/100</f>
        <v>0.4720726911329774</v>
      </c>
      <c r="AF45" s="140">
        <f>(AD45/Constants!$B$10)*602200000000*Constants!$B$16/(365.2425*24*60)</f>
        <v>10.25696666148658</v>
      </c>
      <c r="AG45" s="140">
        <f>AF45*Input!V45/100</f>
        <v>2.1548073550542474E-2</v>
      </c>
      <c r="AH45" s="136">
        <f t="shared" ref="AH45" si="213">AF45/Z45</f>
        <v>48156.442792164948</v>
      </c>
      <c r="AI45" s="145">
        <f t="shared" ref="AI45" si="214">AH45*SQRT((AG45/AF45)^2+(AA45/Z45)^2)</f>
        <v>227.8277453831777</v>
      </c>
      <c r="AJ45" s="142">
        <f t="shared" si="200"/>
        <v>-3.3920850288132742</v>
      </c>
      <c r="AK45" s="145">
        <f t="shared" ref="AK45" si="215">V45*1000</f>
        <v>1.028842222782971</v>
      </c>
      <c r="AL45" s="145">
        <f t="shared" ref="AL45" si="216">AF45/Q45</f>
        <v>1.0031662754210908</v>
      </c>
      <c r="AM45" s="145">
        <f t="shared" ref="AM45" si="217">AL45*SQRT((R45/Q45)^2+(AG45/AF45)^2)</f>
        <v>2.1102661825194201E-3</v>
      </c>
      <c r="AN45" s="136">
        <f>AF45/Q45</f>
        <v>1.0031662754210908</v>
      </c>
      <c r="AO45" s="140">
        <f t="shared" ref="AO45" si="218">AN45*SQRT((R45/Q45)^2+(AG45/AF45)^2)</f>
        <v>2.1102661825194201E-3</v>
      </c>
      <c r="AP45" s="136" t="str">
        <f t="shared" ref="AP45" si="219">ThU_Alter_Kombi(AN45,U45)</f>
        <v>Out of range</v>
      </c>
      <c r="AQ45" s="136" t="e">
        <f t="shared" si="202"/>
        <v>#VALUE!</v>
      </c>
      <c r="AR45" s="136" t="e">
        <f>(AQ45/AP45)*100</f>
        <v>#VALUE!</v>
      </c>
      <c r="AS45" s="144">
        <f t="shared" si="203"/>
        <v>2.0831403177983608E-5</v>
      </c>
      <c r="AT45" s="144">
        <f t="shared" si="204"/>
        <v>8.8332335707022753E-8</v>
      </c>
      <c r="AU45" s="136">
        <v>0.75</v>
      </c>
      <c r="AV45" s="136">
        <f t="shared" ref="AV45" si="220">AU45/2</f>
        <v>0.375</v>
      </c>
      <c r="AW45" s="136" t="str">
        <f t="shared" si="205"/>
        <v>Out of range</v>
      </c>
      <c r="AX45" s="146">
        <f t="shared" si="206"/>
        <v>0</v>
      </c>
      <c r="AY45" s="146" t="e">
        <f t="shared" si="207"/>
        <v>#VALUE!</v>
      </c>
      <c r="AZ45" s="147" t="e">
        <f t="shared" si="208"/>
        <v>#VALUE!</v>
      </c>
      <c r="BA45" s="136" t="str">
        <f>Input!B45</f>
        <v>Hu1-13</v>
      </c>
      <c r="BB45" s="148">
        <f>Input!E45</f>
        <v>0</v>
      </c>
      <c r="BC45" s="136" t="e">
        <f>((U45-1)*EXP(Constants!$B$17*AW45*1000))*1000</f>
        <v>#VALUE!</v>
      </c>
      <c r="BD45" s="142" t="e">
        <f>SQRT((EXP(Constants!$B$17*AW45*1000)*V45)^2+((U45-1)*Constants!$B$17*EXP(Constants!$B$17*AW45*1000)*AY45*1000)^2)*1000</f>
        <v>#VALUE!</v>
      </c>
      <c r="BE45" s="136" t="e">
        <f t="shared" si="209"/>
        <v>#VALUE!</v>
      </c>
      <c r="BF45" s="149" t="e">
        <f t="shared" si="210"/>
        <v>#VALUE!</v>
      </c>
      <c r="BG45" s="158" t="e">
        <f t="shared" si="211"/>
        <v>#VALUE!</v>
      </c>
      <c r="BH45" s="136"/>
      <c r="BI45" s="18"/>
      <c r="BJ45" s="18"/>
      <c r="BK45" s="18"/>
      <c r="BL45" s="18"/>
      <c r="BM45" s="18"/>
      <c r="BN45" s="157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9809</v>
      </c>
      <c r="B46" s="18" t="str">
        <f>Input!B46</f>
        <v>JD 7</v>
      </c>
      <c r="C46" s="18">
        <f>Input!O46</f>
        <v>1.5538409528319563</v>
      </c>
      <c r="D46" s="18">
        <f>C46*Input!P46/100</f>
        <v>2.5249293781784538E-3</v>
      </c>
      <c r="E46" s="150">
        <f>Input!M46</f>
        <v>1.5391820775814071</v>
      </c>
      <c r="F46" s="151">
        <f>E46*Input!N46/100</f>
        <v>7.472730911748079E-5</v>
      </c>
      <c r="G46" s="21">
        <f>E46*137.88</f>
        <v>212.22242485692442</v>
      </c>
      <c r="H46" s="151">
        <f>G46*Input!L46/100</f>
        <v>7.4216186397575261E-3</v>
      </c>
      <c r="I46" s="18">
        <v>0.3</v>
      </c>
      <c r="J46" s="127">
        <f>(((C46*Constants!$B$24*0.000000001*Input!G46*(Constants!$B$4/Constants!$B$3))-(I46*0.000000000000001))/Input!F46)*1000000000000</f>
        <v>177.98886983693092</v>
      </c>
      <c r="K46" s="18">
        <f>J46*Input!P46/100</f>
        <v>0.28922479203613194</v>
      </c>
      <c r="L46" s="132">
        <f>(J46/Constants!$B$4)*602200000000*Constants!$B$17/(365.2425*24*60)</f>
        <v>2.4573339717823113</v>
      </c>
      <c r="M46" s="130">
        <f>L46*Input!P46/100</f>
        <v>3.9930693846374063E-3</v>
      </c>
      <c r="N46" s="18">
        <v>5.0000000000000001E-3</v>
      </c>
      <c r="O46" s="127">
        <f>(((G46*Constants!$B$23*0.000000001*Input!G46*(Constants!$B$7/Constants!$B$6))-(N46*0.000000001))/Input!F46)*1000000</f>
        <v>2.448819081204165</v>
      </c>
      <c r="P46" s="18">
        <f>O46*Input!N46/100</f>
        <v>1.1889019702040443E-4</v>
      </c>
      <c r="Q46" s="128">
        <f>(O46/Constants!$B$7)*602200000000000000*Constants!$B$18/(365.2425*24*60)</f>
        <v>1.8271147502151968</v>
      </c>
      <c r="R46" s="129">
        <f>Q46*Input!N46/100</f>
        <v>8.8706443975091284E-5</v>
      </c>
      <c r="S46" s="130">
        <f>Input!S46*Constants!$B$17/Constants!$B$18</f>
        <v>1.3398789941943752</v>
      </c>
      <c r="T46" s="18">
        <f>S46*Input!T46/100</f>
        <v>9.5153246800892724E-4</v>
      </c>
      <c r="U46" s="18">
        <f>S46*1/((U45+U47)/2)</f>
        <v>1.3430306935051013</v>
      </c>
      <c r="V46" s="18">
        <f>U46*Input!T46/100</f>
        <v>9.537706882038491E-4</v>
      </c>
      <c r="W46" s="131">
        <v>3.0000000000000001E-3</v>
      </c>
      <c r="X46" s="127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23.034909778871615</v>
      </c>
      <c r="Y46" s="127">
        <f>X46*Input!X46/100</f>
        <v>3.5752301449989608E-2</v>
      </c>
      <c r="Z46" s="127">
        <f>(X46/Constants!$B$11)*6.022E+23*0.000000001*Constants!$B$19/(365.2425*24*60)</f>
        <v>5.6235661664191189E-3</v>
      </c>
      <c r="AA46" s="127">
        <f>Z46*Input!X46/100</f>
        <v>8.7282926104704557E-6</v>
      </c>
      <c r="AB46" s="132">
        <v>0.05</v>
      </c>
      <c r="AC46" s="132">
        <v>0.9</v>
      </c>
      <c r="AD46" s="127">
        <f>(((Input!G46*Constants!$B$25*0.000000001*Input!U46*(Constants!$B$10/Constants!$B$9))-((AB46*0.000000000000001)+(Input!G46*AC46*0.000000000000001)))/Input!F46)*1000000000000</f>
        <v>58.914792422813477</v>
      </c>
      <c r="AE46" s="127">
        <f>AD46*Input!V46/100</f>
        <v>9.9273118978742844E-2</v>
      </c>
      <c r="AF46" s="127">
        <f>(AD46/Constants!$B$10)*602200000000*Constants!$B$16/(365.2425*24*60)</f>
        <v>2.6892050825793765</v>
      </c>
      <c r="AG46" s="127">
        <f>AF46*Input!V46/100</f>
        <v>4.5313878763284191E-3</v>
      </c>
      <c r="AH46" s="18">
        <f>AF46/Z46</f>
        <v>478.20279925536357</v>
      </c>
      <c r="AI46" s="131">
        <f>AH46*SQRT((AG46/AF46)^2+(AA46/Z46)^2)</f>
        <v>1.0955240771669668</v>
      </c>
      <c r="AJ46" s="130">
        <f t="shared" si="200"/>
        <v>343.03069350510128</v>
      </c>
      <c r="AK46" s="131">
        <f>V46*1000</f>
        <v>0.95377068820384914</v>
      </c>
      <c r="AL46" s="131">
        <f>AF46/Q46</f>
        <v>1.4718315213987754</v>
      </c>
      <c r="AM46" s="131">
        <f>AL46*SQRT((R46/Q46)^2+(AG46/AF46)^2)</f>
        <v>2.4811076501101924E-3</v>
      </c>
      <c r="AN46" s="18">
        <f>AL46*1/((AN45+AN47)/2)</f>
        <v>1.4720107770732689</v>
      </c>
      <c r="AO46" s="127">
        <f>AN46*SQRT((R46/Q46)^2+(AG46/AF46)^2)</f>
        <v>2.4814098264251071E-3</v>
      </c>
      <c r="AP46" s="18">
        <f>ThU_Alter_Kombi(AN46,U46)</f>
        <v>537.85950000000003</v>
      </c>
      <c r="AQ46" s="18">
        <f t="shared" si="202"/>
        <v>17.366900000000001</v>
      </c>
      <c r="AR46" s="152">
        <f>(AQ46/AP46)</f>
        <v>3.228891559970587E-2</v>
      </c>
      <c r="AS46" s="129">
        <f t="shared" si="203"/>
        <v>3.0778396188618027E-3</v>
      </c>
      <c r="AT46" s="129">
        <f t="shared" si="204"/>
        <v>4.7794270799347949E-6</v>
      </c>
      <c r="AU46" s="18">
        <v>0.75</v>
      </c>
      <c r="AV46" s="18">
        <f>AU46/2</f>
        <v>0.375</v>
      </c>
      <c r="AW46" s="18">
        <f t="shared" si="205"/>
        <v>537.76130000000001</v>
      </c>
      <c r="AX46" s="133">
        <f t="shared" si="206"/>
        <v>16.6507002319</v>
      </c>
      <c r="AY46" s="133">
        <f t="shared" si="207"/>
        <v>16.493119387562071</v>
      </c>
      <c r="AZ46" s="152">
        <f t="shared" si="208"/>
        <v>3.0962994607272781E-2</v>
      </c>
      <c r="BA46" s="18" t="str">
        <f>Input!B46</f>
        <v>JD 7</v>
      </c>
      <c r="BB46" s="134">
        <f>Input!E46</f>
        <v>-183</v>
      </c>
      <c r="BC46" s="18">
        <f>((U46-1)*EXP(Constants!$B$17*AW46*1000))*1000</f>
        <v>1564.645536197419</v>
      </c>
      <c r="BD46" s="130">
        <f>SQRT((EXP(Constants!$B$17*AW46*1000)*V46)^2+((U46-1)*Constants!$B$17*EXP(Constants!$B$17*AW46*1000)*AY46*1000)^2)*1000</f>
        <v>72.955580695409409</v>
      </c>
      <c r="BE46" s="18">
        <f t="shared" si="209"/>
        <v>537703.30000000005</v>
      </c>
      <c r="BF46" s="135">
        <f t="shared" si="210"/>
        <v>8246.5596937810351</v>
      </c>
      <c r="BG46" s="20">
        <f t="shared" si="211"/>
        <v>3.0669963397444313</v>
      </c>
      <c r="BH46" s="18"/>
      <c r="BI46" s="18"/>
      <c r="BJ46" s="18"/>
      <c r="BK46" s="18"/>
      <c r="BL46" s="18"/>
      <c r="BM46" s="18"/>
      <c r="BN46" s="157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6">
        <f>Input!A47</f>
        <v>10073</v>
      </c>
      <c r="B47" s="136" t="str">
        <f>Input!B47</f>
        <v>Hu1-13</v>
      </c>
      <c r="C47" s="136">
        <f>Input!O47</f>
        <v>2.065933009035414</v>
      </c>
      <c r="D47" s="136">
        <f>C47*Input!P47/100</f>
        <v>1.1095550906180926E-2</v>
      </c>
      <c r="E47" s="137">
        <f>Input!M47</f>
        <v>2.7204602334690038</v>
      </c>
      <c r="F47" s="138">
        <f>E47*Input!N47/100</f>
        <v>2.8051381849075301E-4</v>
      </c>
      <c r="G47" s="139">
        <f t="shared" ref="G47" si="221">E47*137.88</f>
        <v>375.09705699070622</v>
      </c>
      <c r="H47" s="138">
        <f>G47*Input!L47/100</f>
        <v>5.5010771547379343E-2</v>
      </c>
      <c r="I47" s="136">
        <v>0</v>
      </c>
      <c r="J47" s="140">
        <f>(((C47*Constants!$B$24*0.000000001*Input!G47*(Constants!$B$4/Constants!$B$3))-(I47*0.000000000000001))/Input!F47)*1000000000000</f>
        <v>749.46100482558859</v>
      </c>
      <c r="K47" s="136">
        <f>J47*Input!P47/100</f>
        <v>4.0251463599598649</v>
      </c>
      <c r="L47" s="141">
        <f>(J47/Constants!$B$4)*602200000000*Constants!$B$17/(365.2425*24*60)</f>
        <v>10.347141309292677</v>
      </c>
      <c r="M47" s="142">
        <f>L47*Input!P47/100</f>
        <v>5.5571614678981328E-2</v>
      </c>
      <c r="N47" s="136">
        <v>0</v>
      </c>
      <c r="O47" s="140">
        <f>(((G47*Constants!$B$23*0.000000001*Input!G47*(Constants!$B$7/Constants!$B$6))-(N47*0.000000001))/Input!F47)*1000000</f>
        <v>13.707490815604299</v>
      </c>
      <c r="P47" s="136">
        <f>O47*Input!N47/100</f>
        <v>1.4134154740828339E-3</v>
      </c>
      <c r="Q47" s="143">
        <f>(O47/Constants!$B$7)*602200000000000000*Constants!$B$18/(365.2425*24*60)</f>
        <v>10.227443444010744</v>
      </c>
      <c r="R47" s="144">
        <f>Q47*Input!N47/100</f>
        <v>1.0545786255509182E-3</v>
      </c>
      <c r="S47" s="142">
        <f>Input!S47*Constants!$B$17/Constants!$B$18</f>
        <v>0.99869867135484802</v>
      </c>
      <c r="T47" s="136">
        <f>S47*Input!T47/100</f>
        <v>1.4879857851756368E-3</v>
      </c>
      <c r="U47" s="142">
        <f>S47</f>
        <v>0.99869867135484802</v>
      </c>
      <c r="V47" s="136">
        <f>U47*Input!T47/100</f>
        <v>1.4879857851756368E-3</v>
      </c>
      <c r="W47" s="145">
        <v>0</v>
      </c>
      <c r="X47" s="140">
        <f>(((Constants!$B$25*0.000000001*Input!G47/Input!W47*(Constants!$B$11/Constants!$B$9))-(W47*0.000000001))/Input!F47)*1000000000</f>
        <v>0.88587433578251951</v>
      </c>
      <c r="Y47" s="140">
        <f>X47*Input!X47/100</f>
        <v>3.6778414973149499E-3</v>
      </c>
      <c r="Z47" s="140">
        <f>(X47/Constants!$B$11)*6.022E+23*0.000000001*Constants!$B$19/(365.2425*24*60)</f>
        <v>2.1627056455741074E-4</v>
      </c>
      <c r="AA47" s="140">
        <f>Z47*Input!X47/100</f>
        <v>8.9788000944216128E-7</v>
      </c>
      <c r="AB47" s="141">
        <v>0</v>
      </c>
      <c r="AC47" s="141">
        <v>0.9</v>
      </c>
      <c r="AD47" s="140">
        <f>(((Input!G47*Constants!$B$25*0.000000001*Input!U47*(Constants!$B$10/Constants!$B$9))-((AB47*0.000000000000001)+(Input!G47*AC47*0.000000000000001)))/Input!F47)*1000000000000</f>
        <v>223.29763082799386</v>
      </c>
      <c r="AE47" s="140">
        <f>AD47*Input!V47/100</f>
        <v>0.56120466041756156</v>
      </c>
      <c r="AF47" s="140">
        <f>(AD47/Constants!$B$10)*602200000000*Constants!$B$16/(365.2425*24*60)</f>
        <v>10.192569625655617</v>
      </c>
      <c r="AG47" s="140">
        <f>AF47*Input!V47/100</f>
        <v>2.5616561870083696E-2</v>
      </c>
      <c r="AH47" s="136">
        <f t="shared" ref="AH47" si="222">AF47/Z47</f>
        <v>47128.788175655398</v>
      </c>
      <c r="AI47" s="145">
        <f t="shared" ref="AI47" si="223">AH47*SQRT((AG47/AF47)^2+(AA47/Z47)^2)</f>
        <v>228.7212001806021</v>
      </c>
      <c r="AJ47" s="142">
        <f t="shared" si="200"/>
        <v>-1.3013286451519779</v>
      </c>
      <c r="AK47" s="145">
        <f t="shared" ref="AK47" si="224">V47*1000</f>
        <v>1.4879857851756368</v>
      </c>
      <c r="AL47" s="145">
        <f t="shared" ref="AL47" si="225">AF47/Q47</f>
        <v>0.99659017245648529</v>
      </c>
      <c r="AM47" s="145">
        <f t="shared" ref="AM47" si="226">AL47*SQRT((R47/Q47)^2+(AG47/AF47)^2)</f>
        <v>2.5067958112294786E-3</v>
      </c>
      <c r="AN47" s="136">
        <f>AF47/Q47</f>
        <v>0.99659017245648529</v>
      </c>
      <c r="AO47" s="140">
        <f t="shared" ref="AO47" si="227">AN47*SQRT((R47/Q47)^2+(AG47/AF47)^2)</f>
        <v>2.5067958112294786E-3</v>
      </c>
      <c r="AP47" s="136">
        <f t="shared" ref="AP47" si="228">ThU_Alter_Kombi(AN47,U47)</f>
        <v>705.37620000000004</v>
      </c>
      <c r="AQ47" s="136" t="e">
        <f t="shared" si="202"/>
        <v>#VALUE!</v>
      </c>
      <c r="AR47" s="136" t="e">
        <f>(AQ47/AP47)*100</f>
        <v>#VALUE!</v>
      </c>
      <c r="AS47" s="144">
        <f t="shared" si="203"/>
        <v>2.114610222401769E-5</v>
      </c>
      <c r="AT47" s="144">
        <f t="shared" si="204"/>
        <v>8.7818319587352013E-8</v>
      </c>
      <c r="AU47" s="136">
        <v>0.75</v>
      </c>
      <c r="AV47" s="136">
        <f t="shared" ref="AV47" si="229">AU47/2</f>
        <v>0.375</v>
      </c>
      <c r="AW47" s="136">
        <f t="shared" si="205"/>
        <v>705.37440000000004</v>
      </c>
      <c r="AX47" s="146">
        <f t="shared" si="206"/>
        <v>329.40143603510001</v>
      </c>
      <c r="AY47" s="146">
        <f t="shared" si="207"/>
        <v>231.56783339175485</v>
      </c>
      <c r="AZ47" s="147">
        <f t="shared" si="208"/>
        <v>0.46698807900471012</v>
      </c>
      <c r="BA47" s="136" t="str">
        <f>Input!B47</f>
        <v>Hu1-13</v>
      </c>
      <c r="BB47" s="148">
        <f>Input!E47</f>
        <v>0</v>
      </c>
      <c r="BC47" s="136">
        <f>((U47-1)*EXP(Constants!$B$17*AW47*1000))*1000</f>
        <v>-9.5257118825158482</v>
      </c>
      <c r="BD47" s="142">
        <f>SQRT((EXP(Constants!$B$17*AW47*1000)*V47)^2+((U47-1)*Constants!$B$17*EXP(Constants!$B$17*AW47*1000)*AY47*1000)^2)*1000</f>
        <v>12.545422315625116</v>
      </c>
      <c r="BE47" s="136">
        <f t="shared" si="209"/>
        <v>705316.4</v>
      </c>
      <c r="BF47" s="149">
        <f t="shared" si="210"/>
        <v>115783.91669587743</v>
      </c>
      <c r="BG47" s="158">
        <f t="shared" si="211"/>
        <v>32.829066860344639</v>
      </c>
      <c r="BH47" s="136"/>
      <c r="BI47" s="18"/>
      <c r="BJ47" s="18"/>
      <c r="BK47" s="18"/>
      <c r="BL47" s="18"/>
      <c r="BM47" s="18"/>
      <c r="BN47" s="157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9810</v>
      </c>
      <c r="B48" s="18" t="str">
        <f>Input!B48</f>
        <v>JD 9</v>
      </c>
      <c r="C48" s="18">
        <f>Input!O48</f>
        <v>3.0447091177438796</v>
      </c>
      <c r="D48" s="18">
        <f>C48*Input!P48/100</f>
        <v>5.5259608966742564E-3</v>
      </c>
      <c r="E48" s="150">
        <f>Input!M48</f>
        <v>2.9889032978500008</v>
      </c>
      <c r="F48" s="151">
        <f>E48*Input!N48/100</f>
        <v>1.3876751787844684E-4</v>
      </c>
      <c r="G48" s="21">
        <f>E48*137.88</f>
        <v>412.10998670755811</v>
      </c>
      <c r="H48" s="151">
        <f>G48*Input!L48/100</f>
        <v>1.7056945955964315E-2</v>
      </c>
      <c r="I48" s="18">
        <v>0.3</v>
      </c>
      <c r="J48" s="127">
        <f>(((C48*Constants!$B$24*0.000000001*Input!G48*(Constants!$B$4/Constants!$B$3))-(I48*0.000000000000001))/Input!F48)*1000000000000</f>
        <v>423.08075185987354</v>
      </c>
      <c r="K48" s="18">
        <f>J48*Input!P48/100</f>
        <v>0.76786569767479218</v>
      </c>
      <c r="L48" s="132">
        <f>(J48/Constants!$B$4)*602200000000*Constants!$B$17/(365.2425*24*60)</f>
        <v>5.8410995322627315</v>
      </c>
      <c r="M48" s="130">
        <f>L48*Input!P48/100</f>
        <v>1.0601238529079524E-2</v>
      </c>
      <c r="N48" s="18">
        <v>5.0000000000000001E-3</v>
      </c>
      <c r="O48" s="127">
        <f>(((G48*Constants!$B$23*0.000000001*Input!G48*(Constants!$B$7/Constants!$B$6))-(N48*0.000000001))/Input!F48)*1000000</f>
        <v>5.7686056085837842</v>
      </c>
      <c r="P48" s="18">
        <f>O48*Input!N48/100</f>
        <v>2.6782234222789237E-4</v>
      </c>
      <c r="Q48" s="128">
        <f>(O48/Constants!$B$7)*602200000000000000*Constants!$B$18/(365.2425*24*60)</f>
        <v>4.3040763919704217</v>
      </c>
      <c r="R48" s="129">
        <f>Q48*Input!N48/100</f>
        <v>1.998278091173395E-4</v>
      </c>
      <c r="S48" s="130">
        <f>Input!S48*Constants!$B$17/Constants!$B$18</f>
        <v>1.3486096582196767</v>
      </c>
      <c r="T48" s="18">
        <f>S48*Input!T48/100</f>
        <v>5.0576320093132562E-4</v>
      </c>
      <c r="U48" s="18">
        <f>S48*1/((U47+U49)/2)</f>
        <v>1.3507016371474367</v>
      </c>
      <c r="V48" s="18">
        <f>U48*Input!T48/100</f>
        <v>5.0654774666873464E-4</v>
      </c>
      <c r="W48" s="131">
        <v>3.0000000000000001E-3</v>
      </c>
      <c r="X48" s="127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34.109108046817795</v>
      </c>
      <c r="Y48" s="127">
        <f>X48*Input!X48/100</f>
        <v>5.6989344823934959E-2</v>
      </c>
      <c r="Z48" s="127">
        <f>(X48/Constants!$B$11)*6.022E+23*0.000000001*Constants!$B$19/(365.2425*24*60)</f>
        <v>8.3271359783990799E-3</v>
      </c>
      <c r="AA48" s="127">
        <f>Z48*Input!X48/100</f>
        <v>1.3912941464708107E-5</v>
      </c>
      <c r="AB48" s="132">
        <v>0.05</v>
      </c>
      <c r="AC48" s="132">
        <v>0.9</v>
      </c>
      <c r="AD48" s="127">
        <f>(((Input!G48*Constants!$B$25*0.000000001*Input!U48*(Constants!$B$10/Constants!$B$9))-((AB48*0.000000000000001)+(Input!G48*AC48*0.000000000000001)))/Input!F48)*1000000000000</f>
        <v>96.274729577457776</v>
      </c>
      <c r="AE48" s="127">
        <f>AD48*Input!V48/100</f>
        <v>0.18473104939044077</v>
      </c>
      <c r="AF48" s="127">
        <f>(AD48/Constants!$B$10)*602200000000*Constants!$B$16/(365.2425*24*60)</f>
        <v>4.3945243877902564</v>
      </c>
      <c r="AG48" s="127">
        <f>AF48*Input!V48/100</f>
        <v>8.4321722355526433E-3</v>
      </c>
      <c r="AH48" s="18">
        <f>AF48/Z48</f>
        <v>527.73539416070867</v>
      </c>
      <c r="AI48" s="131">
        <f>AH48*SQRT((AG48/AF48)^2+(AA48/Z48)^2)</f>
        <v>1.3427018834906383</v>
      </c>
      <c r="AJ48" s="130">
        <f t="shared" si="200"/>
        <v>350.70163714743671</v>
      </c>
      <c r="AK48" s="131">
        <f>V48*1000</f>
        <v>0.50654774666873459</v>
      </c>
      <c r="AL48" s="131">
        <f>AF48/Q48</f>
        <v>1.0210144959296197</v>
      </c>
      <c r="AM48" s="131">
        <f>AL48*SQRT((R48/Q48)^2+(AG48/AF48)^2)</f>
        <v>1.9596864584170708E-3</v>
      </c>
      <c r="AN48" s="18">
        <f>AL48*1/((AN47+AN49)/2)</f>
        <v>1.0238000613983114</v>
      </c>
      <c r="AO48" s="127">
        <f>AN48*SQRT((R48/Q48)^2+(AG48/AF48)^2)</f>
        <v>1.9650329397352027E-3</v>
      </c>
      <c r="AP48" s="18">
        <f>ThU_Alter_Kombi(AN48,U48)</f>
        <v>140.63759999999999</v>
      </c>
      <c r="AQ48" s="18">
        <f t="shared" si="202"/>
        <v>0.51890000000000003</v>
      </c>
      <c r="AR48" s="152">
        <f>(AQ48/AP48)</f>
        <v>3.6896249651586777E-3</v>
      </c>
      <c r="AS48" s="129">
        <f t="shared" si="203"/>
        <v>1.9347091501289286E-3</v>
      </c>
      <c r="AT48" s="129">
        <f t="shared" si="204"/>
        <v>3.233751133688362E-6</v>
      </c>
      <c r="AU48" s="18">
        <v>0.75</v>
      </c>
      <c r="AV48" s="18">
        <f>AU48/2</f>
        <v>0.375</v>
      </c>
      <c r="AW48" s="18">
        <f t="shared" si="205"/>
        <v>140.53360000000001</v>
      </c>
      <c r="AX48" s="133">
        <f t="shared" si="206"/>
        <v>0.52171124420000003</v>
      </c>
      <c r="AY48" s="133">
        <f t="shared" si="207"/>
        <v>0.52593663303200278</v>
      </c>
      <c r="AZ48" s="152">
        <f t="shared" si="208"/>
        <v>3.7123594940996316E-3</v>
      </c>
      <c r="BA48" s="18" t="str">
        <f>Input!B48</f>
        <v>JD 9</v>
      </c>
      <c r="BB48" s="134">
        <f>Input!E48</f>
        <v>-253</v>
      </c>
      <c r="BC48" s="18">
        <f>((U48-1)*EXP(Constants!$B$17*AW48*1000))*1000</f>
        <v>521.40655668766863</v>
      </c>
      <c r="BD48" s="130">
        <f>SQRT((EXP(Constants!$B$17*AW48*1000)*V48)^2+((U48-1)*Constants!$B$17*EXP(Constants!$B$17*AW48*1000)*AY48*1000)^2)*1000</f>
        <v>1.079848901359358</v>
      </c>
      <c r="BE48" s="18">
        <f t="shared" si="209"/>
        <v>140475.6</v>
      </c>
      <c r="BF48" s="135">
        <f t="shared" si="210"/>
        <v>262.96831651600138</v>
      </c>
      <c r="BG48" s="20">
        <f t="shared" si="211"/>
        <v>0.37424262456238422</v>
      </c>
      <c r="BH48" s="18"/>
      <c r="BI48" s="18"/>
      <c r="BJ48" s="18"/>
      <c r="BK48" s="18"/>
      <c r="BL48" s="18"/>
      <c r="BM48" s="18"/>
      <c r="BN48" s="157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6">
        <f>Input!A49</f>
        <v>10073</v>
      </c>
      <c r="B49" s="136" t="str">
        <f>Input!B49</f>
        <v>Hu1-13</v>
      </c>
      <c r="C49" s="136">
        <f>Input!O49</f>
        <v>2.0885949169197247</v>
      </c>
      <c r="D49" s="136">
        <f>C49*Input!P49/100</f>
        <v>1.5281132670941409E-2</v>
      </c>
      <c r="E49" s="137">
        <f>Input!M49</f>
        <v>2.7195942643644067</v>
      </c>
      <c r="F49" s="138">
        <f>E49*Input!N49/100</f>
        <v>3.2094021729973346E-4</v>
      </c>
      <c r="G49" s="139">
        <f t="shared" ref="G49" si="230">E49*137.88</f>
        <v>374.97765717056438</v>
      </c>
      <c r="H49" s="138">
        <f>G49*Input!L49/100</f>
        <v>2.3653998304376853E-2</v>
      </c>
      <c r="I49" s="136">
        <v>0</v>
      </c>
      <c r="J49" s="140">
        <f>(((C49*Constants!$B$24*0.000000001*Input!G49*(Constants!$B$4/Constants!$B$3))-(I49*0.000000000000001))/Input!F49)*1000000000000</f>
        <v>757.68209243102376</v>
      </c>
      <c r="K49" s="136">
        <f>J49*Input!P49/100</f>
        <v>5.5435548957050234</v>
      </c>
      <c r="L49" s="141">
        <f>(J49/Constants!$B$4)*602200000000*Constants!$B$17/(365.2425*24*60)</f>
        <v>10.460642551681277</v>
      </c>
      <c r="M49" s="142">
        <f>L49*Input!P49/100</f>
        <v>7.6534930426473191E-2</v>
      </c>
      <c r="N49" s="136">
        <v>0</v>
      </c>
      <c r="O49" s="140">
        <f>(((G49*Constants!$B$23*0.000000001*Input!G49*(Constants!$B$7/Constants!$B$6))-(N49*0.000000001))/Input!F49)*1000000</f>
        <v>13.703127486413955</v>
      </c>
      <c r="P49" s="136">
        <f>O49*Input!N49/100</f>
        <v>1.6171106002106053E-3</v>
      </c>
      <c r="Q49" s="143">
        <f>(O49/Constants!$B$7)*602200000000000000*Constants!$B$18/(365.2425*24*60)</f>
        <v>10.224187873525805</v>
      </c>
      <c r="R49" s="144">
        <f>Q49*Input!N49/100</f>
        <v>1.2065597875532926E-3</v>
      </c>
      <c r="S49" s="142">
        <f>Input!S49*Constants!$B$17/Constants!$B$18</f>
        <v>0.99820371053286761</v>
      </c>
      <c r="T49" s="136">
        <f>S49*Input!T49/100</f>
        <v>1.351320365921462E-3</v>
      </c>
      <c r="U49" s="142">
        <f>S49</f>
        <v>0.99820371053286761</v>
      </c>
      <c r="V49" s="136">
        <f>U49*Input!T49/100</f>
        <v>1.351320365921462E-3</v>
      </c>
      <c r="W49" s="145">
        <v>0</v>
      </c>
      <c r="X49" s="140">
        <f>(((Constants!$B$25*0.000000001*Input!G49/Input!W49*(Constants!$B$11/Constants!$B$9))-(W49*0.000000001))/Input!F49)*1000000000</f>
        <v>0.87897126435435613</v>
      </c>
      <c r="Y49" s="140">
        <f>X49*Input!X49/100</f>
        <v>3.9975410974282645E-3</v>
      </c>
      <c r="Z49" s="140">
        <f>(X49/Constants!$B$11)*6.022E+23*0.000000001*Constants!$B$19/(365.2425*24*60)</f>
        <v>2.145853016542584E-4</v>
      </c>
      <c r="AA49" s="140">
        <f>Z49*Input!X49/100</f>
        <v>9.7592901731212122E-7</v>
      </c>
      <c r="AB49" s="141">
        <v>0</v>
      </c>
      <c r="AC49" s="141">
        <v>0.9</v>
      </c>
      <c r="AD49" s="140">
        <f>(((Input!G49*Constants!$B$25*0.000000001*Input!U49*(Constants!$B$10/Constants!$B$9))-((AB49*0.000000000000001)+(Input!G49*AC49*0.000000000000001)))/Input!F49)*1000000000000</f>
        <v>223.53521787552285</v>
      </c>
      <c r="AE49" s="140">
        <f>AD49*Input!V49/100</f>
        <v>0.50610635221669209</v>
      </c>
      <c r="AF49" s="140">
        <f>(AD49/Constants!$B$10)*602200000000*Constants!$B$16/(365.2425*24*60)</f>
        <v>10.203414445258554</v>
      </c>
      <c r="AG49" s="140">
        <f>AF49*Input!V49/100</f>
        <v>2.3101562760998697E-2</v>
      </c>
      <c r="AH49" s="136">
        <f t="shared" ref="AH49" si="231">AF49/Z49</f>
        <v>47549.45640078545</v>
      </c>
      <c r="AI49" s="145">
        <f t="shared" ref="AI49" si="232">AH49*SQRT((AG49/AF49)^2+(AA49/Z49)^2)</f>
        <v>241.56925148484834</v>
      </c>
      <c r="AJ49" s="142">
        <f t="shared" si="200"/>
        <v>-1.7962894671323948</v>
      </c>
      <c r="AK49" s="145">
        <f t="shared" ref="AK49" si="233">V49*1000</f>
        <v>1.3513203659214621</v>
      </c>
      <c r="AL49" s="145">
        <f t="shared" ref="AL49" si="234">AF49/Q49</f>
        <v>0.99796820749733661</v>
      </c>
      <c r="AM49" s="145">
        <f t="shared" ref="AM49" si="235">AL49*SQRT((R49/Q49)^2+(AG49/AF49)^2)</f>
        <v>2.2625681623858001E-3</v>
      </c>
      <c r="AN49" s="136">
        <f>AF49/Q49</f>
        <v>0.99796820749733661</v>
      </c>
      <c r="AO49" s="140">
        <f t="shared" ref="AO49" si="236">AN49*SQRT((R49/Q49)^2+(AG49/AF49)^2)</f>
        <v>2.2625681623858001E-3</v>
      </c>
      <c r="AP49" s="136" t="str">
        <f t="shared" ref="AP49" si="237">ThU_Alter_Kombi(AN49,U49)</f>
        <v>Out of range</v>
      </c>
      <c r="AQ49" s="136" t="e">
        <f t="shared" si="202"/>
        <v>#VALUE!</v>
      </c>
      <c r="AR49" s="136" t="e">
        <f>(AQ49/AP49)*100</f>
        <v>#VALUE!</v>
      </c>
      <c r="AS49" s="144">
        <f t="shared" si="203"/>
        <v>2.0988004554366507E-5</v>
      </c>
      <c r="AT49" s="144">
        <f t="shared" si="204"/>
        <v>9.5485090528862444E-8</v>
      </c>
      <c r="AU49" s="136">
        <v>0.75</v>
      </c>
      <c r="AV49" s="136">
        <f t="shared" ref="AV49" si="238">AU49/2</f>
        <v>0.375</v>
      </c>
      <c r="AW49" s="136" t="str">
        <f t="shared" si="205"/>
        <v>Out of range</v>
      </c>
      <c r="AX49" s="146">
        <f t="shared" si="206"/>
        <v>343.9725311734</v>
      </c>
      <c r="AY49" s="146" t="e">
        <f t="shared" si="207"/>
        <v>#VALUE!</v>
      </c>
      <c r="AZ49" s="147" t="e">
        <f t="shared" si="208"/>
        <v>#VALUE!</v>
      </c>
      <c r="BA49" s="136" t="str">
        <f>Input!B49</f>
        <v>Hu1-13</v>
      </c>
      <c r="BB49" s="148">
        <f>Input!E49</f>
        <v>0</v>
      </c>
      <c r="BC49" s="136" t="e">
        <f>((U49-1)*EXP(Constants!$B$17*AW49*1000))*1000</f>
        <v>#VALUE!</v>
      </c>
      <c r="BD49" s="142" t="e">
        <f>SQRT((EXP(Constants!$B$17*AW49*1000)*V49)^2+((U49-1)*Constants!$B$17*EXP(Constants!$B$17*AW49*1000)*AY49*1000)^2)*1000</f>
        <v>#VALUE!</v>
      </c>
      <c r="BE49" s="136" t="e">
        <f t="shared" si="209"/>
        <v>#VALUE!</v>
      </c>
      <c r="BF49" s="149" t="e">
        <f t="shared" si="210"/>
        <v>#VALUE!</v>
      </c>
      <c r="BG49" s="158" t="e">
        <f t="shared" si="211"/>
        <v>#VALUE!</v>
      </c>
      <c r="BH49" s="136"/>
      <c r="BI49" s="18"/>
      <c r="BJ49" s="18"/>
      <c r="BK49" s="18"/>
      <c r="BL49" s="18"/>
      <c r="BM49" s="18"/>
      <c r="BN49" s="157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9811</v>
      </c>
      <c r="B50" s="18" t="str">
        <f>Input!B50</f>
        <v>JD 11</v>
      </c>
      <c r="C50" s="18">
        <f>Input!O50</f>
        <v>3.5240291267116128</v>
      </c>
      <c r="D50" s="18">
        <f>C50*Input!P50/100</f>
        <v>7.1809860994674979E-3</v>
      </c>
      <c r="E50" s="150">
        <f>Input!M50</f>
        <v>3.1754360560695378</v>
      </c>
      <c r="F50" s="151">
        <f>E50*Input!N50/100</f>
        <v>1.6402737949525702E-4</v>
      </c>
      <c r="G50" s="21">
        <f>E50*137.88</f>
        <v>437.82912341086785</v>
      </c>
      <c r="H50" s="151">
        <f>G50*Input!L50/100</f>
        <v>1.8010608275071189E-2</v>
      </c>
      <c r="I50" s="18">
        <v>0.3</v>
      </c>
      <c r="J50" s="127">
        <f>(((C50*Constants!$B$24*0.000000001*Input!G50*(Constants!$B$4/Constants!$B$3))-(I50*0.000000000000001))/Input!F50)*1000000000000</f>
        <v>304.14060998830803</v>
      </c>
      <c r="K50" s="18">
        <f>J50*Input!P50/100</f>
        <v>0.61975353042771109</v>
      </c>
      <c r="L50" s="132">
        <f>(J50/Constants!$B$4)*602200000000*Constants!$B$17/(365.2425*24*60)</f>
        <v>4.1989988127212152</v>
      </c>
      <c r="M50" s="130">
        <f>L50*Input!P50/100</f>
        <v>8.5563856090963356E-3</v>
      </c>
      <c r="N50" s="18">
        <v>5.0000000000000001E-3</v>
      </c>
      <c r="O50" s="127">
        <f>(((G50*Constants!$B$23*0.000000001*Input!G50*(Constants!$B$7/Constants!$B$6))-(N50*0.000000001))/Input!F50)*1000000</f>
        <v>3.8064433010232972</v>
      </c>
      <c r="P50" s="18">
        <f>O50*Input!N50/100</f>
        <v>1.9662210444160004E-4</v>
      </c>
      <c r="Q50" s="128">
        <f>(O50/Constants!$B$7)*602200000000000000*Constants!$B$18/(365.2425*24*60)</f>
        <v>2.840066362819087</v>
      </c>
      <c r="R50" s="129">
        <f>Q50*Input!N50/100</f>
        <v>1.4670383369723859E-4</v>
      </c>
      <c r="S50" s="130">
        <f>Input!S50*Constants!$B$17/Constants!$B$18</f>
        <v>1.4706983624461227</v>
      </c>
      <c r="T50" s="18">
        <f>S50*Input!T50/100</f>
        <v>6.2522819236524062E-4</v>
      </c>
      <c r="U50" s="18">
        <f>S50*1/((U49+U51)/2)</f>
        <v>1.4725814268319077</v>
      </c>
      <c r="V50" s="18">
        <f>U50*Input!T50/100</f>
        <v>6.2602872697661643E-4</v>
      </c>
      <c r="W50" s="131">
        <v>3.0000000000000001E-3</v>
      </c>
      <c r="X50" s="127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67.454805181465886</v>
      </c>
      <c r="Y50" s="127">
        <f>X50*Input!X50/100</f>
        <v>0.10028061271451844</v>
      </c>
      <c r="Z50" s="127">
        <f>(X50/Constants!$B$11)*6.022E+23*0.000000001*Constants!$B$19/(365.2425*24*60)</f>
        <v>1.6467898673031688E-2</v>
      </c>
      <c r="AA50" s="127">
        <f>Z50*Input!X50/100</f>
        <v>2.4481739508543863E-5</v>
      </c>
      <c r="AB50" s="132">
        <v>0.05</v>
      </c>
      <c r="AC50" s="132">
        <v>0.9</v>
      </c>
      <c r="AD50" s="127">
        <f>(((Input!G50*Constants!$B$25*0.000000001*Input!U50*(Constants!$B$10/Constants!$B$9))-((AB50*0.000000000000001)+(Input!G50*AC50*0.000000000000001)))/Input!F50)*1000000000000</f>
        <v>15.373914162694881</v>
      </c>
      <c r="AE50" s="127">
        <f>AD50*Input!V50/100</f>
        <v>3.4046597824035386E-2</v>
      </c>
      <c r="AF50" s="127">
        <f>(AD50/Constants!$B$10)*602200000000*Constants!$B$16/(365.2425*24*60)</f>
        <v>0.70175258887017156</v>
      </c>
      <c r="AG50" s="127">
        <f>AF50*Input!V50/100</f>
        <v>1.5540797166159229E-3</v>
      </c>
      <c r="AH50" s="18">
        <f>AF50/Z50</f>
        <v>42.613365724637482</v>
      </c>
      <c r="AI50" s="131">
        <f>AH50*SQRT((AG50/AF50)^2+(AA50/Z50)^2)</f>
        <v>0.11366190075028379</v>
      </c>
      <c r="AJ50" s="130">
        <f t="shared" si="200"/>
        <v>472.58142683190772</v>
      </c>
      <c r="AK50" s="131">
        <f>V50*1000</f>
        <v>0.62602872697661638</v>
      </c>
      <c r="AL50" s="131">
        <f>AF50/Q50</f>
        <v>0.24709020819274194</v>
      </c>
      <c r="AM50" s="131">
        <f>AL50*SQRT((R50/Q50)^2+(AG50/AF50)^2)</f>
        <v>5.4734721567961566E-4</v>
      </c>
      <c r="AN50" s="18">
        <f>AL50*1/((AN49+AN51)/2)</f>
        <v>0.24770278142484078</v>
      </c>
      <c r="AO50" s="127">
        <f>AN50*SQRT((R50/Q50)^2+(AG50/AF50)^2)</f>
        <v>5.4870417051583334E-4</v>
      </c>
      <c r="AP50" s="18">
        <f>ThU_Alter_Kombi(AN50,U50)</f>
        <v>19.889199999999999</v>
      </c>
      <c r="AQ50" s="18">
        <f t="shared" si="202"/>
        <v>4.8099999999999997E-2</v>
      </c>
      <c r="AR50" s="152">
        <f>(AQ50/AP50)</f>
        <v>2.4183979245017396E-3</v>
      </c>
      <c r="AS50" s="129">
        <f t="shared" si="203"/>
        <v>5.7984203779961807E-3</v>
      </c>
      <c r="AT50" s="129">
        <f t="shared" si="204"/>
        <v>8.6253313870074783E-6</v>
      </c>
      <c r="AU50" s="18">
        <v>0.75</v>
      </c>
      <c r="AV50" s="18">
        <f>AU50/2</f>
        <v>0.375</v>
      </c>
      <c r="AW50" s="18">
        <f t="shared" si="205"/>
        <v>19.572500000000002</v>
      </c>
      <c r="AX50" s="133">
        <f t="shared" si="206"/>
        <v>0.1637301749</v>
      </c>
      <c r="AY50" s="133">
        <f t="shared" si="207"/>
        <v>0.16614602823218588</v>
      </c>
      <c r="AZ50" s="152">
        <f t="shared" si="208"/>
        <v>8.3653174045216494E-3</v>
      </c>
      <c r="BA50" s="18" t="str">
        <f>Input!B50</f>
        <v>JD 11</v>
      </c>
      <c r="BB50" s="134">
        <f>Input!E50</f>
        <v>-328</v>
      </c>
      <c r="BC50" s="18">
        <f>((U50-1)*EXP(Constants!$B$17*AW50*1000))*1000</f>
        <v>499.41870563203958</v>
      </c>
      <c r="BD50" s="130">
        <f>SQRT((EXP(Constants!$B$17*AW50*1000)*V50)^2+((U50-1)*Constants!$B$17*EXP(Constants!$B$17*AW50*1000)*AY50*1000)^2)*1000</f>
        <v>0.70179854631596761</v>
      </c>
      <c r="BE50" s="18">
        <f t="shared" si="209"/>
        <v>19514.5</v>
      </c>
      <c r="BF50" s="135">
        <f t="shared" si="210"/>
        <v>83.073014116092935</v>
      </c>
      <c r="BG50" s="20">
        <f t="shared" si="211"/>
        <v>0.84887484088484277</v>
      </c>
      <c r="BH50" s="18"/>
      <c r="BI50" s="18"/>
      <c r="BJ50" s="18"/>
      <c r="BK50" s="18"/>
      <c r="BL50" s="18"/>
      <c r="BM50" s="18"/>
      <c r="BN50" s="157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6">
        <f>Input!A51</f>
        <v>10073</v>
      </c>
      <c r="B51" s="136" t="str">
        <f>Input!B51</f>
        <v>Hu1-13</v>
      </c>
      <c r="C51" s="136">
        <f>Input!O51</f>
        <v>2.0712657942258006</v>
      </c>
      <c r="D51" s="136">
        <f>C51*Input!P51/100</f>
        <v>1.2706130091066706E-2</v>
      </c>
      <c r="E51" s="137">
        <f>Input!M51</f>
        <v>2.7196044083831965</v>
      </c>
      <c r="F51" s="138">
        <f>E51*Input!N51/100</f>
        <v>2.9052233997425186E-4</v>
      </c>
      <c r="G51" s="139">
        <f t="shared" ref="G51" si="239">E51*137.88</f>
        <v>374.97905582787513</v>
      </c>
      <c r="H51" s="138">
        <f>G51*Input!L51/100</f>
        <v>1.4854006736674015E-2</v>
      </c>
      <c r="I51" s="136">
        <v>0</v>
      </c>
      <c r="J51" s="140">
        <f>(((C51*Constants!$B$24*0.000000001*Input!G51*(Constants!$B$4/Constants!$B$3))-(I51*0.000000000000001))/Input!F51)*1000000000000</f>
        <v>751.39558572914473</v>
      </c>
      <c r="K51" s="136">
        <f>J51*Input!P51/100</f>
        <v>4.6094181098068034</v>
      </c>
      <c r="L51" s="141">
        <f>(J51/Constants!$B$4)*602200000000*Constants!$B$17/(365.2425*24*60)</f>
        <v>10.373850346660156</v>
      </c>
      <c r="M51" s="142">
        <f>L51*Input!P51/100</f>
        <v>6.3638134911212577E-2</v>
      </c>
      <c r="N51" s="136">
        <v>0</v>
      </c>
      <c r="O51" s="140">
        <f>(((G51*Constants!$B$23*0.000000001*Input!G51*(Constants!$B$7/Constants!$B$6))-(N51*0.000000001))/Input!F51)*1000000</f>
        <v>13.703178598737777</v>
      </c>
      <c r="P51" s="136">
        <f>O51*Input!N51/100</f>
        <v>1.4638450722166386E-3</v>
      </c>
      <c r="Q51" s="143">
        <f>(O51/Constants!$B$7)*602200000000000000*Constants!$B$18/(365.2425*24*60)</f>
        <v>10.224226009491623</v>
      </c>
      <c r="R51" s="144">
        <f>Q51*Input!N51/100</f>
        <v>1.0922051955596715E-3</v>
      </c>
      <c r="S51" s="142">
        <f>Input!S51*Constants!$B$17/Constants!$B$18</f>
        <v>0.99923878826349954</v>
      </c>
      <c r="T51" s="136">
        <f>S51*Input!T51/100</f>
        <v>1.5029494697293214E-3</v>
      </c>
      <c r="U51" s="142">
        <f>S51</f>
        <v>0.99923878826349954</v>
      </c>
      <c r="V51" s="136">
        <f>U51*Input!T51/100</f>
        <v>1.5029494697293214E-3</v>
      </c>
      <c r="W51" s="145">
        <v>0</v>
      </c>
      <c r="X51" s="140">
        <f>(((Constants!$B$25*0.000000001*Input!G51/Input!W51*(Constants!$B$11/Constants!$B$9))-(W51*0.000000001))/Input!F51)*1000000000</f>
        <v>0.88413443478463782</v>
      </c>
      <c r="Y51" s="140">
        <f>X51*Input!X51/100</f>
        <v>3.5467468894831745E-3</v>
      </c>
      <c r="Z51" s="140">
        <f>(X51/Constants!$B$11)*6.022E+23*0.000000001*Constants!$B$19/(365.2425*24*60)</f>
        <v>2.1584579847503692E-4</v>
      </c>
      <c r="AA51" s="140">
        <f>Z51*Input!X51/100</f>
        <v>8.6587557754814304E-7</v>
      </c>
      <c r="AB51" s="141">
        <v>0</v>
      </c>
      <c r="AC51" s="141">
        <v>0.9</v>
      </c>
      <c r="AD51" s="140">
        <f>(((Input!G51*Constants!$B$25*0.000000001*Input!U51*(Constants!$B$10/Constants!$B$9))-((AB51*0.000000000000001)+(Input!G51*AC51*0.000000000000001)))/Input!F51)*1000000000000</f>
        <v>223.33839080938097</v>
      </c>
      <c r="AE51" s="140">
        <f>AD51*Input!V51/100</f>
        <v>0.52072922344464179</v>
      </c>
      <c r="AF51" s="140">
        <f>(AD51/Constants!$B$10)*602200000000*Constants!$B$16/(365.2425*24*60)</f>
        <v>10.194430142252626</v>
      </c>
      <c r="AG51" s="140">
        <f>AF51*Input!V51/100</f>
        <v>2.3769033493066978E-2</v>
      </c>
      <c r="AH51" s="136">
        <f t="shared" ref="AH51" si="240">AF51/Z51</f>
        <v>47230.153258839717</v>
      </c>
      <c r="AI51" s="145">
        <f t="shared" ref="AI51" si="241">AH51*SQRT((AG51/AF51)^2+(AA51/Z51)^2)</f>
        <v>219.14348935421134</v>
      </c>
      <c r="AJ51" s="142">
        <f t="shared" si="200"/>
        <v>-0.76121173650045559</v>
      </c>
      <c r="AK51" s="145">
        <f t="shared" ref="AK51" si="242">V51*1000</f>
        <v>1.5029494697293213</v>
      </c>
      <c r="AL51" s="145">
        <f t="shared" ref="AL51" si="243">AF51/Q51</f>
        <v>0.99708575815799294</v>
      </c>
      <c r="AM51" s="145">
        <f t="shared" ref="AM51" si="244">AL51*SQRT((R51/Q51)^2+(AG51/AF51)^2)</f>
        <v>2.3272146152398011E-3</v>
      </c>
      <c r="AN51" s="136">
        <f>AF51/Q51</f>
        <v>0.99708575815799294</v>
      </c>
      <c r="AO51" s="140">
        <f t="shared" ref="AO51" si="245">AN51*SQRT((R51/Q51)^2+(AG51/AF51)^2)</f>
        <v>2.3272146152398011E-3</v>
      </c>
      <c r="AP51" s="136">
        <f t="shared" ref="AP51" si="246">ThU_Alter_Kombi(AN51,U51)</f>
        <v>687.44090000000006</v>
      </c>
      <c r="AQ51" s="136" t="e">
        <f t="shared" si="202"/>
        <v>#VALUE!</v>
      </c>
      <c r="AR51" s="136" t="e">
        <f>(AQ51/AP51)*100</f>
        <v>#VALUE!</v>
      </c>
      <c r="AS51" s="144">
        <f t="shared" si="203"/>
        <v>2.1111211574808425E-5</v>
      </c>
      <c r="AT51" s="144">
        <f t="shared" si="204"/>
        <v>8.4718640810932135E-8</v>
      </c>
      <c r="AU51" s="136">
        <v>0.75</v>
      </c>
      <c r="AV51" s="136">
        <f t="shared" ref="AV51" si="247">AU51/2</f>
        <v>0.375</v>
      </c>
      <c r="AW51" s="136">
        <f t="shared" si="205"/>
        <v>687.43910000000005</v>
      </c>
      <c r="AX51" s="146">
        <f t="shared" si="206"/>
        <v>310.20936369100002</v>
      </c>
      <c r="AY51" s="146">
        <f t="shared" si="207"/>
        <v>188.37488275323489</v>
      </c>
      <c r="AZ51" s="147">
        <f t="shared" si="208"/>
        <v>0.45125359277789118</v>
      </c>
      <c r="BA51" s="136" t="str">
        <f>Input!B51</f>
        <v>Hu1-13</v>
      </c>
      <c r="BB51" s="148">
        <f>Input!E51</f>
        <v>0</v>
      </c>
      <c r="BC51" s="136">
        <f>((U51-1)*EXP(Constants!$B$17*AW51*1000))*1000</f>
        <v>-5.2970531753852361</v>
      </c>
      <c r="BD51" s="142">
        <f>SQRT((EXP(Constants!$B$17*AW51*1000)*V51)^2+((U51-1)*Constants!$B$17*EXP(Constants!$B$17*AW51*1000)*AY51*1000)^2)*1000</f>
        <v>10.831051603707481</v>
      </c>
      <c r="BE51" s="136">
        <f t="shared" si="209"/>
        <v>687381.10000000009</v>
      </c>
      <c r="BF51" s="149">
        <f t="shared" si="210"/>
        <v>94187.44137661744</v>
      </c>
      <c r="BG51" s="158">
        <f t="shared" si="211"/>
        <v>27.402410301252122</v>
      </c>
      <c r="BH51" s="136"/>
      <c r="BI51" s="18"/>
      <c r="BJ51" s="18"/>
      <c r="BK51" s="18"/>
      <c r="BL51" s="18"/>
      <c r="BM51" s="18"/>
      <c r="BN51" s="157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9812</v>
      </c>
      <c r="B52" s="18" t="str">
        <f>Input!B52</f>
        <v>JD 13</v>
      </c>
      <c r="C52" s="18">
        <f>Input!O52</f>
        <v>2.2428259788305009</v>
      </c>
      <c r="D52" s="18">
        <f>C52*Input!P52/100</f>
        <v>8.5452488389271206E-3</v>
      </c>
      <c r="E52" s="150">
        <f>Input!M52</f>
        <v>2.0777335851649252</v>
      </c>
      <c r="F52" s="151">
        <f>E52*Input!N52/100</f>
        <v>1.0437215598726351E-4</v>
      </c>
      <c r="G52" s="21">
        <f>E52*137.88</f>
        <v>286.4779067225399</v>
      </c>
      <c r="H52" s="151">
        <f>G52*Input!L52/100</f>
        <v>1.7737847452065449E-2</v>
      </c>
      <c r="I52" s="18">
        <v>0.3</v>
      </c>
      <c r="J52" s="127">
        <f>(((C52*Constants!$B$24*0.000000001*Input!G52*(Constants!$B$4/Constants!$B$3))-(I52*0.000000000000001))/Input!F52)*1000000000000</f>
        <v>165.39114937783106</v>
      </c>
      <c r="K52" s="18">
        <f>J52*Input!P52/100</f>
        <v>0.63014631564357404</v>
      </c>
      <c r="L52" s="132">
        <f>(J52/Constants!$B$4)*602200000000*Constants!$B$17/(365.2425*24*60)</f>
        <v>2.2834084534084655</v>
      </c>
      <c r="M52" s="130">
        <f>L52*Input!P52/100</f>
        <v>8.6998695482649758E-3</v>
      </c>
      <c r="N52" s="18">
        <v>5.0000000000000001E-3</v>
      </c>
      <c r="O52" s="127">
        <f>(((G52*Constants!$B$23*0.000000001*Input!G52*(Constants!$B$7/Constants!$B$6))-(N52*0.000000001))/Input!F52)*1000000</f>
        <v>2.1280745430032191</v>
      </c>
      <c r="P52" s="18">
        <f>O52*Input!N52/100</f>
        <v>1.0690096638988768E-4</v>
      </c>
      <c r="Q52" s="128">
        <f>(O52/Constants!$B$7)*602200000000000000*Constants!$B$18/(365.2425*24*60)</f>
        <v>1.5878005920987319</v>
      </c>
      <c r="R52" s="129">
        <f>Q52*Input!N52/100</f>
        <v>7.9761030123620785E-5</v>
      </c>
      <c r="S52" s="130">
        <f>Input!S52*Constants!$B$17/Constants!$B$18</f>
        <v>1.4373995874304002</v>
      </c>
      <c r="T52" s="18">
        <f>S52*Input!T52/100</f>
        <v>9.2647432922602789E-4</v>
      </c>
      <c r="U52" s="18">
        <f>S52*1/((U51+U53)/2)</f>
        <v>1.4379581006051498</v>
      </c>
      <c r="V52" s="18">
        <f>U52*Input!T52/100</f>
        <v>9.268343182808912E-4</v>
      </c>
      <c r="W52" s="131">
        <v>3.0000000000000001E-3</v>
      </c>
      <c r="X52" s="127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161.82029157838915</v>
      </c>
      <c r="Y52" s="127">
        <f>X52*Input!X52/100</f>
        <v>0.25696379603545838</v>
      </c>
      <c r="Z52" s="127">
        <f>(X52/Constants!$B$11)*6.022E+23*0.000000001*Constants!$B$19/(365.2425*24*60)</f>
        <v>3.9505564618924384E-2</v>
      </c>
      <c r="AA52" s="127">
        <f>Z52*Input!X52/100</f>
        <v>6.2733169925635111E-5</v>
      </c>
      <c r="AB52" s="132">
        <v>0.05</v>
      </c>
      <c r="AC52" s="132">
        <v>0.9</v>
      </c>
      <c r="AD52" s="127">
        <f>(((Input!G52*Constants!$B$25*0.000000001*Input!U52*(Constants!$B$10/Constants!$B$9))-((AB52*0.000000000000001)+(Input!G52*AC52*0.000000000000001)))/Input!F52)*1000000000000</f>
        <v>26.661589377835419</v>
      </c>
      <c r="AE52" s="127">
        <f>AD52*Input!V52/100</f>
        <v>4.9958525716071643E-2</v>
      </c>
      <c r="AF52" s="127">
        <f>(AD52/Constants!$B$10)*602200000000*Constants!$B$16/(365.2425*24*60)</f>
        <v>1.2169860694740502</v>
      </c>
      <c r="AG52" s="127">
        <f>AF52*Input!V52/100</f>
        <v>2.2803903018048946E-3</v>
      </c>
      <c r="AH52" s="18">
        <f>AF52/Z52</f>
        <v>30.805434151194902</v>
      </c>
      <c r="AI52" s="131">
        <f>AH52*SQRT((AG52/AF52)^2+(AA52/Z52)^2)</f>
        <v>7.5663200958396876E-2</v>
      </c>
      <c r="AJ52" s="130">
        <f t="shared" si="200"/>
        <v>437.95810060514981</v>
      </c>
      <c r="AK52" s="131">
        <f>V52*1000</f>
        <v>0.92683431828089125</v>
      </c>
      <c r="AL52" s="131">
        <f>AF52/Q52</f>
        <v>0.76646026933738298</v>
      </c>
      <c r="AM52" s="131">
        <f>AL52*SQRT((R52/Q52)^2+(AG52/AF52)^2)</f>
        <v>1.4367103869324326E-3</v>
      </c>
      <c r="AN52" s="18">
        <f>AL52*1/((AN51+AN53)/2)</f>
        <v>0.76750088397036309</v>
      </c>
      <c r="AO52" s="127">
        <f>AN52*SQRT((R52/Q52)^2+(AG52/AF52)^2)</f>
        <v>1.4386609927391613E-3</v>
      </c>
      <c r="AP52" s="18">
        <f>ThU_Alter_Kombi(AN52,U52)</f>
        <v>79.374499999999998</v>
      </c>
      <c r="AQ52" s="18">
        <f t="shared" si="202"/>
        <v>0.221</v>
      </c>
      <c r="AR52" s="152">
        <f>(AQ52/AP52)</f>
        <v>2.7842695072094943E-3</v>
      </c>
      <c r="AS52" s="129">
        <f t="shared" si="203"/>
        <v>2.4880683894132134E-2</v>
      </c>
      <c r="AT52" s="129">
        <f t="shared" si="204"/>
        <v>3.9529240316525144E-5</v>
      </c>
      <c r="AU52" s="18">
        <v>0.75</v>
      </c>
      <c r="AV52" s="18">
        <f>AU52/2</f>
        <v>0.375</v>
      </c>
      <c r="AW52" s="18">
        <f t="shared" si="205"/>
        <v>78.051100000000005</v>
      </c>
      <c r="AX52" s="133">
        <f t="shared" si="206"/>
        <v>0.70274316579999996</v>
      </c>
      <c r="AY52" s="133">
        <f t="shared" si="207"/>
        <v>0.70354086693581952</v>
      </c>
      <c r="AZ52" s="152">
        <f t="shared" si="208"/>
        <v>9.0036292352061644E-3</v>
      </c>
      <c r="BA52" s="18" t="str">
        <f>Input!B52</f>
        <v>JD 13</v>
      </c>
      <c r="BB52" s="134">
        <f>Input!E52</f>
        <v>-262</v>
      </c>
      <c r="BC52" s="18">
        <f>((U52-1)*EXP(Constants!$B$17*AW52*1000))*1000</f>
        <v>545.87397405188653</v>
      </c>
      <c r="BD52" s="130">
        <f>SQRT((EXP(Constants!$B$17*AW52*1000)*V52)^2+((U52-1)*Constants!$B$17*EXP(Constants!$B$17*AW52*1000)*AY52*1000)^2)*1000</f>
        <v>1.5840240738591003</v>
      </c>
      <c r="BE52" s="18">
        <f t="shared" si="209"/>
        <v>77993.100000000006</v>
      </c>
      <c r="BF52" s="135">
        <f t="shared" si="210"/>
        <v>351.77043346790975</v>
      </c>
      <c r="BG52" s="20">
        <f t="shared" si="211"/>
        <v>0.90138494772760336</v>
      </c>
      <c r="BH52" s="18"/>
      <c r="BI52" s="18"/>
      <c r="BJ52" s="18"/>
      <c r="BK52" s="18"/>
      <c r="BL52" s="18"/>
      <c r="BM52" s="18"/>
      <c r="BN52" s="157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6">
        <f>Input!A53</f>
        <v>10073</v>
      </c>
      <c r="B53" s="136" t="str">
        <f>Input!B53</f>
        <v>Hu1-13</v>
      </c>
      <c r="C53" s="136">
        <f>Input!O53</f>
        <v>2.0716213399593455</v>
      </c>
      <c r="D53" s="136">
        <f>C53*Input!P53/100</f>
        <v>1.099889206047848E-2</v>
      </c>
      <c r="E53" s="137">
        <f>Input!M53</f>
        <v>2.719593130664804</v>
      </c>
      <c r="F53" s="138">
        <f>E53*Input!N53/100</f>
        <v>2.044343451321057E-4</v>
      </c>
      <c r="G53" s="139">
        <f t="shared" ref="G53" si="248">E53*137.88</f>
        <v>374.97750085606316</v>
      </c>
      <c r="H53" s="138">
        <f>G53*Input!L53/100</f>
        <v>2.8528554703379509E-2</v>
      </c>
      <c r="I53" s="136">
        <v>0</v>
      </c>
      <c r="J53" s="140">
        <f>(((C53*Constants!$B$24*0.000000001*Input!G53*(Constants!$B$4/Constants!$B$3))-(I53*0.000000000000001))/Input!F53)*1000000000000</f>
        <v>751.52456748293753</v>
      </c>
      <c r="K53" s="136">
        <f>J53*Input!P53/100</f>
        <v>3.9900813141386253</v>
      </c>
      <c r="L53" s="141">
        <f>(J53/Constants!$B$4)*602200000000*Constants!$B$17/(365.2425*24*60)</f>
        <v>10.37563108298162</v>
      </c>
      <c r="M53" s="142">
        <f>L53*Input!P53/100</f>
        <v>5.5087502788178373E-2</v>
      </c>
      <c r="N53" s="136">
        <v>0</v>
      </c>
      <c r="O53" s="140">
        <f>(((G53*Constants!$B$23*0.000000001*Input!G53*(Constants!$B$7/Constants!$B$6))-(N53*0.000000001))/Input!F53)*1000000</f>
        <v>13.703121774080174</v>
      </c>
      <c r="P53" s="136">
        <f>O53*Input!N53/100</f>
        <v>1.0300764090637265E-3</v>
      </c>
      <c r="Q53" s="143">
        <f>(O53/Constants!$B$7)*602200000000000000*Constants!$B$18/(365.2425*24*60)</f>
        <v>10.224183611434995</v>
      </c>
      <c r="R53" s="144">
        <f>Q53*Input!N53/100</f>
        <v>7.6856139160903748E-4</v>
      </c>
      <c r="S53" s="142">
        <f>Input!S53*Constants!$B$17/Constants!$B$18</f>
        <v>0.99998439748229595</v>
      </c>
      <c r="T53" s="136">
        <f>S53*Input!T53/100</f>
        <v>1.4285207121483108E-3</v>
      </c>
      <c r="U53" s="142">
        <f>S53</f>
        <v>0.99998439748229595</v>
      </c>
      <c r="V53" s="136">
        <f>U53*Input!T53/100</f>
        <v>1.4285207121483108E-3</v>
      </c>
      <c r="W53" s="145">
        <v>0</v>
      </c>
      <c r="X53" s="140">
        <f>(((Constants!$B$25*0.000000001*Input!G53/Input!W53*(Constants!$B$11/Constants!$B$9))-(W53*0.000000001))/Input!F53)*1000000000</f>
        <v>0.88439580963187603</v>
      </c>
      <c r="Y53" s="140">
        <f>X53*Input!X53/100</f>
        <v>3.3774092756294243E-3</v>
      </c>
      <c r="Z53" s="140">
        <f>(X53/Constants!$B$11)*6.022E+23*0.000000001*Constants!$B$19/(365.2425*24*60)</f>
        <v>2.1590960852516485E-4</v>
      </c>
      <c r="AA53" s="140">
        <f>Z53*Input!X53/100</f>
        <v>8.2453479153631522E-7</v>
      </c>
      <c r="AB53" s="141">
        <v>0</v>
      </c>
      <c r="AC53" s="141">
        <v>0.9</v>
      </c>
      <c r="AD53" s="140">
        <f>(((Input!G53*Constants!$B$25*0.000000001*Input!U53*(Constants!$B$10/Constants!$B$9))-((AB53*0.000000000000001)+(Input!G53*AC53*0.000000000000001)))/Input!F53)*1000000000000</f>
        <v>224.03559458829349</v>
      </c>
      <c r="AE53" s="140">
        <f>AD53*Input!V53/100</f>
        <v>0.56772210799188749</v>
      </c>
      <c r="AF53" s="140">
        <f>(AD53/Constants!$B$10)*602200000000*Constants!$B$16/(365.2425*24*60)</f>
        <v>10.226254474796978</v>
      </c>
      <c r="AG53" s="140">
        <f>AF53*Input!V53/100</f>
        <v>2.5914055121295333E-2</v>
      </c>
      <c r="AH53" s="136">
        <f t="shared" ref="AH53" si="249">AF53/Z53</f>
        <v>47363.591387388762</v>
      </c>
      <c r="AI53" s="145">
        <f t="shared" ref="AI53" si="250">AH53*SQRT((AG53/AF53)^2+(AA53/Z53)^2)</f>
        <v>217.07529069829855</v>
      </c>
      <c r="AJ53" s="142">
        <f t="shared" si="200"/>
        <v>-1.5602517704049745E-2</v>
      </c>
      <c r="AK53" s="145">
        <f t="shared" ref="AK53" si="251">V53*1000</f>
        <v>1.4285207121483108</v>
      </c>
      <c r="AL53" s="145">
        <f t="shared" ref="AL53" si="252">AF53/Q53</f>
        <v>1.0002025455958818</v>
      </c>
      <c r="AM53" s="145">
        <f t="shared" ref="AM53" si="253">AL53*SQRT((R53/Q53)^2+(AG53/AF53)^2)</f>
        <v>2.5356992057644504E-3</v>
      </c>
      <c r="AN53" s="136">
        <f>AF53/Q53</f>
        <v>1.0002025455958818</v>
      </c>
      <c r="AO53" s="140">
        <f t="shared" ref="AO53" si="254">AN53*SQRT((R53/Q53)^2+(AG53/AF53)^2)</f>
        <v>2.5356992057644504E-3</v>
      </c>
      <c r="AP53" s="136" t="str">
        <f t="shared" ref="AP53" si="255">ThU_Alter_Kombi(AN53,U53)</f>
        <v>Out of range</v>
      </c>
      <c r="AQ53" s="136" t="e">
        <f t="shared" si="202"/>
        <v>#VALUE!</v>
      </c>
      <c r="AR53" s="136" t="e">
        <f>(AQ53/AP53)*100</f>
        <v>#VALUE!</v>
      </c>
      <c r="AS53" s="144">
        <f t="shared" si="203"/>
        <v>2.1117540209634527E-5</v>
      </c>
      <c r="AT53" s="144">
        <f t="shared" si="204"/>
        <v>8.0661160259315571E-8</v>
      </c>
      <c r="AU53" s="136">
        <v>0.75</v>
      </c>
      <c r="AV53" s="136">
        <f t="shared" ref="AV53" si="256">AU53/2</f>
        <v>0.375</v>
      </c>
      <c r="AW53" s="136" t="str">
        <f t="shared" si="205"/>
        <v>Out of range</v>
      </c>
      <c r="AX53" s="146">
        <f t="shared" si="206"/>
        <v>341.33024660540002</v>
      </c>
      <c r="AY53" s="146" t="e">
        <f t="shared" si="207"/>
        <v>#VALUE!</v>
      </c>
      <c r="AZ53" s="147" t="e">
        <f t="shared" si="208"/>
        <v>#VALUE!</v>
      </c>
      <c r="BA53" s="136" t="str">
        <f>Input!B53</f>
        <v>Hu1-13</v>
      </c>
      <c r="BB53" s="148">
        <f>Input!E53</f>
        <v>0</v>
      </c>
      <c r="BC53" s="136" t="e">
        <f>((U53-1)*EXP(Constants!$B$17*AW53*1000))*1000</f>
        <v>#VALUE!</v>
      </c>
      <c r="BD53" s="142" t="e">
        <f>SQRT((EXP(Constants!$B$17*AW53*1000)*V53)^2+((U53-1)*Constants!$B$17*EXP(Constants!$B$17*AW53*1000)*AY53*1000)^2)*1000</f>
        <v>#VALUE!</v>
      </c>
      <c r="BE53" s="136" t="e">
        <f t="shared" si="209"/>
        <v>#VALUE!</v>
      </c>
      <c r="BF53" s="149" t="e">
        <f t="shared" si="210"/>
        <v>#VALUE!</v>
      </c>
      <c r="BG53" s="158" t="e">
        <f t="shared" si="211"/>
        <v>#VALUE!</v>
      </c>
      <c r="BH53" s="136"/>
      <c r="BI53" s="18"/>
      <c r="BJ53" s="18"/>
      <c r="BK53" s="18"/>
      <c r="BL53" s="18"/>
      <c r="BM53" s="18"/>
      <c r="BN53" s="157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10063</v>
      </c>
      <c r="B54" s="18" t="str">
        <f>Input!B54</f>
        <v>KÄ2-20,4</v>
      </c>
      <c r="C54" s="18">
        <f>Input!O54</f>
        <v>1.7099081913299381</v>
      </c>
      <c r="D54" s="18">
        <f>C54*Input!P54/100</f>
        <v>4.2763044237748345E-3</v>
      </c>
      <c r="E54" s="150">
        <f>Input!M54</f>
        <v>1.561476068507246</v>
      </c>
      <c r="F54" s="151">
        <f>E54*Input!N54/100</f>
        <v>4.8843084560002835E-4</v>
      </c>
      <c r="G54" s="21">
        <f>E54*137.88</f>
        <v>215.29632032577908</v>
      </c>
      <c r="H54" s="151">
        <f>G54*Input!L54/100</f>
        <v>4.9315890672510188E-2</v>
      </c>
      <c r="I54" s="18">
        <v>0.3</v>
      </c>
      <c r="J54" s="127">
        <f>(((C54*Constants!$B$24*0.000000001*Input!G54*(Constants!$B$4/Constants!$B$3))-(I54*0.000000000000001))/Input!F54)*1000000000000</f>
        <v>34.231951637403071</v>
      </c>
      <c r="K54" s="18">
        <f>J54*Input!P54/100</f>
        <v>8.5610588313291935E-2</v>
      </c>
      <c r="L54" s="132">
        <f>(J54/Constants!$B$4)*602200000000*Constants!$B$17/(365.2425*24*60)</f>
        <v>0.47261010059824399</v>
      </c>
      <c r="M54" s="130">
        <f>L54*Input!P54/100</f>
        <v>1.1819492263716342E-3</v>
      </c>
      <c r="N54" s="18">
        <v>5.0000000000000001E-3</v>
      </c>
      <c r="O54" s="127">
        <f>(((G54*Constants!$B$23*0.000000001*Input!G54*(Constants!$B$7/Constants!$B$6))-(N54*0.000000001))/Input!F54)*1000000</f>
        <v>0.43418084501344867</v>
      </c>
      <c r="P54" s="18">
        <f>O54*Input!N54/100</f>
        <v>1.3581208290690464E-4</v>
      </c>
      <c r="Q54" s="128">
        <f>(O54/Constants!$B$7)*602200000000000000*Constants!$B$18/(365.2425*24*60)</f>
        <v>0.32395134139304382</v>
      </c>
      <c r="R54" s="129">
        <f>Q54*Input!N54/100</f>
        <v>1.0133221430740975E-4</v>
      </c>
      <c r="S54" s="130">
        <f>Input!S54*Constants!$B$17/Constants!$B$18</f>
        <v>1.4531237586464656</v>
      </c>
      <c r="T54" s="18">
        <f>S54*Input!T54/100</f>
        <v>1.1802658120151381E-3</v>
      </c>
      <c r="U54" s="18">
        <f>S54*1/((U53+U55)/2)</f>
        <v>1.4548791825470315</v>
      </c>
      <c r="V54" s="18">
        <f>U54*Input!T54/100</f>
        <v>1.1816916140523727E-3</v>
      </c>
      <c r="W54" s="131">
        <v>3.0000000000000001E-3</v>
      </c>
      <c r="X54" s="127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0.25618647195455019</v>
      </c>
      <c r="Y54" s="127">
        <f>X54*Input!X54/100</f>
        <v>6.0840384255719847E-4</v>
      </c>
      <c r="Z54" s="127">
        <f>(X54/Constants!$B$11)*6.022E+23*0.000000001*Constants!$B$19/(365.2425*24*60)</f>
        <v>6.2543399987584491E-5</v>
      </c>
      <c r="AA54" s="127">
        <f>Z54*Input!X54/100</f>
        <v>1.4853104689223772E-7</v>
      </c>
      <c r="AB54" s="132">
        <v>0.05</v>
      </c>
      <c r="AC54" s="132">
        <v>0.9</v>
      </c>
      <c r="AD54" s="127">
        <f>(((Input!G54*Constants!$B$25*0.000000001*Input!U54*(Constants!$B$10/Constants!$B$9))-((AB54*0.000000000000001)+(Input!G54*AC54*0.000000000000001)))/Input!F54)*1000000000000</f>
        <v>11.494087880872319</v>
      </c>
      <c r="AE54" s="127">
        <f>AD54*Input!V54/100</f>
        <v>2.2225081547332447E-2</v>
      </c>
      <c r="AF54" s="127">
        <f>(AD54/Constants!$B$10)*602200000000*Constants!$B$16/(365.2425*24*60)</f>
        <v>0.52465532471071963</v>
      </c>
      <c r="AG54" s="127">
        <f>AF54*Input!V54/100</f>
        <v>1.0144787039032958E-3</v>
      </c>
      <c r="AH54" s="18">
        <f>AF54/Z54</f>
        <v>8388.660111456511</v>
      </c>
      <c r="AI54" s="131">
        <f>AH54*SQRT((AG54/AF54)^2+(AA54/Z54)^2)</f>
        <v>25.690055464507566</v>
      </c>
      <c r="AJ54" s="130">
        <f t="shared" si="200"/>
        <v>454.87918254703152</v>
      </c>
      <c r="AK54" s="131">
        <f>V54*1000</f>
        <v>1.1816916140523726</v>
      </c>
      <c r="AL54" s="131">
        <f>AF54/Q54</f>
        <v>1.6195497831699532</v>
      </c>
      <c r="AM54" s="131">
        <f>AL54*SQRT((R54/Q54)^2+(AG54/AF54)^2)</f>
        <v>3.1722889144175756E-3</v>
      </c>
      <c r="AN54" s="18">
        <f>AL54*1/((AN53+AN55)/2)</f>
        <v>1.6191955834440352</v>
      </c>
      <c r="AO54" s="127">
        <f>AN54*SQRT((R54/Q54)^2+(AG54/AF54)^2)</f>
        <v>3.1715951266280953E-3</v>
      </c>
      <c r="AP54" s="18">
        <f>ThU_Alter_Kombi(AN54,U54)</f>
        <v>499.23649999999998</v>
      </c>
      <c r="AQ54" s="18">
        <f t="shared" si="202"/>
        <v>13.196199999999999</v>
      </c>
      <c r="AR54" s="152">
        <f>(AQ54/AP54)</f>
        <v>2.6432762828839638E-2</v>
      </c>
      <c r="AS54" s="129">
        <f t="shared" si="203"/>
        <v>1.9306417969636313E-4</v>
      </c>
      <c r="AT54" s="129">
        <f t="shared" si="204"/>
        <v>4.6245805854273855E-7</v>
      </c>
      <c r="AU54" s="18">
        <v>0.75</v>
      </c>
      <c r="AV54" s="18">
        <f>AU54/2</f>
        <v>0.375</v>
      </c>
      <c r="AW54" s="18">
        <f t="shared" si="205"/>
        <v>499.23099999999999</v>
      </c>
      <c r="AX54" s="133">
        <f t="shared" si="206"/>
        <v>13.419585376400001</v>
      </c>
      <c r="AY54" s="133">
        <f t="shared" si="207"/>
        <v>13.154164122935434</v>
      </c>
      <c r="AZ54" s="152">
        <f t="shared" si="208"/>
        <v>2.6880512981765959E-2</v>
      </c>
      <c r="BA54" s="18" t="str">
        <f>Input!B54</f>
        <v>KÄ2-20,4</v>
      </c>
      <c r="BB54" s="134">
        <f>Input!E54</f>
        <v>20.399999999999999</v>
      </c>
      <c r="BC54" s="18">
        <f>((U54-1)*EXP(Constants!$B$17*AW54*1000))*1000</f>
        <v>1861.0417427817777</v>
      </c>
      <c r="BD54" s="130">
        <f>SQRT((EXP(Constants!$B$17*AW54*1000)*V54)^2+((U54-1)*Constants!$B$17*EXP(Constants!$B$17*AW54*1000)*AY54*1000)^2)*1000</f>
        <v>69.254253845374052</v>
      </c>
      <c r="BE54" s="18">
        <f t="shared" si="209"/>
        <v>499173</v>
      </c>
      <c r="BF54" s="135">
        <f t="shared" si="210"/>
        <v>6577.0820614677168</v>
      </c>
      <c r="BG54" s="20">
        <f t="shared" si="211"/>
        <v>2.6348852781448739</v>
      </c>
      <c r="BH54" s="18"/>
      <c r="BI54" s="18"/>
      <c r="BJ54" s="18"/>
      <c r="BK54" s="18"/>
      <c r="BL54" s="18"/>
      <c r="BM54" s="18"/>
      <c r="BN54" s="157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6">
        <f>Input!A55</f>
        <v>10073</v>
      </c>
      <c r="B55" s="136" t="str">
        <f>Input!B55</f>
        <v>Hu1-13</v>
      </c>
      <c r="C55" s="136">
        <f>Input!O55</f>
        <v>2.0627429722240289</v>
      </c>
      <c r="D55" s="136">
        <f>C55*Input!P55/100</f>
        <v>1.3246084071213082E-2</v>
      </c>
      <c r="E55" s="137">
        <f>Input!M55</f>
        <v>2.7202701538073963</v>
      </c>
      <c r="F55" s="138">
        <f>E55*Input!N55/100</f>
        <v>3.3114447105063373E-4</v>
      </c>
      <c r="G55" s="139">
        <f t="shared" ref="G55" si="257">E55*137.88</f>
        <v>375.0708488069638</v>
      </c>
      <c r="H55" s="138">
        <f>G55*Input!L55/100</f>
        <v>2.4517310319373223E-2</v>
      </c>
      <c r="I55" s="136">
        <v>0</v>
      </c>
      <c r="J55" s="140">
        <f>(((C55*Constants!$B$24*0.000000001*Input!G55*(Constants!$B$4/Constants!$B$3))-(I55*0.000000000000001))/Input!F55)*1000000000000</f>
        <v>748.30375133109726</v>
      </c>
      <c r="K55" s="136">
        <f>J55*Input!P55/100</f>
        <v>4.805297865224925</v>
      </c>
      <c r="L55" s="141">
        <f>(J55/Constants!$B$4)*602200000000*Constants!$B$17/(365.2425*24*60)</f>
        <v>10.331164139885498</v>
      </c>
      <c r="M55" s="142">
        <f>L55*Input!P55/100</f>
        <v>6.6342472422958987E-2</v>
      </c>
      <c r="N55" s="136">
        <v>0</v>
      </c>
      <c r="O55" s="140">
        <f>(((G55*Constants!$B$23*0.000000001*Input!G55*(Constants!$B$7/Constants!$B$6))-(N55*0.000000001))/Input!F55)*1000000</f>
        <v>13.70653306765281</v>
      </c>
      <c r="P55" s="136">
        <f>O55*Input!N55/100</f>
        <v>1.6685264278892187E-3</v>
      </c>
      <c r="Q55" s="143">
        <f>(O55/Constants!$B$7)*602200000000000000*Constants!$B$18/(365.2425*24*60)</f>
        <v>10.226728848382761</v>
      </c>
      <c r="R55" s="144">
        <f>Q55*Input!N55/100</f>
        <v>1.2449222038980407E-3</v>
      </c>
      <c r="S55" s="142">
        <f>Input!S55*Constants!$B$17/Constants!$B$18</f>
        <v>0.9976024483237006</v>
      </c>
      <c r="T55" s="136">
        <f>S55*Input!T55/100</f>
        <v>1.6900033155275967E-3</v>
      </c>
      <c r="U55" s="142">
        <f>S55</f>
        <v>0.9976024483237006</v>
      </c>
      <c r="V55" s="136">
        <f>U55*Input!T55/100</f>
        <v>1.6900033155275967E-3</v>
      </c>
      <c r="W55" s="145">
        <v>0</v>
      </c>
      <c r="X55" s="140">
        <f>(((Constants!$B$25*0.000000001*Input!G55/Input!W55*(Constants!$B$11/Constants!$B$9))-(W55*0.000000001))/Input!F55)*1000000000</f>
        <v>0.86159209986455509</v>
      </c>
      <c r="Y55" s="140">
        <f>X55*Input!X55/100</f>
        <v>3.1262871153380904E-3</v>
      </c>
      <c r="Z55" s="140">
        <f>(X55/Constants!$B$11)*6.022E+23*0.000000001*Constants!$B$19/(365.2425*24*60)</f>
        <v>2.1034248575596811E-4</v>
      </c>
      <c r="AA55" s="140">
        <f>Z55*Input!X55/100</f>
        <v>7.6322775374848981E-7</v>
      </c>
      <c r="AB55" s="141">
        <v>0</v>
      </c>
      <c r="AC55" s="141">
        <v>0.9</v>
      </c>
      <c r="AD55" s="140">
        <f>(((Input!G55*Constants!$B$25*0.000000001*Input!U55*(Constants!$B$10/Constants!$B$9))-((AB55*0.000000000000001)+(Input!G55*AC55*0.000000000000001)))/Input!F55)*1000000000000</f>
        <v>224.09862789259105</v>
      </c>
      <c r="AE55" s="140">
        <f>AD55*Input!V55/100</f>
        <v>0.4894705362950742</v>
      </c>
      <c r="AF55" s="140">
        <f>(AD55/Constants!$B$10)*602200000000*Constants!$B$16/(365.2425*24*60)</f>
        <v>10.22913167210716</v>
      </c>
      <c r="AG55" s="140">
        <f>AF55*Input!V55/100</f>
        <v>2.2342209822806117E-2</v>
      </c>
      <c r="AH55" s="136">
        <f t="shared" ref="AH55" si="258">AF55/Z55</f>
        <v>48630.839534598992</v>
      </c>
      <c r="AI55" s="145">
        <f t="shared" ref="AI55" si="259">AH55*SQRT((AG55/AF55)^2+(AA55/Z55)^2)</f>
        <v>205.95968684365755</v>
      </c>
      <c r="AJ55" s="142">
        <f t="shared" si="200"/>
        <v>-2.3975516762994031</v>
      </c>
      <c r="AK55" s="145">
        <f t="shared" ref="AK55" si="260">V55*1000</f>
        <v>1.6900033155275966</v>
      </c>
      <c r="AL55" s="145">
        <f t="shared" ref="AL55" si="261">AF55/Q55</f>
        <v>1.0002349552589125</v>
      </c>
      <c r="AM55" s="145">
        <f t="shared" ref="AM55" si="262">AL55*SQRT((R55/Q55)^2+(AG55/AF55)^2)</f>
        <v>2.1880782682261188E-3</v>
      </c>
      <c r="AN55" s="136">
        <f>AF55/Q55</f>
        <v>1.0002349552589125</v>
      </c>
      <c r="AO55" s="140">
        <f t="shared" ref="AO55" si="263">AN55*SQRT((R55/Q55)^2+(AG55/AF55)^2)</f>
        <v>2.1880782682261188E-3</v>
      </c>
      <c r="AP55" s="136" t="str">
        <f t="shared" ref="AP55" si="264">ThU_Alter_Kombi(AN55,U55)</f>
        <v>Out of range</v>
      </c>
      <c r="AQ55" s="136" t="e">
        <f t="shared" si="202"/>
        <v>#VALUE!</v>
      </c>
      <c r="AR55" s="136" t="e">
        <f>(AQ55/AP55)*100</f>
        <v>#VALUE!</v>
      </c>
      <c r="AS55" s="144">
        <f t="shared" si="203"/>
        <v>2.0567914616141539E-5</v>
      </c>
      <c r="AT55" s="144">
        <f t="shared" si="204"/>
        <v>7.4672670187528254E-8</v>
      </c>
      <c r="AU55" s="136">
        <v>0.75</v>
      </c>
      <c r="AV55" s="136">
        <f t="shared" ref="AV55" si="265">AU55/2</f>
        <v>0.375</v>
      </c>
      <c r="AW55" s="136" t="str">
        <f t="shared" si="205"/>
        <v>Out of range</v>
      </c>
      <c r="AX55" s="146">
        <f t="shared" si="206"/>
        <v>234.15118186660001</v>
      </c>
      <c r="AY55" s="146" t="e">
        <f t="shared" si="207"/>
        <v>#VALUE!</v>
      </c>
      <c r="AZ55" s="147" t="e">
        <f t="shared" si="208"/>
        <v>#VALUE!</v>
      </c>
      <c r="BA55" s="136" t="str">
        <f>Input!B55</f>
        <v>Hu1-13</v>
      </c>
      <c r="BB55" s="148">
        <f>Input!E55</f>
        <v>0</v>
      </c>
      <c r="BC55" s="136" t="e">
        <f>((U55-1)*EXP(Constants!$B$17*AW55*1000))*1000</f>
        <v>#VALUE!</v>
      </c>
      <c r="BD55" s="142" t="e">
        <f>SQRT((EXP(Constants!$B$17*AW55*1000)*V55)^2+((U55-1)*Constants!$B$17*EXP(Constants!$B$17*AW55*1000)*AY55*1000)^2)*1000</f>
        <v>#VALUE!</v>
      </c>
      <c r="BE55" s="136" t="e">
        <f t="shared" si="209"/>
        <v>#VALUE!</v>
      </c>
      <c r="BF55" s="149" t="e">
        <f t="shared" si="210"/>
        <v>#VALUE!</v>
      </c>
      <c r="BG55" s="158" t="e">
        <f t="shared" si="211"/>
        <v>#VALUE!</v>
      </c>
      <c r="BH55" s="136"/>
      <c r="BI55" s="18"/>
      <c r="BJ55" s="18"/>
      <c r="BK55" s="18"/>
      <c r="BL55" s="18"/>
      <c r="BM55" s="18"/>
      <c r="BN55" s="157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10064</v>
      </c>
      <c r="B56" s="18" t="str">
        <f>Input!B56</f>
        <v>KÄ2-23,5</v>
      </c>
      <c r="C56" s="18">
        <f>Input!O56</f>
        <v>1.5263675547870357</v>
      </c>
      <c r="D56" s="18">
        <f>C56*Input!P56/100</f>
        <v>6.6273293400906921E-3</v>
      </c>
      <c r="E56" s="150">
        <f>Input!M56</f>
        <v>1.3787154926941618</v>
      </c>
      <c r="F56" s="151">
        <f>E56*Input!N56/100</f>
        <v>9.1837284283273336E-5</v>
      </c>
      <c r="G56" s="21">
        <f>E56*137.88</f>
        <v>190.09729213267101</v>
      </c>
      <c r="H56" s="151">
        <f>G56*Input!L56/100</f>
        <v>1.3817277309582821E-2</v>
      </c>
      <c r="I56" s="18">
        <v>0.3</v>
      </c>
      <c r="J56" s="127">
        <f>(((C56*Constants!$B$24*0.000000001*Input!G56*(Constants!$B$4/Constants!$B$3))-(I56*0.000000000000001))/Input!F56)*1000000000000</f>
        <v>35.688069386569239</v>
      </c>
      <c r="K56" s="18">
        <f>J56*Input!P56/100</f>
        <v>0.1549538894449328</v>
      </c>
      <c r="L56" s="132">
        <f>(J56/Constants!$B$4)*602200000000*Constants!$B$17/(365.2425*24*60)</f>
        <v>0.49271342287462822</v>
      </c>
      <c r="M56" s="130">
        <f>L56*Input!P56/100</f>
        <v>2.139310491390216E-3</v>
      </c>
      <c r="N56" s="18">
        <v>5.0000000000000001E-3</v>
      </c>
      <c r="O56" s="127">
        <f>(((G56*Constants!$B$23*0.000000001*Input!G56*(Constants!$B$7/Constants!$B$6))-(N56*0.000000001))/Input!F56)*1000000</f>
        <v>0.44772698725257376</v>
      </c>
      <c r="P56" s="18">
        <f>O56*Input!N56/100</f>
        <v>2.9823434078671999E-5</v>
      </c>
      <c r="Q56" s="128">
        <f>(O56/Constants!$B$7)*602200000000000000*Constants!$B$18/(365.2425*24*60)</f>
        <v>0.33405839931479436</v>
      </c>
      <c r="R56" s="129">
        <f>Q56*Input!N56/100</f>
        <v>2.2251883254853287E-5</v>
      </c>
      <c r="S56" s="130">
        <f>Input!S56*Constants!$B$17/Constants!$B$18</f>
        <v>1.468103656128706</v>
      </c>
      <c r="T56" s="18">
        <f>S56*Input!T56/100</f>
        <v>1.1927054832308688E-3</v>
      </c>
      <c r="U56" s="18">
        <f>S56*1/((U55+U57)/2)</f>
        <v>1.4704357738264904</v>
      </c>
      <c r="V56" s="18">
        <f>U56*Input!T56/100</f>
        <v>1.1946001243579279E-3</v>
      </c>
      <c r="W56" s="131">
        <v>3.0000000000000001E-3</v>
      </c>
      <c r="X56" s="127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0.23251605326933145</v>
      </c>
      <c r="Y56" s="127">
        <f>X56*Input!X56/100</f>
        <v>3.150425581958285E-4</v>
      </c>
      <c r="Z56" s="127">
        <f>(X56/Constants!$B$11)*6.022E+23*0.000000001*Constants!$B$19/(365.2425*24*60)</f>
        <v>5.6764685551929705E-5</v>
      </c>
      <c r="AA56" s="127">
        <f>Z56*Input!X56/100</f>
        <v>7.6912073381646809E-8</v>
      </c>
      <c r="AB56" s="132">
        <v>0.05</v>
      </c>
      <c r="AC56" s="132">
        <v>0.9</v>
      </c>
      <c r="AD56" s="127">
        <f>(((Input!G56*Constants!$B$25*0.000000001*Input!U56*(Constants!$B$10/Constants!$B$9))-((AB56*0.000000000000001)+(Input!G56*AC56*0.000000000000001)))/Input!F56)*1000000000000</f>
        <v>12.09078422852016</v>
      </c>
      <c r="AE56" s="127">
        <f>AD56*Input!V56/100</f>
        <v>2.2072419899347374E-2</v>
      </c>
      <c r="AF56" s="127">
        <f>(AD56/Constants!$B$10)*602200000000*Constants!$B$16/(365.2425*24*60)</f>
        <v>0.55189192836935808</v>
      </c>
      <c r="AG56" s="127">
        <f>AF56*Input!V56/100</f>
        <v>1.0075103609321436E-3</v>
      </c>
      <c r="AH56" s="18">
        <f>AF56/Z56</f>
        <v>9722.4519611664891</v>
      </c>
      <c r="AI56" s="131">
        <f>AH56*SQRT((AG56/AF56)^2+(AA56/Z56)^2)</f>
        <v>22.103326947980751</v>
      </c>
      <c r="AJ56" s="130">
        <f t="shared" si="200"/>
        <v>470.43577382649039</v>
      </c>
      <c r="AK56" s="131">
        <f>V56*1000</f>
        <v>1.1946001243579278</v>
      </c>
      <c r="AL56" s="131">
        <f>AF56/Q56</f>
        <v>1.6520821793476055</v>
      </c>
      <c r="AM56" s="131">
        <f>AL56*SQRT((R56/Q56)^2+(AG56/AF56)^2)</f>
        <v>3.0179777636300674E-3</v>
      </c>
      <c r="AN56" s="18">
        <f>AL56*1/((AN55+AN57)/2)</f>
        <v>1.6512893652493241</v>
      </c>
      <c r="AO56" s="127">
        <f>AN56*SQRT((R56/Q56)^2+(AG56/AF56)^2)</f>
        <v>3.0165294728917392E-3</v>
      </c>
      <c r="AP56" s="18">
        <f>ThU_Alter_Kombi(AN56,U56)</f>
        <v>544.21310000000005</v>
      </c>
      <c r="AQ56" s="18">
        <f t="shared" si="202"/>
        <v>18.670400000000001</v>
      </c>
      <c r="AR56" s="152">
        <f>(AQ56/AP56)</f>
        <v>3.4307149166383534E-2</v>
      </c>
      <c r="AS56" s="129">
        <f t="shared" si="203"/>
        <v>1.6992443736892377E-4</v>
      </c>
      <c r="AT56" s="129">
        <f t="shared" si="204"/>
        <v>2.3051347102830314E-7</v>
      </c>
      <c r="AU56" s="18">
        <v>0.75</v>
      </c>
      <c r="AV56" s="18">
        <f>AU56/2</f>
        <v>0.375</v>
      </c>
      <c r="AW56" s="18">
        <f t="shared" si="205"/>
        <v>544.2088</v>
      </c>
      <c r="AX56" s="133">
        <f t="shared" si="206"/>
        <v>17.965982886700001</v>
      </c>
      <c r="AY56" s="133">
        <f t="shared" si="207"/>
        <v>17.233446038652733</v>
      </c>
      <c r="AZ56" s="152">
        <f t="shared" si="208"/>
        <v>3.3013032657134546E-2</v>
      </c>
      <c r="BA56" s="18" t="str">
        <f>Input!B56</f>
        <v>KÄ2-23,5</v>
      </c>
      <c r="BB56" s="134">
        <f>Input!E56</f>
        <v>23.5</v>
      </c>
      <c r="BC56" s="18">
        <f>((U56-1)*EXP(Constants!$B$17*AW56*1000))*1000</f>
        <v>2185.1709219565241</v>
      </c>
      <c r="BD56" s="130">
        <f>SQRT((EXP(Constants!$B$17*AW56*1000)*V56)^2+((U56-1)*Constants!$B$17*EXP(Constants!$B$17*AW56*1000)*AY56*1000)^2)*1000</f>
        <v>106.41797224252738</v>
      </c>
      <c r="BE56" s="18">
        <f t="shared" si="209"/>
        <v>544150.80000000005</v>
      </c>
      <c r="BF56" s="135">
        <f t="shared" si="210"/>
        <v>8616.7230193263658</v>
      </c>
      <c r="BG56" s="20">
        <f t="shared" si="211"/>
        <v>3.1666974217713375</v>
      </c>
      <c r="BH56" s="18"/>
      <c r="BI56" s="18"/>
      <c r="BJ56" s="18"/>
      <c r="BK56" s="18"/>
      <c r="BL56" s="18"/>
      <c r="BM56" s="18"/>
      <c r="BN56" s="157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6">
        <f>Input!A57</f>
        <v>10073</v>
      </c>
      <c r="B57" s="136" t="str">
        <f>Input!B57</f>
        <v>Hu1-13</v>
      </c>
      <c r="C57" s="136">
        <f>Input!O57</f>
        <v>2.0733602724847153</v>
      </c>
      <c r="D57" s="136">
        <f>C57*Input!P57/100</f>
        <v>1.4815998097221695E-2</v>
      </c>
      <c r="E57" s="137">
        <f>Input!M57</f>
        <v>2.719947181074478</v>
      </c>
      <c r="F57" s="138">
        <f>E57*Input!N57/100</f>
        <v>2.4197631040848996E-4</v>
      </c>
      <c r="G57" s="139">
        <f t="shared" ref="G57" si="266">E57*137.88</f>
        <v>375.02631732654902</v>
      </c>
      <c r="H57" s="138">
        <f>G57*Input!L57/100</f>
        <v>2.0416244402059594E-2</v>
      </c>
      <c r="I57" s="136">
        <v>0</v>
      </c>
      <c r="J57" s="140">
        <f>(((C57*Constants!$B$24*0.000000001*Input!G57*(Constants!$B$4/Constants!$B$3))-(I57*0.000000000000001))/Input!F57)*1000000000000</f>
        <v>752.15540212863425</v>
      </c>
      <c r="K57" s="136">
        <f>J57*Input!P57/100</f>
        <v>5.3748174664299766</v>
      </c>
      <c r="L57" s="141">
        <f>(J57/Constants!$B$4)*602200000000*Constants!$B$17/(365.2425*24*60)</f>
        <v>10.384340455690532</v>
      </c>
      <c r="M57" s="142">
        <f>L57*Input!P57/100</f>
        <v>7.4205322863659426E-2</v>
      </c>
      <c r="N57" s="136">
        <v>0</v>
      </c>
      <c r="O57" s="140">
        <f>(((G57*Constants!$B$23*0.000000001*Input!G57*(Constants!$B$7/Constants!$B$6))-(N57*0.000000001))/Input!F57)*1000000</f>
        <v>13.704905715885005</v>
      </c>
      <c r="P57" s="136">
        <f>O57*Input!N57/100</f>
        <v>1.2192378376686102E-3</v>
      </c>
      <c r="Q57" s="143">
        <f>(O57/Constants!$B$7)*602200000000000000*Constants!$B$18/(365.2425*24*60)</f>
        <v>10.225514647447474</v>
      </c>
      <c r="R57" s="144">
        <f>Q57*Input!N57/100</f>
        <v>9.0969866019231284E-4</v>
      </c>
      <c r="S57" s="142">
        <f>Input!S57*Constants!$B$17/Constants!$B$18</f>
        <v>0.99922554275310005</v>
      </c>
      <c r="T57" s="136">
        <f>S57*Input!T57/100</f>
        <v>1.2711051881930447E-3</v>
      </c>
      <c r="U57" s="142">
        <f>S57</f>
        <v>0.99922554275310005</v>
      </c>
      <c r="V57" s="136">
        <f>U57*Input!T57/100</f>
        <v>1.2711051881930447E-3</v>
      </c>
      <c r="W57" s="145">
        <v>0</v>
      </c>
      <c r="X57" s="140">
        <f>(((Constants!$B$25*0.000000001*Input!G57/Input!W57*(Constants!$B$11/Constants!$B$9))-(W57*0.000000001))/Input!F57)*1000000000</f>
        <v>0.87726547554575207</v>
      </c>
      <c r="Y57" s="140">
        <f>X57*Input!X57/100</f>
        <v>4.2243437138086894E-3</v>
      </c>
      <c r="Z57" s="140">
        <f>(X57/Constants!$B$11)*6.022E+23*0.000000001*Constants!$B$19/(365.2425*24*60)</f>
        <v>2.1416886346009096E-4</v>
      </c>
      <c r="AA57" s="140">
        <f>Z57*Input!X57/100</f>
        <v>1.0312988682113054E-6</v>
      </c>
      <c r="AB57" s="141">
        <v>0</v>
      </c>
      <c r="AC57" s="141">
        <v>0.9</v>
      </c>
      <c r="AD57" s="140">
        <f>(((Input!G57*Constants!$B$25*0.000000001*Input!U57*(Constants!$B$10/Constants!$B$9))-((AB57*0.000000000000001)+(Input!G57*AC57*0.000000000000001)))/Input!F57)*1000000000000</f>
        <v>224.18186357857084</v>
      </c>
      <c r="AE57" s="140">
        <f>AD57*Input!V57/100</f>
        <v>0.54639674752534406</v>
      </c>
      <c r="AF57" s="140">
        <f>(AD57/Constants!$B$10)*602200000000*Constants!$B$16/(365.2425*24*60)</f>
        <v>10.232931020633798</v>
      </c>
      <c r="AG57" s="140">
        <f>AF57*Input!V57/100</f>
        <v>2.494064478755615E-2</v>
      </c>
      <c r="AH57" s="136">
        <f t="shared" ref="AH57" si="267">AF57/Z57</f>
        <v>47779.732568551641</v>
      </c>
      <c r="AI57" s="145">
        <f t="shared" ref="AI57" si="268">AH57*SQRT((AG57/AF57)^2+(AA57/Z57)^2)</f>
        <v>257.86906762944096</v>
      </c>
      <c r="AJ57" s="142">
        <f t="shared" si="200"/>
        <v>-0.7744572468999511</v>
      </c>
      <c r="AK57" s="145">
        <f t="shared" ref="AK57" si="269">V57*1000</f>
        <v>1.2711051881930446</v>
      </c>
      <c r="AL57" s="145">
        <f t="shared" ref="AL57" si="270">AF57/Q57</f>
        <v>1.0007252811659875</v>
      </c>
      <c r="AM57" s="145">
        <f t="shared" ref="AM57" si="271">AL57*SQRT((R57/Q57)^2+(AG57/AF57)^2)</f>
        <v>2.4406843678853782E-3</v>
      </c>
      <c r="AN57" s="136">
        <f>AF57/Q57</f>
        <v>1.0007252811659875</v>
      </c>
      <c r="AO57" s="140">
        <f t="shared" ref="AO57" si="272">AN57*SQRT((R57/Q57)^2+(AG57/AF57)^2)</f>
        <v>2.4406843678853782E-3</v>
      </c>
      <c r="AP57" s="136" t="str">
        <f t="shared" ref="AP57" si="273">ThU_Alter_Kombi(AN57,U57)</f>
        <v>Out of range</v>
      </c>
      <c r="AQ57" s="136" t="e">
        <f t="shared" si="202"/>
        <v>#VALUE!</v>
      </c>
      <c r="AR57" s="136" t="e">
        <f>(AQ57/AP57)*100</f>
        <v>#VALUE!</v>
      </c>
      <c r="AS57" s="144">
        <f t="shared" si="203"/>
        <v>2.0944555931329334E-5</v>
      </c>
      <c r="AT57" s="144">
        <f t="shared" si="204"/>
        <v>1.0087265950903755E-7</v>
      </c>
      <c r="AU57" s="136">
        <v>0.75</v>
      </c>
      <c r="AV57" s="136">
        <f t="shared" ref="AV57" si="274">AU57/2</f>
        <v>0.375</v>
      </c>
      <c r="AW57" s="136" t="str">
        <f t="shared" si="205"/>
        <v>Out of range</v>
      </c>
      <c r="AX57" s="146">
        <f t="shared" si="206"/>
        <v>305.65109762769998</v>
      </c>
      <c r="AY57" s="146" t="e">
        <f t="shared" si="207"/>
        <v>#VALUE!</v>
      </c>
      <c r="AZ57" s="147" t="e">
        <f t="shared" si="208"/>
        <v>#VALUE!</v>
      </c>
      <c r="BA57" s="136" t="str">
        <f>Input!B57</f>
        <v>Hu1-13</v>
      </c>
      <c r="BB57" s="148">
        <f>Input!E57</f>
        <v>0</v>
      </c>
      <c r="BC57" s="136" t="e">
        <f>((U57-1)*EXP(Constants!$B$17*AW57*1000))*1000</f>
        <v>#VALUE!</v>
      </c>
      <c r="BD57" s="142" t="e">
        <f>SQRT((EXP(Constants!$B$17*AW57*1000)*V57)^2+((U57-1)*Constants!$B$17*EXP(Constants!$B$17*AW57*1000)*AY57*1000)^2)*1000</f>
        <v>#VALUE!</v>
      </c>
      <c r="BE57" s="136" t="e">
        <f t="shared" si="209"/>
        <v>#VALUE!</v>
      </c>
      <c r="BF57" s="149" t="e">
        <f t="shared" si="210"/>
        <v>#VALUE!</v>
      </c>
      <c r="BG57" s="158" t="e">
        <f t="shared" si="211"/>
        <v>#VALUE!</v>
      </c>
      <c r="BH57" s="136"/>
      <c r="BI57" s="18"/>
      <c r="BJ57" s="18"/>
      <c r="BK57" s="18"/>
      <c r="BL57" s="18"/>
      <c r="BM57" s="18"/>
      <c r="BN57" s="157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8" spans="1:110" ht="15" customHeight="1" x14ac:dyDescent="0.2">
      <c r="A58" s="18">
        <f>Input!A58</f>
        <v>10065</v>
      </c>
      <c r="B58" s="18" t="str">
        <f>Input!B58</f>
        <v>KÄ2-29,9</v>
      </c>
      <c r="C58" s="18">
        <f>Input!O58</f>
        <v>2.5185214317032369</v>
      </c>
      <c r="D58" s="18">
        <f>C58*Input!P58/100</f>
        <v>8.1463343113756925E-3</v>
      </c>
      <c r="E58" s="150">
        <f>Input!M58</f>
        <v>2.2471698222628236</v>
      </c>
      <c r="F58" s="151">
        <f>E58*Input!N58/100</f>
        <v>1.3257720820660895E-4</v>
      </c>
      <c r="G58" s="21">
        <f>E58*137.88</f>
        <v>309.83977509359812</v>
      </c>
      <c r="H58" s="151">
        <f>G58*Input!L58/100</f>
        <v>1.3022883158491736E-2</v>
      </c>
      <c r="I58" s="18">
        <v>0.3</v>
      </c>
      <c r="J58" s="127">
        <f>(((C58*Constants!$B$24*0.000000001*Input!G58*(Constants!$B$4/Constants!$B$3))-(I58*0.000000000000001))/Input!F58)*1000000000000</f>
        <v>40.665211346058385</v>
      </c>
      <c r="K58" s="18">
        <f>J58*Input!P58/100</f>
        <v>0.13153447983315558</v>
      </c>
      <c r="L58" s="132">
        <f>(J58/Constants!$B$4)*602200000000*Constants!$B$17/(365.2425*24*60)</f>
        <v>0.56142839381995258</v>
      </c>
      <c r="M58" s="130">
        <f>L58*Input!P58/100</f>
        <v>1.8159795387816021E-3</v>
      </c>
      <c r="N58" s="18">
        <v>5.0000000000000001E-3</v>
      </c>
      <c r="O58" s="127">
        <f>(((G58*Constants!$B$23*0.000000001*Input!G58*(Constants!$B$7/Constants!$B$6))-(N58*0.000000001))/Input!F58)*1000000</f>
        <v>0.50395229960981291</v>
      </c>
      <c r="P58" s="18">
        <f>O58*Input!N58/100</f>
        <v>2.9731882428134219E-5</v>
      </c>
      <c r="Q58" s="128">
        <f>(O58/Constants!$B$7)*602200000000000000*Constants!$B$18/(365.2425*24*60)</f>
        <v>0.37600927201579143</v>
      </c>
      <c r="R58" s="129">
        <f>Q58*Input!N58/100</f>
        <v>2.2183574667915184E-5</v>
      </c>
      <c r="S58" s="130">
        <f>Input!S58*Constants!$B$17/Constants!$B$18</f>
        <v>1.4803503506046198</v>
      </c>
      <c r="T58" s="18">
        <f>S58*Input!T58/100</f>
        <v>7.122744820032208E-4</v>
      </c>
      <c r="U58" s="18">
        <f>S58*1/((U57+U59)/2)</f>
        <v>1.4827535127727027</v>
      </c>
      <c r="V58" s="18">
        <f>U58*Input!T58/100</f>
        <v>7.1343076982910046E-4</v>
      </c>
      <c r="W58" s="131">
        <v>3.0000000000000001E-3</v>
      </c>
      <c r="X58" s="127">
        <f>IF((((Constants!$B$25*0.000000001*Input!G58/Input!W58*(Constants!$B$11/Constants!$B$9))-(W58*0.000000001))/Input!F58)*1000000000&lt;0, "n.d.", (((Constants!$B$25*0.000000001*Input!G58/Input!W58*(Constants!$B$11/Constants!$B$9))-(W58*0.000000001))/Input!F58)*1000000000)</f>
        <v>0.22636899723436504</v>
      </c>
      <c r="Y58" s="127">
        <f>X58*Input!X58/100</f>
        <v>3.873241085612805E-4</v>
      </c>
      <c r="Z58" s="127">
        <f>(X58/Constants!$B$11)*6.022E+23*0.000000001*Constants!$B$19/(365.2425*24*60)</f>
        <v>5.526399044727481E-5</v>
      </c>
      <c r="AA58" s="127">
        <f>Z58*Input!X58/100</f>
        <v>9.4558336596635046E-8</v>
      </c>
      <c r="AB58" s="132">
        <v>0.05</v>
      </c>
      <c r="AC58" s="132">
        <v>0.9</v>
      </c>
      <c r="AD58" s="127">
        <f>(((Input!G58*Constants!$B$25*0.000000001*Input!U58*(Constants!$B$10/Constants!$B$9))-((AB58*0.000000000000001)+(Input!G58*AC58*0.000000000000001)))/Input!F58)*1000000000000</f>
        <v>13.747112637590805</v>
      </c>
      <c r="AE58" s="127">
        <f>AD58*Input!V58/100</f>
        <v>2.2312835820051911E-2</v>
      </c>
      <c r="AF58" s="127">
        <f>(AD58/Constants!$B$10)*602200000000*Constants!$B$16/(365.2425*24*60)</f>
        <v>0.6274961457979269</v>
      </c>
      <c r="AG58" s="127">
        <f>AF58*Input!V58/100</f>
        <v>1.0184843063421811E-3</v>
      </c>
      <c r="AH58" s="18">
        <f>AF58/Z58</f>
        <v>11354.521103513076</v>
      </c>
      <c r="AI58" s="131">
        <f>AH58*SQRT((AG58/AF58)^2+(AA58/Z58)^2)</f>
        <v>26.778507152159175</v>
      </c>
      <c r="AJ58" s="130">
        <f t="shared" si="200"/>
        <v>482.75351277270272</v>
      </c>
      <c r="AK58" s="131">
        <f>V58*1000</f>
        <v>0.71343076982910048</v>
      </c>
      <c r="AL58" s="131">
        <f>AF58/Q58</f>
        <v>1.6688315754393781</v>
      </c>
      <c r="AM58" s="131">
        <f>AL58*SQRT((R58/Q58)^2+(AG58/AF58)^2)</f>
        <v>2.7104568626539803E-3</v>
      </c>
      <c r="AN58" s="18">
        <f>AL58*1/((AN57+AN59)/2)</f>
        <v>1.6674927781715456</v>
      </c>
      <c r="AO58" s="127">
        <f>AN58*SQRT((R58/Q58)^2+(AG58/AF58)^2)</f>
        <v>2.708282435770103E-3</v>
      </c>
      <c r="AP58" s="18">
        <f>ThU_Alter_Kombi(AN58,U58)</f>
        <v>539.22130000000004</v>
      </c>
      <c r="AQ58" s="18">
        <f t="shared" si="202"/>
        <v>13.8649</v>
      </c>
      <c r="AR58" s="152">
        <f>(AQ58/AP58)</f>
        <v>2.5712819578900165E-2</v>
      </c>
      <c r="AS58" s="129">
        <f t="shared" si="203"/>
        <v>1.4697507364912497E-4</v>
      </c>
      <c r="AT58" s="129">
        <f t="shared" si="204"/>
        <v>2.5162818539403614E-7</v>
      </c>
      <c r="AU58" s="18">
        <v>0.75</v>
      </c>
      <c r="AV58" s="18">
        <f>AU58/2</f>
        <v>0.375</v>
      </c>
      <c r="AW58" s="18">
        <f t="shared" si="205"/>
        <v>539.21749999999997</v>
      </c>
      <c r="AX58" s="133">
        <f t="shared" si="206"/>
        <v>13.8819604841</v>
      </c>
      <c r="AY58" s="133">
        <f t="shared" si="207"/>
        <v>13.667848332509839</v>
      </c>
      <c r="AZ58" s="152">
        <f t="shared" si="208"/>
        <v>2.5744640120359596E-2</v>
      </c>
      <c r="BA58" s="18" t="str">
        <f>Input!B58</f>
        <v>KÄ2-29,9</v>
      </c>
      <c r="BB58" s="134">
        <f>Input!E58</f>
        <v>29.9</v>
      </c>
      <c r="BC58" s="18">
        <f>((U58-1)*EXP(Constants!$B$17*AW58*1000))*1000</f>
        <v>2211.0224529569355</v>
      </c>
      <c r="BD58" s="130">
        <f>SQRT((EXP(Constants!$B$17*AW58*1000)*V58)^2+((U58-1)*Constants!$B$17*EXP(Constants!$B$17*AW58*1000)*AY58*1000)^2)*1000</f>
        <v>85.344999628361123</v>
      </c>
      <c r="BE58" s="18">
        <f t="shared" si="209"/>
        <v>539159.5</v>
      </c>
      <c r="BF58" s="135">
        <f t="shared" si="210"/>
        <v>6833.9241662549193</v>
      </c>
      <c r="BG58" s="20">
        <f t="shared" si="211"/>
        <v>2.5347560738495765</v>
      </c>
      <c r="BH58" s="18"/>
      <c r="BI58" s="18"/>
      <c r="BJ58" s="18"/>
      <c r="BK58" s="18"/>
      <c r="BL58" s="18"/>
      <c r="BM58" s="18"/>
      <c r="BN58" s="157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</row>
    <row r="59" spans="1:110" ht="15" customHeight="1" x14ac:dyDescent="0.2">
      <c r="A59" s="136">
        <f>Input!A59</f>
        <v>10073</v>
      </c>
      <c r="B59" s="136" t="str">
        <f>Input!B59</f>
        <v>Hu1-13</v>
      </c>
      <c r="C59" s="136">
        <f>Input!O59</f>
        <v>2.0818037638467679</v>
      </c>
      <c r="D59" s="136">
        <f>C59*Input!P59/100</f>
        <v>1.5060323973593115E-2</v>
      </c>
      <c r="E59" s="137">
        <f>Input!M59</f>
        <v>2.7196632445932547</v>
      </c>
      <c r="F59" s="138">
        <f>E59*Input!N59/100</f>
        <v>2.858155868532706E-4</v>
      </c>
      <c r="G59" s="139">
        <f t="shared" ref="G59" si="275">E59*137.88</f>
        <v>374.98716816451793</v>
      </c>
      <c r="H59" s="138">
        <f>G59*Input!L59/100</f>
        <v>1.9674606468996558E-2</v>
      </c>
      <c r="I59" s="136">
        <v>0</v>
      </c>
      <c r="J59" s="140">
        <f>(((C59*Constants!$B$24*0.000000001*Input!G59*(Constants!$B$4/Constants!$B$3))-(I59*0.000000000000001))/Input!F59)*1000000000000</f>
        <v>755.21845765500598</v>
      </c>
      <c r="K59" s="136">
        <f>J59*Input!P59/100</f>
        <v>5.4634518587405525</v>
      </c>
      <c r="L59" s="141">
        <f>(J59/Constants!$B$4)*602200000000*Constants!$B$17/(365.2425*24*60)</f>
        <v>10.426629338188102</v>
      </c>
      <c r="M59" s="142">
        <f>L59*Input!P59/100</f>
        <v>7.542901906158804E-2</v>
      </c>
      <c r="N59" s="136">
        <v>0</v>
      </c>
      <c r="O59" s="140">
        <f>(((G59*Constants!$B$23*0.000000001*Input!G59*(Constants!$B$7/Constants!$B$6))-(N59*0.000000001))/Input!F59)*1000000</f>
        <v>13.703475054756161</v>
      </c>
      <c r="P59" s="136">
        <f>O59*Input!N59/100</f>
        <v>1.4401293147196436E-3</v>
      </c>
      <c r="Q59" s="143">
        <f>(O59/Constants!$B$7)*602200000000000000*Constants!$B$18/(365.2425*24*60)</f>
        <v>10.224447201480912</v>
      </c>
      <c r="R59" s="144">
        <f>Q59*Input!N59/100</f>
        <v>1.074510376588407E-3</v>
      </c>
      <c r="S59" s="142">
        <f>Input!S59*Constants!$B$17/Constants!$B$18</f>
        <v>0.99753297152809173</v>
      </c>
      <c r="T59" s="136">
        <f>S59*Input!T59/100</f>
        <v>1.2206615474411795E-3</v>
      </c>
      <c r="U59" s="142">
        <f>S59</f>
        <v>0.99753297152809173</v>
      </c>
      <c r="V59" s="136">
        <f>U59*Input!T59/100</f>
        <v>1.2206615474411795E-3</v>
      </c>
      <c r="W59" s="145">
        <v>0</v>
      </c>
      <c r="X59" s="140">
        <f>(((Constants!$B$25*0.000000001*Input!G59/Input!W59*(Constants!$B$11/Constants!$B$9))-(W59*0.000000001))/Input!F59)*1000000000</f>
        <v>0.8827600528302405</v>
      </c>
      <c r="Y59" s="140">
        <f>X59*Input!X59/100</f>
        <v>3.3319975370710224E-3</v>
      </c>
      <c r="Z59" s="140">
        <f>(X59/Constants!$B$11)*6.022E+23*0.000000001*Constants!$B$19/(365.2425*24*60)</f>
        <v>2.1551026740794431E-4</v>
      </c>
      <c r="AA59" s="140">
        <f>Z59*Input!X59/100</f>
        <v>8.1344831805033944E-7</v>
      </c>
      <c r="AB59" s="141">
        <v>0</v>
      </c>
      <c r="AC59" s="141">
        <v>0.9</v>
      </c>
      <c r="AD59" s="140">
        <f>(((Input!G59*Constants!$B$25*0.000000001*Input!U59*(Constants!$B$10/Constants!$B$9))-((AB59*0.000000000000001)+(Input!G59*AC59*0.000000000000001)))/Input!F59)*1000000000000</f>
        <v>224.19322497130375</v>
      </c>
      <c r="AE59" s="140">
        <f>AD59*Input!V59/100</f>
        <v>0.40328202104853828</v>
      </c>
      <c r="AF59" s="140">
        <f>(AD59/Constants!$B$10)*602200000000*Constants!$B$16/(365.2425*24*60)</f>
        <v>10.233449618999778</v>
      </c>
      <c r="AG59" s="140">
        <f>AF59*Input!V59/100</f>
        <v>1.8408077430425777E-2</v>
      </c>
      <c r="AH59" s="136">
        <f t="shared" ref="AH59" si="276">AF59/Z59</f>
        <v>47484.742801736902</v>
      </c>
      <c r="AI59" s="145">
        <f t="shared" ref="AI59" si="277">AH59*SQRT((AG59/AF59)^2+(AA59/Z59)^2)</f>
        <v>198.54501792286553</v>
      </c>
      <c r="AJ59" s="142">
        <f t="shared" si="200"/>
        <v>-2.4670284719082725</v>
      </c>
      <c r="AK59" s="145">
        <f t="shared" ref="AK59" si="278">V59*1000</f>
        <v>1.2206615474411795</v>
      </c>
      <c r="AL59" s="145">
        <f t="shared" ref="AL59" si="279">AF59/Q59</f>
        <v>1.0008804796329294</v>
      </c>
      <c r="AM59" s="145">
        <f t="shared" ref="AM59" si="280">AL59*SQRT((R59/Q59)^2+(AG59/AF59)^2)</f>
        <v>1.8034682991831315E-3</v>
      </c>
      <c r="AN59" s="136">
        <f>AF59/Q59</f>
        <v>1.0008804796329294</v>
      </c>
      <c r="AO59" s="140">
        <f t="shared" ref="AO59" si="281">AN59*SQRT((R59/Q59)^2+(AG59/AF59)^2)</f>
        <v>1.8034682991831315E-3</v>
      </c>
      <c r="AP59" s="136" t="str">
        <f t="shared" ref="AP59" si="282">ThU_Alter_Kombi(AN59,U59)</f>
        <v>Out of range</v>
      </c>
      <c r="AQ59" s="136" t="e">
        <f t="shared" si="202"/>
        <v>#VALUE!</v>
      </c>
      <c r="AR59" s="136" t="e">
        <f>(AQ59/AP59)*100</f>
        <v>#VALUE!</v>
      </c>
      <c r="AS59" s="144">
        <f t="shared" si="203"/>
        <v>2.1077938314037141E-5</v>
      </c>
      <c r="AT59" s="144">
        <f t="shared" si="204"/>
        <v>7.9589980392454843E-8</v>
      </c>
      <c r="AU59" s="136">
        <v>0.75</v>
      </c>
      <c r="AV59" s="136">
        <f t="shared" ref="AV59" si="283">AU59/2</f>
        <v>0.375</v>
      </c>
      <c r="AW59" s="136" t="str">
        <f t="shared" si="205"/>
        <v>Out of range</v>
      </c>
      <c r="AX59" s="146">
        <f t="shared" si="206"/>
        <v>169.9215918738</v>
      </c>
      <c r="AY59" s="146" t="e">
        <f t="shared" si="207"/>
        <v>#VALUE!</v>
      </c>
      <c r="AZ59" s="147" t="e">
        <f t="shared" si="208"/>
        <v>#VALUE!</v>
      </c>
      <c r="BA59" s="136" t="str">
        <f>Input!B59</f>
        <v>Hu1-13</v>
      </c>
      <c r="BB59" s="148">
        <f>Input!E59</f>
        <v>0</v>
      </c>
      <c r="BC59" s="136" t="e">
        <f>((U59-1)*EXP(Constants!$B$17*AW59*1000))*1000</f>
        <v>#VALUE!</v>
      </c>
      <c r="BD59" s="142" t="e">
        <f>SQRT((EXP(Constants!$B$17*AW59*1000)*V59)^2+((U59-1)*Constants!$B$17*EXP(Constants!$B$17*AW59*1000)*AY59*1000)^2)*1000</f>
        <v>#VALUE!</v>
      </c>
      <c r="BE59" s="136" t="e">
        <f t="shared" si="209"/>
        <v>#VALUE!</v>
      </c>
      <c r="BF59" s="149" t="e">
        <f t="shared" si="210"/>
        <v>#VALUE!</v>
      </c>
      <c r="BG59" s="158" t="e">
        <f t="shared" si="211"/>
        <v>#VALUE!</v>
      </c>
      <c r="BH59" s="136"/>
      <c r="BI59" s="18"/>
      <c r="BJ59" s="18"/>
      <c r="BK59" s="18"/>
      <c r="BL59" s="18"/>
      <c r="BM59" s="18"/>
      <c r="BN59" s="157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1" spans="1:110" ht="15" customHeight="1" x14ac:dyDescent="0.2">
      <c r="A61" s="136">
        <f>Input!A61</f>
        <v>10073</v>
      </c>
      <c r="B61" s="136" t="str">
        <f>Input!B61</f>
        <v>Hu1-13</v>
      </c>
      <c r="C61" s="136">
        <f>Input!O61</f>
        <v>2.1127176227641504</v>
      </c>
      <c r="D61" s="136">
        <f>C61*Input!P61/100</f>
        <v>1.9742290420240116E-2</v>
      </c>
      <c r="E61" s="137">
        <f>Input!M61</f>
        <v>2.7198437785493503</v>
      </c>
      <c r="F61" s="138">
        <f>E61*Input!N61/100</f>
        <v>3.6639594644391477E-4</v>
      </c>
      <c r="G61" s="139">
        <f t="shared" ref="G61" si="284">E61*137.88</f>
        <v>375.01206018638442</v>
      </c>
      <c r="H61" s="138">
        <f>G61*Input!L61/100</f>
        <v>2.9628677246040527E-2</v>
      </c>
      <c r="I61" s="136">
        <v>0</v>
      </c>
      <c r="J61" s="140">
        <f>(((C61*Constants!$B$24*0.000000001*Input!G61*(Constants!$B$4/Constants!$B$3))-(I61*0.000000000000001))/Input!F61)*1000000000000</f>
        <v>766.43311547107692</v>
      </c>
      <c r="K61" s="136">
        <f>J61*Input!P61/100</f>
        <v>7.1619344631218462</v>
      </c>
      <c r="L61" s="141">
        <f>(J61/Constants!$B$4)*602200000000*Constants!$B$17/(365.2425*24*60)</f>
        <v>10.581460141139955</v>
      </c>
      <c r="M61" s="142">
        <f>L61*Input!P61/100</f>
        <v>9.8878457265512393E-2</v>
      </c>
      <c r="N61" s="136">
        <v>0</v>
      </c>
      <c r="O61" s="140">
        <f>(((G61*Constants!$B$23*0.000000001*Input!G61*(Constants!$B$7/Constants!$B$6))-(N61*0.000000001))/Input!F61)*1000000</f>
        <v>13.704384705084681</v>
      </c>
      <c r="P61" s="136">
        <f>O61*Input!N61/100</f>
        <v>1.8461468427165048E-3</v>
      </c>
      <c r="Q61" s="143">
        <f>(O61/Constants!$B$7)*602200000000000000*Constants!$B$18/(365.2425*24*60)</f>
        <v>10.225125910473968</v>
      </c>
      <c r="R61" s="144">
        <f>Q61*Input!N61/100</f>
        <v>1.3774484825281033E-3</v>
      </c>
      <c r="S61" s="142">
        <f>Input!S61*Constants!$B$17/Constants!$B$18</f>
        <v>0.99542267560357223</v>
      </c>
      <c r="T61" s="136">
        <f>S61*Input!T61/100</f>
        <v>1.0182695152963547E-3</v>
      </c>
      <c r="U61" s="142">
        <f>S61</f>
        <v>0.99542267560357223</v>
      </c>
      <c r="V61" s="136">
        <f>U61*Input!T61/100</f>
        <v>1.0182695152963547E-3</v>
      </c>
      <c r="W61" s="145">
        <v>0</v>
      </c>
      <c r="X61" s="140">
        <f>(((Constants!$B$25*0.000000001*Input!G61/Input!W61*(Constants!$B$11/Constants!$B$9))-(W61*0.000000001))/Input!F61)*1000000000</f>
        <v>0.84842828795033298</v>
      </c>
      <c r="Y61" s="140">
        <f>X61*Input!X61/100</f>
        <v>4.0175752320138853E-3</v>
      </c>
      <c r="Z61" s="140">
        <f>(X61/Constants!$B$11)*6.022E+23*0.000000001*Constants!$B$19/(365.2425*24*60)</f>
        <v>2.0712877369837522E-4</v>
      </c>
      <c r="AA61" s="140">
        <f>Z61*Input!X61/100</f>
        <v>9.8081999724261417E-7</v>
      </c>
      <c r="AB61" s="141">
        <v>0</v>
      </c>
      <c r="AC61" s="141">
        <v>0.9</v>
      </c>
      <c r="AD61" s="140">
        <f>(((Input!G61*Constants!$B$25*0.000000001*Input!U61*(Constants!$B$10/Constants!$B$9))-((AB61*0.000000000000001)+(Input!G61*AC61*0.000000000000001)))/Input!F61)*1000000000000</f>
        <v>223.62120525203821</v>
      </c>
      <c r="AE61" s="140">
        <f>AD61*Input!V61/100</f>
        <v>0.58347206025645926</v>
      </c>
      <c r="AF61" s="140">
        <f>(AD61/Constants!$B$10)*602200000000*Constants!$B$16/(365.2425*24*60)</f>
        <v>10.207339396539098</v>
      </c>
      <c r="AG61" s="140">
        <f>AF61*Input!V61/100</f>
        <v>2.663297222069376E-2</v>
      </c>
      <c r="AH61" s="136">
        <f t="shared" ref="AH61" si="285">AF61/Z61</f>
        <v>49280.161390822577</v>
      </c>
      <c r="AI61" s="145">
        <f t="shared" ref="AI61" si="286">AH61*SQRT((AG61/AF61)^2+(AA61/Z61)^2)</f>
        <v>266.43721155009297</v>
      </c>
      <c r="AJ61" s="142">
        <f t="shared" ref="AJ61:AJ73" si="287">(U61-1)*1000</f>
        <v>-4.5773243964277732</v>
      </c>
      <c r="AK61" s="145">
        <f t="shared" ref="AK61" si="288">V61*1000</f>
        <v>1.0182695152963546</v>
      </c>
      <c r="AL61" s="145">
        <f t="shared" ref="AL61" si="289">AF61/Q61</f>
        <v>0.99826050905479302</v>
      </c>
      <c r="AM61" s="145">
        <f t="shared" ref="AM61" si="290">AL61*SQRT((R61/Q61)^2+(AG61/AF61)^2)</f>
        <v>2.6081287999696681E-3</v>
      </c>
      <c r="AN61" s="136">
        <f>AF61/Q61</f>
        <v>0.99826050905479302</v>
      </c>
      <c r="AO61" s="140">
        <f t="shared" ref="AO61" si="291">AN61*SQRT((R61/Q61)^2+(AG61/AF61)^2)</f>
        <v>2.6081287999696681E-3</v>
      </c>
      <c r="AP61" s="136" t="str">
        <f t="shared" ref="AP61" si="292">ThU_Alter_Kombi(AN61,U61)</f>
        <v>Out of range</v>
      </c>
      <c r="AQ61" s="136" t="e">
        <f t="shared" ref="AQ61:AQ73" si="293">Montealter(AN61,AO61,U61,V61)</f>
        <v>#VALUE!</v>
      </c>
      <c r="AR61" s="136" t="e">
        <f>(AQ61/AP61)*100</f>
        <v>#VALUE!</v>
      </c>
      <c r="AS61" s="144">
        <f t="shared" ref="AS61:AS73" si="294">Z61/Q61</f>
        <v>2.0256843339817038E-5</v>
      </c>
      <c r="AT61" s="144">
        <f t="shared" ref="AT61:AT73" si="295">AS61*SQRT((Y61/X61)^2+(P61/O61)^2)</f>
        <v>9.5961342672372521E-8</v>
      </c>
      <c r="AU61" s="136">
        <v>0.75</v>
      </c>
      <c r="AV61" s="136">
        <f t="shared" ref="AV61" si="296">AU61/2</f>
        <v>0.375</v>
      </c>
      <c r="AW61" s="136" t="str">
        <f t="shared" ref="AW61:AW73" si="297">marincorr_age(AN61,U61,AS61,AU61)</f>
        <v>Out of range</v>
      </c>
      <c r="AX61" s="146">
        <f t="shared" ref="AX61:AX73" si="298">marincorr_age_error(AN61, AO61, U61, V61, AS61, AT61, AU61, AV61)</f>
        <v>206.22128691890001</v>
      </c>
      <c r="AY61" s="146" t="e">
        <f t="shared" ref="AY61:AY73" si="299">SQRT(((AU61*EXP(-0.0000091577*AW61*1000))/(0.0000091577*(EXP(-0.0000091577*AW61*1000)+(AJ61/1000)*EXP(-(0.0000091577-0.0000028263)*AW61*1000)-AS61*AU61*EXP(-0.0000091577*AW61*1000))))^2*AT61^2+((AS61*EXP(-0.0000091577*AW61*1000))/(0.0000091577*(EXP(-0.0000091577*AW61*1000)+(AJ61/1000)*EXP(-(0.0000091577-0.0000028263)*AW61*1000)-AS61*AU61*EXP(-0.0000091577*AW61*1000))))^2*AV61^2+((0.0000091577/(0.0000091577-0.0000028263))*(EXP(-(0.0000091577-0.0000028263)*AW61*1000)-1)/(0.0000091577*(EXP(-0.0000091577*AW61*1000)+(AJ61/1000)*EXP(-(0.0000091577-0.0000028263)*AW61*1000)-AS61*AU61*EXP(-0.0000091577*AW61*1000))))^2*T61^2+(1/(0.0000091577*(EXP(-0.0000091577*AW61*1000)+(AJ61/1000)*EXP(-(0.0000091577-0.0000028263)*AW61*1000)-AS61*AU61*EXP(-0.0000091577*AW61*1000))))^2*AO61^2)/1000</f>
        <v>#VALUE!</v>
      </c>
      <c r="AZ61" s="147" t="e">
        <f t="shared" ref="AZ61:AZ73" si="300">AX61/AW61</f>
        <v>#VALUE!</v>
      </c>
      <c r="BA61" s="136" t="str">
        <f>Input!B61</f>
        <v>Hu1-13</v>
      </c>
      <c r="BB61" s="148">
        <f>Input!E61</f>
        <v>0</v>
      </c>
      <c r="BC61" s="136" t="e">
        <f>((U61-1)*EXP(Constants!$B$17*AW61*1000))*1000</f>
        <v>#VALUE!</v>
      </c>
      <c r="BD61" s="142" t="e">
        <f>SQRT((EXP(Constants!$B$17*AW61*1000)*V61)^2+((U61-1)*Constants!$B$17*EXP(Constants!$B$17*AW61*1000)*AY61*1000)^2)*1000</f>
        <v>#VALUE!</v>
      </c>
      <c r="BE61" s="136" t="e">
        <f t="shared" ref="BE61:BE73" si="301">AW61*1000-58</f>
        <v>#VALUE!</v>
      </c>
      <c r="BF61" s="149" t="e">
        <f t="shared" ref="BF61:BF73" si="302">AY61/2*1000</f>
        <v>#VALUE!</v>
      </c>
      <c r="BG61" s="158" t="e">
        <f t="shared" ref="BG61:BG73" si="303">AY61/AW61*100</f>
        <v>#VALUE!</v>
      </c>
      <c r="BH61" s="136"/>
      <c r="BI61" s="18"/>
      <c r="BJ61" s="18"/>
      <c r="BK61" s="18"/>
      <c r="BL61" s="18"/>
      <c r="BM61" s="18"/>
      <c r="BN61" s="157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10060</v>
      </c>
      <c r="B62" s="18" t="str">
        <f>Input!B62</f>
        <v>KÄ2-0,9</v>
      </c>
      <c r="C62" s="18">
        <f>Input!O62</f>
        <v>0.93759250030419483</v>
      </c>
      <c r="D62" s="18">
        <f>C62*Input!P62/100</f>
        <v>2.3021539640918085E-3</v>
      </c>
      <c r="E62" s="150">
        <f>Input!M62</f>
        <v>0.79772753420550235</v>
      </c>
      <c r="F62" s="151">
        <f>E62*Input!N62/100</f>
        <v>4.9420453902109486E-5</v>
      </c>
      <c r="G62" s="21">
        <f>E62*137.88</f>
        <v>109.99067241625465</v>
      </c>
      <c r="H62" s="151">
        <f>G62*Input!L62/100</f>
        <v>7.3475956571763326E-3</v>
      </c>
      <c r="I62" s="18">
        <v>0.3</v>
      </c>
      <c r="J62" s="127">
        <f>(((C62*Constants!$B$24*0.000000001*Input!G62*(Constants!$B$4/Constants!$B$3))-(I62*0.000000000000001))/Input!F62)*1000000000000</f>
        <v>37.123137701309098</v>
      </c>
      <c r="K62" s="18">
        <f>J62*Input!P62/100</f>
        <v>9.1151730192879019E-2</v>
      </c>
      <c r="L62" s="132">
        <f>(J62/Constants!$B$4)*602200000000*Constants!$B$17/(365.2425*24*60)</f>
        <v>0.5125261343372578</v>
      </c>
      <c r="M62" s="130">
        <f>L62*Input!P62/100</f>
        <v>1.2584508424313917E-3</v>
      </c>
      <c r="N62" s="18">
        <v>5.0000000000000001E-3</v>
      </c>
      <c r="O62" s="127">
        <f>(((G62*Constants!$B$23*0.000000001*Input!G62*(Constants!$B$7/Constants!$B$6))-(N62*0.000000001))/Input!F62)*1000000</f>
        <v>0.43868539043515997</v>
      </c>
      <c r="P62" s="18">
        <f>O62*Input!N62/100</f>
        <v>2.7177238074303125E-5</v>
      </c>
      <c r="Q62" s="128">
        <f>(O62/Constants!$B$7)*602200000000000000*Constants!$B$18/(365.2425*24*60)</f>
        <v>0.32731227623963771</v>
      </c>
      <c r="R62" s="129">
        <f>Q62*Input!N62/100</f>
        <v>2.0277501485022666E-5</v>
      </c>
      <c r="S62" s="130">
        <f>Input!S62*Constants!$B$17/Constants!$B$18</f>
        <v>1.5635936176975942</v>
      </c>
      <c r="T62" s="18">
        <f>S62*Input!T62/100</f>
        <v>1.163783602795384E-3</v>
      </c>
      <c r="U62" s="18">
        <f>S62*1/((U61+U63)/2)</f>
        <v>1.5691381327259331</v>
      </c>
      <c r="V62" s="18">
        <f>U62*Input!T62/100</f>
        <v>1.1679103884271486E-3</v>
      </c>
      <c r="W62" s="131">
        <v>3.0000000000000001E-3</v>
      </c>
      <c r="X62" s="127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1.2021804475584283</v>
      </c>
      <c r="Y62" s="127">
        <f>X62*Input!X62/100</f>
        <v>1.9589634065658823E-3</v>
      </c>
      <c r="Z62" s="127">
        <f>(X62/Constants!$B$11)*6.022E+23*0.000000001*Constants!$B$19/(365.2425*24*60)</f>
        <v>2.9349111221703867E-4</v>
      </c>
      <c r="AA62" s="127">
        <f>Z62*Input!X62/100</f>
        <v>4.7824629834329139E-7</v>
      </c>
      <c r="AB62" s="132">
        <v>0.05</v>
      </c>
      <c r="AC62" s="132">
        <v>0.9</v>
      </c>
      <c r="AD62" s="127">
        <f>(((Input!G62*Constants!$B$25*0.000000001*Input!U62*(Constants!$B$10/Constants!$B$9))-((AB62*0.000000000000001)+(Input!G62*AC62*0.000000000000001)))/Input!F62)*1000000000000</f>
        <v>12.668880085465842</v>
      </c>
      <c r="AE62" s="127">
        <f>AD62*Input!V62/100</f>
        <v>2.767026672794555E-2</v>
      </c>
      <c r="AF62" s="127">
        <f>(AD62/Constants!$B$10)*602200000000*Constants!$B$16/(365.2425*24*60)</f>
        <v>0.57827950019613095</v>
      </c>
      <c r="AG62" s="127">
        <f>AF62*Input!V62/100</f>
        <v>1.2630278213847041E-3</v>
      </c>
      <c r="AH62" s="18">
        <f>AF62/Z62</f>
        <v>1970.3475714402191</v>
      </c>
      <c r="AI62" s="131">
        <f>AH62*SQRT((AG62/AF62)^2+(AA62/Z62)^2)</f>
        <v>5.3692055592535421</v>
      </c>
      <c r="AJ62" s="130">
        <f t="shared" si="287"/>
        <v>569.13813272593302</v>
      </c>
      <c r="AK62" s="131">
        <f>V62*1000</f>
        <v>1.1679103884271487</v>
      </c>
      <c r="AL62" s="131">
        <f>AF62/Q62</f>
        <v>1.7667516380374033</v>
      </c>
      <c r="AM62" s="131">
        <f>AL62*SQRT((R62/Q62)^2+(AG62/AF62)^2)</f>
        <v>3.8603373495544623E-3</v>
      </c>
      <c r="AN62" s="18">
        <f>AL62*1/((AN61+AN63)/2)</f>
        <v>1.7654125190170622</v>
      </c>
      <c r="AO62" s="127">
        <f>AN62*SQRT((R62/Q62)^2+(AG62/AF62)^2)</f>
        <v>3.857411385848854E-3</v>
      </c>
      <c r="AP62" s="18">
        <f>ThU_Alter_Kombi(AN62,U62)</f>
        <v>465.70339999999999</v>
      </c>
      <c r="AQ62" s="18">
        <f t="shared" si="293"/>
        <v>10.7919</v>
      </c>
      <c r="AR62" s="152">
        <f>(AQ62/AP62)</f>
        <v>2.3173333069932495E-2</v>
      </c>
      <c r="AS62" s="129">
        <f t="shared" si="294"/>
        <v>8.9667004118770875E-4</v>
      </c>
      <c r="AT62" s="129">
        <f t="shared" si="295"/>
        <v>1.4621871503249673E-6</v>
      </c>
      <c r="AU62" s="18">
        <v>0.75</v>
      </c>
      <c r="AV62" s="18">
        <f>AU62/2</f>
        <v>0.375</v>
      </c>
      <c r="AW62" s="18">
        <f t="shared" si="297"/>
        <v>465.67989999999998</v>
      </c>
      <c r="AX62" s="133">
        <f t="shared" si="298"/>
        <v>10.5434068915</v>
      </c>
      <c r="AY62" s="133">
        <f t="shared" si="299"/>
        <v>10.386570607456104</v>
      </c>
      <c r="AZ62" s="152">
        <f t="shared" si="300"/>
        <v>2.2640888927136432E-2</v>
      </c>
      <c r="BA62" s="18" t="str">
        <f>Input!B62</f>
        <v>KÄ2-0,9</v>
      </c>
      <c r="BB62" s="134">
        <f>Input!E62</f>
        <v>0.9</v>
      </c>
      <c r="BC62" s="18">
        <f>((U62-1)*EXP(Constants!$B$17*AW62*1000))*1000</f>
        <v>2118.1530545693749</v>
      </c>
      <c r="BD62" s="130">
        <f>SQRT((EXP(Constants!$B$17*AW62*1000)*V62)^2+((U62-1)*Constants!$B$17*EXP(Constants!$B$17*AW62*1000)*AY62*1000)^2)*1000</f>
        <v>62.238261410470805</v>
      </c>
      <c r="BE62" s="18">
        <f t="shared" si="301"/>
        <v>465621.89999999997</v>
      </c>
      <c r="BF62" s="135">
        <f t="shared" si="302"/>
        <v>5193.285303728052</v>
      </c>
      <c r="BG62" s="20">
        <f t="shared" si="303"/>
        <v>2.2304099033383458</v>
      </c>
      <c r="BH62" s="18"/>
      <c r="BI62" s="18"/>
      <c r="BJ62" s="18"/>
      <c r="BK62" s="18"/>
      <c r="BL62" s="18"/>
      <c r="BM62" s="18"/>
      <c r="BN62" s="157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6">
        <f>Input!A63</f>
        <v>10073</v>
      </c>
      <c r="B63" s="136" t="str">
        <f>Input!B63</f>
        <v>Hu1-13</v>
      </c>
      <c r="C63" s="136">
        <f>Input!O63</f>
        <v>2.0563218924313431</v>
      </c>
      <c r="D63" s="136">
        <f>C63*Input!P63/100</f>
        <v>1.4181338296647146E-2</v>
      </c>
      <c r="E63" s="137">
        <f>Input!M63</f>
        <v>2.71867548651813</v>
      </c>
      <c r="F63" s="138">
        <f>E63*Input!N63/100</f>
        <v>2.8698876199205822E-4</v>
      </c>
      <c r="G63" s="139">
        <f t="shared" ref="G63" si="304">E63*137.88</f>
        <v>374.85097608111977</v>
      </c>
      <c r="H63" s="138">
        <f>G63*Input!L63/100</f>
        <v>2.888741338698099E-2</v>
      </c>
      <c r="I63" s="136">
        <v>0</v>
      </c>
      <c r="J63" s="140">
        <f>(((C63*Constants!$B$24*0.000000001*Input!G63*(Constants!$B$4/Constants!$B$3))-(I63*0.000000000000001))/Input!F63)*1000000000000</f>
        <v>745.97436848448763</v>
      </c>
      <c r="K63" s="136">
        <f>J63*Input!P63/100</f>
        <v>5.1445811665205747</v>
      </c>
      <c r="L63" s="141">
        <f>(J63/Constants!$B$4)*602200000000*Constants!$B$17/(365.2425*24*60)</f>
        <v>10.29900442333971</v>
      </c>
      <c r="M63" s="142">
        <f>L63*Input!P63/100</f>
        <v>7.102665510862971E-2</v>
      </c>
      <c r="N63" s="136">
        <v>0</v>
      </c>
      <c r="O63" s="140">
        <f>(((G63*Constants!$B$23*0.000000001*Input!G63*(Constants!$B$7/Constants!$B$6))-(N63*0.000000001))/Input!F63)*1000000</f>
        <v>13.698498071605947</v>
      </c>
      <c r="P63" s="136">
        <f>O63*Input!N63/100</f>
        <v>1.4460405525470467E-3</v>
      </c>
      <c r="Q63" s="143">
        <f>(O63/Constants!$B$7)*602200000000000000*Constants!$B$18/(365.2425*24*60)</f>
        <v>10.220733771037999</v>
      </c>
      <c r="R63" s="144">
        <f>Q63*Input!N63/100</f>
        <v>1.0789208738396646E-3</v>
      </c>
      <c r="S63" s="142">
        <f>Input!S63*Constants!$B$17/Constants!$B$18</f>
        <v>0.99751036845073693</v>
      </c>
      <c r="T63" s="136">
        <f>S63*Input!T63/100</f>
        <v>1.8024654768763985E-3</v>
      </c>
      <c r="U63" s="142">
        <f>S63</f>
        <v>0.99751036845073693</v>
      </c>
      <c r="V63" s="136">
        <f>U63*Input!T63/100</f>
        <v>1.8024654768763985E-3</v>
      </c>
      <c r="W63" s="145">
        <v>0</v>
      </c>
      <c r="X63" s="140">
        <f>(((Constants!$B$25*0.000000001*Input!G63/Input!W63*(Constants!$B$11/Constants!$B$9))-(W63*0.000000001))/Input!F63)*1000000000</f>
        <v>0.87427697288989636</v>
      </c>
      <c r="Y63" s="140">
        <f>X63*Input!X63/100</f>
        <v>4.30912114951986E-3</v>
      </c>
      <c r="Z63" s="140">
        <f>(X63/Constants!$B$11)*6.022E+23*0.000000001*Constants!$B$19/(365.2425*24*60)</f>
        <v>2.134392733472989E-4</v>
      </c>
      <c r="AA63" s="140">
        <f>Z63*Input!X63/100</f>
        <v>1.0519957810152973E-6</v>
      </c>
      <c r="AB63" s="141">
        <v>0</v>
      </c>
      <c r="AC63" s="141">
        <v>0.9</v>
      </c>
      <c r="AD63" s="140">
        <f>(((Input!G63*Constants!$B$25*0.000000001*Input!U63*(Constants!$B$10/Constants!$B$9))-((AB63*0.000000000000001)+(Input!G63*AC63*0.000000000000001)))/Input!F63)*1000000000000</f>
        <v>224.64383727739002</v>
      </c>
      <c r="AE63" s="140">
        <f>AD63*Input!V63/100</f>
        <v>0.53501646380272294</v>
      </c>
      <c r="AF63" s="140">
        <f>(AD63/Constants!$B$10)*602200000000*Constants!$B$16/(365.2425*24*60)</f>
        <v>10.254018118929359</v>
      </c>
      <c r="AG63" s="140">
        <f>AF63*Input!V63/100</f>
        <v>2.4421184129722828E-2</v>
      </c>
      <c r="AH63" s="136">
        <f t="shared" ref="AH63" si="305">AF63/Z63</f>
        <v>48041.852645574167</v>
      </c>
      <c r="AI63" s="145">
        <f t="shared" ref="AI63" si="306">AH63*SQRT((AG63/AF63)^2+(AA63/Z63)^2)</f>
        <v>262.98259492586868</v>
      </c>
      <c r="AJ63" s="142">
        <f t="shared" si="287"/>
        <v>-2.4896315492630716</v>
      </c>
      <c r="AK63" s="145">
        <f t="shared" ref="AK63" si="307">V63*1000</f>
        <v>1.8024654768763984</v>
      </c>
      <c r="AL63" s="145">
        <f t="shared" ref="AL63" si="308">AF63/Q63</f>
        <v>1.0032565516955032</v>
      </c>
      <c r="AM63" s="145">
        <f t="shared" ref="AM63" si="309">AL63*SQRT((R63/Q63)^2+(AG63/AF63)^2)</f>
        <v>2.3917227074328837E-3</v>
      </c>
      <c r="AN63" s="136">
        <f>AF63/Q63</f>
        <v>1.0032565516955032</v>
      </c>
      <c r="AO63" s="140">
        <f t="shared" ref="AO63" si="310">AN63*SQRT((R63/Q63)^2+(AG63/AF63)^2)</f>
        <v>2.3917227074328837E-3</v>
      </c>
      <c r="AP63" s="136" t="str">
        <f t="shared" ref="AP63" si="311">ThU_Alter_Kombi(AN63,U63)</f>
        <v>Out of range</v>
      </c>
      <c r="AQ63" s="136" t="e">
        <f t="shared" si="293"/>
        <v>#VALUE!</v>
      </c>
      <c r="AR63" s="136" t="e">
        <f>(AQ63/AP63)*100</f>
        <v>#VALUE!</v>
      </c>
      <c r="AS63" s="144">
        <f t="shared" si="294"/>
        <v>2.0882969670153377E-5</v>
      </c>
      <c r="AT63" s="144">
        <f t="shared" si="295"/>
        <v>1.0295122209707108E-7</v>
      </c>
      <c r="AU63" s="136">
        <v>0.75</v>
      </c>
      <c r="AV63" s="136">
        <f t="shared" ref="AV63" si="312">AU63/2</f>
        <v>0.375</v>
      </c>
      <c r="AW63" s="136" t="str">
        <f t="shared" si="297"/>
        <v>Out of range</v>
      </c>
      <c r="AX63" s="146">
        <f t="shared" si="298"/>
        <v>88.966708860699995</v>
      </c>
      <c r="AY63" s="146" t="e">
        <f t="shared" si="299"/>
        <v>#VALUE!</v>
      </c>
      <c r="AZ63" s="147" t="e">
        <f t="shared" si="300"/>
        <v>#VALUE!</v>
      </c>
      <c r="BA63" s="136" t="str">
        <f>Input!B63</f>
        <v>Hu1-13</v>
      </c>
      <c r="BB63" s="148">
        <f>Input!E63</f>
        <v>0</v>
      </c>
      <c r="BC63" s="136" t="e">
        <f>((U63-1)*EXP(Constants!$B$17*AW63*1000))*1000</f>
        <v>#VALUE!</v>
      </c>
      <c r="BD63" s="142" t="e">
        <f>SQRT((EXP(Constants!$B$17*AW63*1000)*V63)^2+((U63-1)*Constants!$B$17*EXP(Constants!$B$17*AW63*1000)*AY63*1000)^2)*1000</f>
        <v>#VALUE!</v>
      </c>
      <c r="BE63" s="136" t="e">
        <f t="shared" si="301"/>
        <v>#VALUE!</v>
      </c>
      <c r="BF63" s="149" t="e">
        <f t="shared" si="302"/>
        <v>#VALUE!</v>
      </c>
      <c r="BG63" s="158" t="e">
        <f t="shared" si="303"/>
        <v>#VALUE!</v>
      </c>
      <c r="BH63" s="136"/>
      <c r="BI63" s="18"/>
      <c r="BJ63" s="18"/>
      <c r="BK63" s="18"/>
      <c r="BL63" s="18"/>
      <c r="BM63" s="18"/>
      <c r="BN63" s="157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10061</v>
      </c>
      <c r="B64" s="18" t="str">
        <f>Input!B64</f>
        <v>KÄ2-9,7</v>
      </c>
      <c r="C64" s="18">
        <f>Input!O64</f>
        <v>1.6237137064238363</v>
      </c>
      <c r="D64" s="18">
        <f>C64*Input!P64/100</f>
        <v>4.561307927251252E-3</v>
      </c>
      <c r="E64" s="150">
        <f>Input!M64</f>
        <v>1.3817275132077864</v>
      </c>
      <c r="F64" s="151">
        <f>E64*Input!N64/100</f>
        <v>7.5679830539073854E-5</v>
      </c>
      <c r="G64" s="21">
        <f>E64*137.88</f>
        <v>190.51258952108958</v>
      </c>
      <c r="H64" s="151">
        <f>G64*Input!L64/100</f>
        <v>1.1506165611837654E-2</v>
      </c>
      <c r="I64" s="18">
        <v>0.3</v>
      </c>
      <c r="J64" s="127">
        <f>(((C64*Constants!$B$24*0.000000001*Input!G64*(Constants!$B$4/Constants!$B$3))-(I64*0.000000000000001))/Input!F64)*1000000000000</f>
        <v>42.721315506244416</v>
      </c>
      <c r="K64" s="18">
        <f>J64*Input!P64/100</f>
        <v>0.1200119665864107</v>
      </c>
      <c r="L64" s="132">
        <f>(J64/Constants!$B$4)*602200000000*Constants!$B$17/(365.2425*24*60)</f>
        <v>0.5898151946742819</v>
      </c>
      <c r="M64" s="130">
        <f>L64*Input!P64/100</f>
        <v>1.656898449792841E-3</v>
      </c>
      <c r="N64" s="18">
        <v>5.0000000000000001E-3</v>
      </c>
      <c r="O64" s="127">
        <f>(((G64*Constants!$B$23*0.000000001*Input!G64*(Constants!$B$7/Constants!$B$6))-(N64*0.000000001))/Input!F64)*1000000</f>
        <v>0.50492906784311908</v>
      </c>
      <c r="P64" s="18">
        <f>O64*Input!N64/100</f>
        <v>2.7655920522205924E-5</v>
      </c>
      <c r="Q64" s="128">
        <f>(O64/Constants!$B$7)*602200000000000000*Constants!$B$18/(365.2425*24*60)</f>
        <v>0.37673805907087182</v>
      </c>
      <c r="R64" s="129">
        <f>Q64*Input!N64/100</f>
        <v>2.0634656396116483E-5</v>
      </c>
      <c r="S64" s="130">
        <f>Input!S64*Constants!$B$17/Constants!$B$18</f>
        <v>1.5612357621805542</v>
      </c>
      <c r="T64" s="18">
        <f>S64*Input!T64/100</f>
        <v>1.183843894305038E-3</v>
      </c>
      <c r="U64" s="18">
        <f>S64*1/((U63+U65)/2)</f>
        <v>1.5643485498415437</v>
      </c>
      <c r="V64" s="18">
        <f>U64*Input!T64/100</f>
        <v>1.1862042390755059E-3</v>
      </c>
      <c r="W64" s="131">
        <v>3.0000000000000001E-3</v>
      </c>
      <c r="X64" s="127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0.37704901448344014</v>
      </c>
      <c r="Y64" s="127">
        <f>X64*Input!X64/100</f>
        <v>6.5115533914151006E-4</v>
      </c>
      <c r="Z64" s="127">
        <f>(X64/Constants!$B$11)*6.022E+23*0.000000001*Constants!$B$19/(365.2425*24*60)</f>
        <v>9.2049853951484137E-5</v>
      </c>
      <c r="AA64" s="127">
        <f>Z64*Input!X64/100</f>
        <v>1.5896806931009128E-7</v>
      </c>
      <c r="AB64" s="132">
        <v>0.05</v>
      </c>
      <c r="AC64" s="132">
        <v>0.9</v>
      </c>
      <c r="AD64" s="127">
        <f>(((Input!G64*Constants!$B$25*0.000000001*Input!U64*(Constants!$B$10/Constants!$B$9))-((AB64*0.000000000000001)+(Input!G64*AC64*0.000000000000001)))/Input!F64)*1000000000000</f>
        <v>14.670173716102884</v>
      </c>
      <c r="AE64" s="127">
        <f>AD64*Input!V64/100</f>
        <v>2.7551659126620338E-2</v>
      </c>
      <c r="AF64" s="127">
        <f>(AD64/Constants!$B$10)*602200000000*Constants!$B$16/(365.2425*24*60)</f>
        <v>0.66962988576006022</v>
      </c>
      <c r="AG64" s="127">
        <f>AF64*Input!V64/100</f>
        <v>1.2576138981372584E-3</v>
      </c>
      <c r="AH64" s="18">
        <f>AF64/Z64</f>
        <v>7274.643652482011</v>
      </c>
      <c r="AI64" s="131">
        <f>AH64*SQRT((AG64/AF64)^2+(AA64/Z64)^2)</f>
        <v>18.560482508329649</v>
      </c>
      <c r="AJ64" s="130">
        <f t="shared" si="287"/>
        <v>564.34854984154367</v>
      </c>
      <c r="AK64" s="131">
        <f>V64*1000</f>
        <v>1.1862042390755059</v>
      </c>
      <c r="AL64" s="131">
        <f>AF64/Q64</f>
        <v>1.7774415661946428</v>
      </c>
      <c r="AM64" s="131">
        <f>AL64*SQRT((R64/Q64)^2+(AG64/AF64)^2)</f>
        <v>3.3395845585505726E-3</v>
      </c>
      <c r="AN64" s="18">
        <f>AL64*1/((AN63+AN65)/2)</f>
        <v>1.7685500789691693</v>
      </c>
      <c r="AO64" s="127">
        <f>AN64*SQRT((R64/Q64)^2+(AG64/AF64)^2)</f>
        <v>3.3228785953248376E-3</v>
      </c>
      <c r="AP64" s="18">
        <f>ThU_Alter_Kombi(AN64,U64)</f>
        <v>492.56360000000001</v>
      </c>
      <c r="AQ64" s="18">
        <f t="shared" si="293"/>
        <v>11.541</v>
      </c>
      <c r="AR64" s="152">
        <f>(AQ64/AP64)</f>
        <v>2.3430476795280854E-2</v>
      </c>
      <c r="AS64" s="129">
        <f t="shared" si="294"/>
        <v>2.4433383284529729E-4</v>
      </c>
      <c r="AT64" s="129">
        <f t="shared" si="295"/>
        <v>4.2217130974617934E-7</v>
      </c>
      <c r="AU64" s="18">
        <v>0.75</v>
      </c>
      <c r="AV64" s="18">
        <f>AU64/2</f>
        <v>0.375</v>
      </c>
      <c r="AW64" s="18">
        <f t="shared" si="297"/>
        <v>492.5575</v>
      </c>
      <c r="AX64" s="133">
        <f t="shared" si="298"/>
        <v>11.5070154165</v>
      </c>
      <c r="AY64" s="133">
        <f t="shared" si="299"/>
        <v>11.252775734508583</v>
      </c>
      <c r="AZ64" s="152">
        <f t="shared" si="300"/>
        <v>2.3361770791227421E-2</v>
      </c>
      <c r="BA64" s="18" t="str">
        <f>Input!B64</f>
        <v>KÄ2-9,7</v>
      </c>
      <c r="BB64" s="134">
        <f>Input!E64</f>
        <v>9.6999999999999993</v>
      </c>
      <c r="BC64" s="18">
        <f>((U64-1)*EXP(Constants!$B$17*AW64*1000))*1000</f>
        <v>2265.8355706216616</v>
      </c>
      <c r="BD64" s="130">
        <f>SQRT((EXP(Constants!$B$17*AW64*1000)*V64)^2+((U64-1)*Constants!$B$17*EXP(Constants!$B$17*AW64*1000)*AY64*1000)^2)*1000</f>
        <v>72.111335571197344</v>
      </c>
      <c r="BE64" s="18">
        <f t="shared" si="301"/>
        <v>492499.5</v>
      </c>
      <c r="BF64" s="135">
        <f t="shared" si="302"/>
        <v>5626.3878672542915</v>
      </c>
      <c r="BG64" s="20">
        <f t="shared" si="303"/>
        <v>2.2845608349296445</v>
      </c>
      <c r="BH64" s="18"/>
      <c r="BI64" s="18"/>
      <c r="BJ64" s="18"/>
      <c r="BK64" s="18"/>
      <c r="BL64" s="18"/>
      <c r="BM64" s="18"/>
      <c r="BN64" s="157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6">
        <f>Input!A65</f>
        <v>10073</v>
      </c>
      <c r="B65" s="136" t="str">
        <f>Input!B65</f>
        <v>Hu1-13</v>
      </c>
      <c r="C65" s="136">
        <f>Input!O65</f>
        <v>2.0783874335902945</v>
      </c>
      <c r="D65" s="136">
        <f>C65*Input!P65/100</f>
        <v>2.0936376816239739E-2</v>
      </c>
      <c r="E65" s="137">
        <f>Input!M65</f>
        <v>2.7174277116135874</v>
      </c>
      <c r="F65" s="138">
        <f>E65*Input!N65/100</f>
        <v>4.1207850369791716E-4</v>
      </c>
      <c r="G65" s="139">
        <f t="shared" ref="G65" si="313">E65*137.88</f>
        <v>374.6789328772814</v>
      </c>
      <c r="H65" s="138">
        <f>G65*Input!L65/100</f>
        <v>4.9512448544936444E-2</v>
      </c>
      <c r="I65" s="136">
        <v>0</v>
      </c>
      <c r="J65" s="140">
        <f>(((C65*Constants!$B$24*0.000000001*Input!G65*(Constants!$B$4/Constants!$B$3))-(I65*0.000000000000001))/Input!F65)*1000000000000</f>
        <v>753.97911141500958</v>
      </c>
      <c r="K65" s="136">
        <f>J65*Input!P65/100</f>
        <v>7.5951146225367374</v>
      </c>
      <c r="L65" s="141">
        <f>(J65/Constants!$B$4)*602200000000*Constants!$B$17/(365.2425*24*60)</f>
        <v>10.409518787280428</v>
      </c>
      <c r="M65" s="142">
        <f>L65*Input!P65/100</f>
        <v>0.1048589903325942</v>
      </c>
      <c r="N65" s="136">
        <v>0</v>
      </c>
      <c r="O65" s="140">
        <f>(((G65*Constants!$B$23*0.000000001*Input!G65*(Constants!$B$7/Constants!$B$6))-(N65*0.000000001))/Input!F65)*1000000</f>
        <v>13.6922109504661</v>
      </c>
      <c r="P65" s="136">
        <f>O65*Input!N65/100</f>
        <v>2.0763259963349581E-3</v>
      </c>
      <c r="Q65" s="143">
        <f>(O65/Constants!$B$7)*602200000000000000*Constants!$B$18/(365.2425*24*60)</f>
        <v>10.216042819444567</v>
      </c>
      <c r="R65" s="144">
        <f>Q65*Input!N65/100</f>
        <v>1.549189927209072E-3</v>
      </c>
      <c r="S65" s="142">
        <f>Input!S65*Constants!$B$17/Constants!$B$18</f>
        <v>0.99850997156708732</v>
      </c>
      <c r="T65" s="136">
        <f>S65*Input!T65/100</f>
        <v>1.9829938487442317E-3</v>
      </c>
      <c r="U65" s="142">
        <f>S65</f>
        <v>0.99850997156708732</v>
      </c>
      <c r="V65" s="136">
        <f>U65*Input!T65/100</f>
        <v>1.9829938487442317E-3</v>
      </c>
      <c r="W65" s="145">
        <v>0</v>
      </c>
      <c r="X65" s="140">
        <f>(((Constants!$B$25*0.000000001*Input!G65/Input!W65*(Constants!$B$11/Constants!$B$9))-(W65*0.000000001))/Input!F65)*1000000000</f>
        <v>0.8831897948431997</v>
      </c>
      <c r="Y65" s="140">
        <f>X65*Input!X65/100</f>
        <v>4.0203604385409333E-3</v>
      </c>
      <c r="Z65" s="140">
        <f>(X65/Constants!$B$11)*6.022E+23*0.000000001*Constants!$B$19/(365.2425*24*60)</f>
        <v>2.156151813263215E-4</v>
      </c>
      <c r="AA65" s="140">
        <f>Z65*Input!X65/100</f>
        <v>9.8149995619805843E-7</v>
      </c>
      <c r="AB65" s="141">
        <v>0</v>
      </c>
      <c r="AC65" s="141">
        <v>0.9</v>
      </c>
      <c r="AD65" s="140">
        <f>(((Input!G65*Constants!$B$25*0.000000001*Input!U65*(Constants!$B$10/Constants!$B$9))-((AB65*0.000000000000001)+(Input!G65*AC65*0.000000000000001)))/Input!F65)*1000000000000</f>
        <v>225.33347805909645</v>
      </c>
      <c r="AE65" s="140">
        <f>AD65*Input!V65/100</f>
        <v>0.58904090816181898</v>
      </c>
      <c r="AF65" s="140">
        <f>(AD65/Constants!$B$10)*602200000000*Constants!$B$16/(365.2425*24*60)</f>
        <v>10.285497233410645</v>
      </c>
      <c r="AG65" s="140">
        <f>AF65*Input!V65/100</f>
        <v>2.6887166005910346E-2</v>
      </c>
      <c r="AH65" s="136">
        <f t="shared" ref="AH65" si="314">AF65/Z65</f>
        <v>47703.028933960457</v>
      </c>
      <c r="AI65" s="145">
        <f t="shared" ref="AI65" si="315">AH65*SQRT((AG65/AF65)^2+(AA65/Z65)^2)</f>
        <v>250.4067129450618</v>
      </c>
      <c r="AJ65" s="142">
        <f t="shared" si="287"/>
        <v>-1.4900284329126823</v>
      </c>
      <c r="AK65" s="145">
        <f t="shared" ref="AK65" si="316">V65*1000</f>
        <v>1.9829938487442318</v>
      </c>
      <c r="AL65" s="145">
        <f t="shared" ref="AL65" si="317">AF65/Q65</f>
        <v>1.0067985633178713</v>
      </c>
      <c r="AM65" s="145">
        <f t="shared" ref="AM65" si="318">AL65*SQRT((R65/Q65)^2+(AG65/AF65)^2)</f>
        <v>2.6362817934036434E-3</v>
      </c>
      <c r="AN65" s="136">
        <f>AF65/Q65</f>
        <v>1.0067985633178713</v>
      </c>
      <c r="AO65" s="140">
        <f t="shared" ref="AO65" si="319">AN65*SQRT((R65/Q65)^2+(AG65/AF65)^2)</f>
        <v>2.6362817934036434E-3</v>
      </c>
      <c r="AP65" s="136" t="str">
        <f t="shared" ref="AP65" si="320">ThU_Alter_Kombi(AN65,U65)</f>
        <v>Out of range</v>
      </c>
      <c r="AQ65" s="136" t="e">
        <f t="shared" si="293"/>
        <v>#VALUE!</v>
      </c>
      <c r="AR65" s="136" t="e">
        <f>(AQ65/AP65)*100</f>
        <v>#VALUE!</v>
      </c>
      <c r="AS65" s="144">
        <f t="shared" si="294"/>
        <v>2.1105547924675225E-5</v>
      </c>
      <c r="AT65" s="144">
        <f t="shared" si="295"/>
        <v>9.6127671781266924E-8</v>
      </c>
      <c r="AU65" s="136">
        <v>0.75</v>
      </c>
      <c r="AV65" s="136">
        <f t="shared" ref="AV65" si="321">AU65/2</f>
        <v>0.375</v>
      </c>
      <c r="AW65" s="136" t="str">
        <f t="shared" si="297"/>
        <v>Out of range</v>
      </c>
      <c r="AX65" s="146">
        <f t="shared" si="298"/>
        <v>56.424167607400001</v>
      </c>
      <c r="AY65" s="146" t="e">
        <f t="shared" si="299"/>
        <v>#VALUE!</v>
      </c>
      <c r="AZ65" s="147" t="e">
        <f t="shared" si="300"/>
        <v>#VALUE!</v>
      </c>
      <c r="BA65" s="136" t="str">
        <f>Input!B65</f>
        <v>Hu1-13</v>
      </c>
      <c r="BB65" s="148">
        <f>Input!E65</f>
        <v>0</v>
      </c>
      <c r="BC65" s="136" t="e">
        <f>((U65-1)*EXP(Constants!$B$17*AW65*1000))*1000</f>
        <v>#VALUE!</v>
      </c>
      <c r="BD65" s="142" t="e">
        <f>SQRT((EXP(Constants!$B$17*AW65*1000)*V65)^2+((U65-1)*Constants!$B$17*EXP(Constants!$B$17*AW65*1000)*AY65*1000)^2)*1000</f>
        <v>#VALUE!</v>
      </c>
      <c r="BE65" s="136" t="e">
        <f t="shared" si="301"/>
        <v>#VALUE!</v>
      </c>
      <c r="BF65" s="149" t="e">
        <f t="shared" si="302"/>
        <v>#VALUE!</v>
      </c>
      <c r="BG65" s="158" t="e">
        <f t="shared" si="303"/>
        <v>#VALUE!</v>
      </c>
      <c r="BH65" s="136"/>
      <c r="BI65" s="18"/>
      <c r="BJ65" s="18"/>
      <c r="BK65" s="18"/>
      <c r="BL65" s="18"/>
      <c r="BM65" s="18"/>
      <c r="BN65" s="157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10062</v>
      </c>
      <c r="B66" s="18" t="str">
        <f>Input!B66</f>
        <v>KÄ2-15,4</v>
      </c>
      <c r="C66" s="18">
        <f>Input!O66</f>
        <v>3.3865704616495069</v>
      </c>
      <c r="D66" s="18">
        <f>C66*Input!P66/100</f>
        <v>2.5023467261623099E-2</v>
      </c>
      <c r="E66" s="150">
        <f>Input!M66</f>
        <v>3.0592706752368595</v>
      </c>
      <c r="F66" s="151">
        <f>E66*Input!N66/100</f>
        <v>3.3553060543796399E-4</v>
      </c>
      <c r="G66" s="21">
        <f>E66*137.88</f>
        <v>421.8122407016582</v>
      </c>
      <c r="H66" s="151">
        <f>G66*Input!L66/100</f>
        <v>6.1321759150449573E-2</v>
      </c>
      <c r="I66" s="18">
        <v>0.3</v>
      </c>
      <c r="J66" s="127">
        <f>(((C66*Constants!$B$24*0.000000001*Input!G66*(Constants!$B$4/Constants!$B$3))-(I66*0.000000000000001))/Input!F66)*1000000000000</f>
        <v>31.870491625676365</v>
      </c>
      <c r="K66" s="18">
        <f>J66*Input!P66/100</f>
        <v>0.23549198601894733</v>
      </c>
      <c r="L66" s="132">
        <f>(J66/Constants!$B$4)*602200000000*Constants!$B$17/(365.2425*24*60)</f>
        <v>0.44000752317226238</v>
      </c>
      <c r="M66" s="130">
        <f>L66*Input!P66/100</f>
        <v>3.2512283372382721E-3</v>
      </c>
      <c r="N66" s="18">
        <v>5.0000000000000001E-3</v>
      </c>
      <c r="O66" s="127">
        <f>(((G66*Constants!$B$23*0.000000001*Input!G66*(Constants!$B$7/Constants!$B$6))-(N66*0.000000001))/Input!F66)*1000000</f>
        <v>0.39987175754793031</v>
      </c>
      <c r="P66" s="18">
        <f>O66*Input!N66/100</f>
        <v>4.385660085380054E-5</v>
      </c>
      <c r="Q66" s="128">
        <f>(O66/Constants!$B$7)*602200000000000000*Constants!$B$18/(365.2425*24*60)</f>
        <v>0.29835261903097909</v>
      </c>
      <c r="R66" s="129">
        <f>Q66*Input!N66/100</f>
        <v>3.2722320292798559E-5</v>
      </c>
      <c r="S66" s="130">
        <f>Input!S66*Constants!$B$17/Constants!$B$18</f>
        <v>1.4723585988141357</v>
      </c>
      <c r="T66" s="18">
        <f>S66*Input!T66/100</f>
        <v>1.3776763979442871E-3</v>
      </c>
      <c r="U66" s="18">
        <f>S66*1/((U65+U67)/2)</f>
        <v>1.4732019788482942</v>
      </c>
      <c r="V66" s="18">
        <f>U66*Input!T66/100</f>
        <v>1.378465543175954E-3</v>
      </c>
      <c r="W66" s="131">
        <v>3.0000000000000001E-3</v>
      </c>
      <c r="X66" s="127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5.3424615328422105</v>
      </c>
      <c r="Y66" s="127">
        <f>X66*Input!X66/100</f>
        <v>9.7540138780070808E-3</v>
      </c>
      <c r="Z66" s="127">
        <f>(X66/Constants!$B$11)*6.022E+23*0.000000001*Constants!$B$19/(365.2425*24*60)</f>
        <v>1.3042675751673289E-3</v>
      </c>
      <c r="AA66" s="127">
        <f>Z66*Input!X66/100</f>
        <v>2.381270122510119E-6</v>
      </c>
      <c r="AB66" s="132">
        <v>0.05</v>
      </c>
      <c r="AC66" s="132">
        <v>0.9</v>
      </c>
      <c r="AD66" s="127">
        <f>(((Input!G66*Constants!$B$25*0.000000001*Input!U66*(Constants!$B$10/Constants!$B$9))-((AB66*0.000000000000001)+(Input!G66*AC66*0.000000000000001)))/Input!F66)*1000000000000</f>
        <v>10.794127525839816</v>
      </c>
      <c r="AE66" s="127">
        <f>AD66*Input!V66/100</f>
        <v>2.1122397954870274E-2</v>
      </c>
      <c r="AF66" s="127">
        <f>(AD66/Constants!$B$10)*602200000000*Constants!$B$16/(365.2425*24*60)</f>
        <v>0.49270516640669793</v>
      </c>
      <c r="AG66" s="127">
        <f>AF66*Input!V66/100</f>
        <v>9.6414597422065848E-4</v>
      </c>
      <c r="AH66" s="18">
        <f>AF66/Z66</f>
        <v>377.76386976689741</v>
      </c>
      <c r="AI66" s="131">
        <f>AH66*SQRT((AG66/AF66)^2+(AA66/Z66)^2)</f>
        <v>1.0110108953273897</v>
      </c>
      <c r="AJ66" s="130">
        <f t="shared" si="287"/>
        <v>473.20197884829417</v>
      </c>
      <c r="AK66" s="131">
        <f>V66*1000</f>
        <v>1.378465543175954</v>
      </c>
      <c r="AL66" s="131">
        <f>AF66/Q66</f>
        <v>1.6514189418110603</v>
      </c>
      <c r="AM66" s="131">
        <f>AL66*SQRT((R66/Q66)^2+(AG66/AF66)^2)</f>
        <v>3.2366370795806534E-3</v>
      </c>
      <c r="AN66" s="18">
        <f>AL66*1/((AN65+AN67)/2)</f>
        <v>1.6436965078045693</v>
      </c>
      <c r="AO66" s="127">
        <f>AN66*SQRT((R66/Q66)^2+(AG66/AF66)^2)</f>
        <v>3.2215017825235589E-3</v>
      </c>
      <c r="AP66" s="18">
        <f>ThU_Alter_Kombi(AN66,U66)</f>
        <v>496.18180000000001</v>
      </c>
      <c r="AQ66" s="18">
        <f t="shared" si="293"/>
        <v>13.3901</v>
      </c>
      <c r="AR66" s="152">
        <f>(AQ66/AP66)</f>
        <v>2.6986278013421693E-2</v>
      </c>
      <c r="AS66" s="129">
        <f t="shared" si="294"/>
        <v>4.3715640218056941E-3</v>
      </c>
      <c r="AT66" s="129">
        <f t="shared" si="295"/>
        <v>7.9957831242252785E-6</v>
      </c>
      <c r="AU66" s="18">
        <v>0.75</v>
      </c>
      <c r="AV66" s="18">
        <f>AU66/2</f>
        <v>0.375</v>
      </c>
      <c r="AW66" s="18">
        <f t="shared" si="297"/>
        <v>496.05919999999998</v>
      </c>
      <c r="AX66" s="133">
        <f t="shared" si="298"/>
        <v>13.3176486448</v>
      </c>
      <c r="AY66" s="133">
        <f t="shared" si="299"/>
        <v>13.15422565122781</v>
      </c>
      <c r="AZ66" s="152">
        <f t="shared" si="300"/>
        <v>2.6846893767518074E-2</v>
      </c>
      <c r="BA66" s="18" t="str">
        <f>Input!B66</f>
        <v>KÄ2-15,4</v>
      </c>
      <c r="BB66" s="134">
        <f>Input!E66</f>
        <v>15.4</v>
      </c>
      <c r="BC66" s="18">
        <f>((U66-1)*EXP(Constants!$B$17*AW66*1000))*1000</f>
        <v>1918.7537004191934</v>
      </c>
      <c r="BD66" s="130">
        <f>SQRT((EXP(Constants!$B$17*AW66*1000)*V66)^2+((U66-1)*Constants!$B$17*EXP(Constants!$B$17*AW66*1000)*AY66*1000)^2)*1000</f>
        <v>71.44697420847038</v>
      </c>
      <c r="BE66" s="18">
        <f t="shared" si="301"/>
        <v>496001.19999999995</v>
      </c>
      <c r="BF66" s="135">
        <f t="shared" si="302"/>
        <v>6577.1128256139045</v>
      </c>
      <c r="BG66" s="20">
        <f t="shared" si="303"/>
        <v>2.6517451246197652</v>
      </c>
      <c r="BH66" s="18"/>
      <c r="BI66" s="18"/>
      <c r="BJ66" s="18"/>
      <c r="BK66" s="18"/>
      <c r="BL66" s="18"/>
      <c r="BM66" s="18"/>
      <c r="BN66" s="157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6">
        <f>Input!A67</f>
        <v>10073</v>
      </c>
      <c r="B67" s="136" t="str">
        <f>Input!B67</f>
        <v>Hu1-13</v>
      </c>
      <c r="C67" s="136">
        <f>Input!O67</f>
        <v>2.03562798720789</v>
      </c>
      <c r="D67" s="136">
        <f>C67*Input!P67/100</f>
        <v>1.7058804390653656E-2</v>
      </c>
      <c r="E67" s="137">
        <f>Input!M67</f>
        <v>2.7166672401241523</v>
      </c>
      <c r="F67" s="138">
        <f>E67*Input!N67/100</f>
        <v>4.5412408169091215E-4</v>
      </c>
      <c r="G67" s="139">
        <f t="shared" ref="G67" si="322">E67*137.88</f>
        <v>374.5740790683181</v>
      </c>
      <c r="H67" s="138">
        <f>G67*Input!L67/100</f>
        <v>2.9299140714443461E-2</v>
      </c>
      <c r="I67" s="136">
        <v>0</v>
      </c>
      <c r="J67" s="140">
        <f>(((C67*Constants!$B$24*0.000000001*Input!G67*(Constants!$B$4/Constants!$B$3))-(I67*0.000000000000001))/Input!F67)*1000000000000</f>
        <v>738.46721557357296</v>
      </c>
      <c r="K67" s="136">
        <f>J67*Input!P67/100</f>
        <v>6.1884430055705115</v>
      </c>
      <c r="L67" s="141">
        <f>(J67/Constants!$B$4)*602200000000*Constants!$B$17/(365.2425*24*60)</f>
        <v>10.195359842101249</v>
      </c>
      <c r="M67" s="142">
        <f>L67*Input!P67/100</f>
        <v>8.5438326812004556E-2</v>
      </c>
      <c r="N67" s="136">
        <v>0</v>
      </c>
      <c r="O67" s="140">
        <f>(((G67*Constants!$B$23*0.000000001*Input!G67*(Constants!$B$7/Constants!$B$6))-(N67*0.000000001))/Input!F67)*1000000</f>
        <v>13.688379188535261</v>
      </c>
      <c r="P67" s="136">
        <f>O67*Input!N67/100</f>
        <v>2.288179625763252E-3</v>
      </c>
      <c r="Q67" s="143">
        <f>(O67/Constants!$B$7)*602200000000000000*Constants!$B$18/(365.2425*24*60)</f>
        <v>10.213183862326467</v>
      </c>
      <c r="R67" s="144">
        <f>Q67*Input!N67/100</f>
        <v>1.7072583178819834E-3</v>
      </c>
      <c r="S67" s="142">
        <f>Input!S67*Constants!$B$17/Constants!$B$18</f>
        <v>1.0003450665793889</v>
      </c>
      <c r="T67" s="136">
        <f>S67*Input!T67/100</f>
        <v>1.7556913652626638E-3</v>
      </c>
      <c r="U67" s="142">
        <f>S67</f>
        <v>1.0003450665793889</v>
      </c>
      <c r="V67" s="136">
        <f>U67*Input!T67/100</f>
        <v>1.7556913652626638E-3</v>
      </c>
      <c r="W67" s="145">
        <v>0</v>
      </c>
      <c r="X67" s="140">
        <f>(((Constants!$B$25*0.000000001*Input!G67/Input!W67*(Constants!$B$11/Constants!$B$9))-(W67*0.000000001))/Input!F67)*1000000000</f>
        <v>0.86694946674612461</v>
      </c>
      <c r="Y67" s="140">
        <f>X67*Input!X67/100</f>
        <v>3.9001371459468025E-3</v>
      </c>
      <c r="Z67" s="140">
        <f>(X67/Constants!$B$11)*6.022E+23*0.000000001*Constants!$B$19/(365.2425*24*60)</f>
        <v>2.116503922086308E-4</v>
      </c>
      <c r="AA67" s="140">
        <f>Z67*Input!X67/100</f>
        <v>9.5214956380937266E-7</v>
      </c>
      <c r="AB67" s="141">
        <v>0</v>
      </c>
      <c r="AC67" s="141">
        <v>0.9</v>
      </c>
      <c r="AD67" s="140">
        <f>(((Input!G67*Constants!$B$25*0.000000001*Input!U67*(Constants!$B$10/Constants!$B$9))-((AB67*0.000000000000001)+(Input!G67*AC67*0.000000000000001)))/Input!F67)*1000000000000</f>
        <v>224.33051431867941</v>
      </c>
      <c r="AE67" s="140">
        <f>AD67*Input!V67/100</f>
        <v>0.48432593328936618</v>
      </c>
      <c r="AF67" s="140">
        <f>(AD67/Constants!$B$10)*602200000000*Constants!$B$16/(365.2425*24*60)</f>
        <v>10.239716283033777</v>
      </c>
      <c r="AG67" s="140">
        <f>AF67*Input!V67/100</f>
        <v>2.2107380979626726E-2</v>
      </c>
      <c r="AH67" s="136">
        <f t="shared" ref="AH67" si="323">AF67/Z67</f>
        <v>48380.332189227178</v>
      </c>
      <c r="AI67" s="145">
        <f t="shared" ref="AI67" si="324">AH67*SQRT((AG67/AF67)^2+(AA67/Z67)^2)</f>
        <v>241.41458588615413</v>
      </c>
      <c r="AJ67" s="142">
        <f t="shared" si="287"/>
        <v>0.34506657938893071</v>
      </c>
      <c r="AK67" s="145">
        <f t="shared" ref="AK67" si="325">V67*1000</f>
        <v>1.7556913652626638</v>
      </c>
      <c r="AL67" s="145">
        <f t="shared" ref="AL67" si="326">AF67/Q67</f>
        <v>1.0025978598902132</v>
      </c>
      <c r="AM67" s="145">
        <f t="shared" ref="AM67" si="327">AL67*SQRT((R67/Q67)^2+(AG67/AF67)^2)</f>
        <v>2.1710709748784473E-3</v>
      </c>
      <c r="AN67" s="136">
        <f>AF67/Q67</f>
        <v>1.0025978598902132</v>
      </c>
      <c r="AO67" s="140">
        <f t="shared" ref="AO67" si="328">AN67*SQRT((R67/Q67)^2+(AG67/AF67)^2)</f>
        <v>2.1710709748784473E-3</v>
      </c>
      <c r="AP67" s="136" t="str">
        <f t="shared" ref="AP67" si="329">ThU_Alter_Kombi(AN67,U67)</f>
        <v>Out of range</v>
      </c>
      <c r="AQ67" s="136" t="e">
        <f t="shared" si="293"/>
        <v>#VALUE!</v>
      </c>
      <c r="AR67" s="136" t="e">
        <f>(AQ67/AP67)*100</f>
        <v>#VALUE!</v>
      </c>
      <c r="AS67" s="144">
        <f t="shared" si="294"/>
        <v>2.0723252911303101E-5</v>
      </c>
      <c r="AT67" s="144">
        <f t="shared" si="295"/>
        <v>9.3291834693088844E-8</v>
      </c>
      <c r="AU67" s="136">
        <v>0.75</v>
      </c>
      <c r="AV67" s="136">
        <f t="shared" ref="AV67" si="330">AU67/2</f>
        <v>0.375</v>
      </c>
      <c r="AW67" s="136" t="str">
        <f t="shared" si="297"/>
        <v>Out of range</v>
      </c>
      <c r="AX67" s="146">
        <f t="shared" si="298"/>
        <v>313.27118358289999</v>
      </c>
      <c r="AY67" s="146" t="e">
        <f t="shared" si="299"/>
        <v>#VALUE!</v>
      </c>
      <c r="AZ67" s="147" t="e">
        <f t="shared" si="300"/>
        <v>#VALUE!</v>
      </c>
      <c r="BA67" s="136" t="str">
        <f>Input!B67</f>
        <v>Hu1-13</v>
      </c>
      <c r="BB67" s="148">
        <f>Input!E67</f>
        <v>0</v>
      </c>
      <c r="BC67" s="136" t="e">
        <f>((U67-1)*EXP(Constants!$B$17*AW67*1000))*1000</f>
        <v>#VALUE!</v>
      </c>
      <c r="BD67" s="142" t="e">
        <f>SQRT((EXP(Constants!$B$17*AW67*1000)*V67)^2+((U67-1)*Constants!$B$17*EXP(Constants!$B$17*AW67*1000)*AY67*1000)^2)*1000</f>
        <v>#VALUE!</v>
      </c>
      <c r="BE67" s="136" t="e">
        <f t="shared" si="301"/>
        <v>#VALUE!</v>
      </c>
      <c r="BF67" s="149" t="e">
        <f t="shared" si="302"/>
        <v>#VALUE!</v>
      </c>
      <c r="BG67" s="158" t="e">
        <f t="shared" si="303"/>
        <v>#VALUE!</v>
      </c>
      <c r="BH67" s="136"/>
      <c r="BI67" s="18"/>
      <c r="BJ67" s="18"/>
      <c r="BK67" s="18"/>
      <c r="BL67" s="18"/>
      <c r="BM67" s="18"/>
      <c r="BN67" s="157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8" spans="1:110" ht="15" customHeight="1" x14ac:dyDescent="0.2">
      <c r="A68" s="18">
        <f>Input!A68</f>
        <v>10066</v>
      </c>
      <c r="B68" s="18" t="str">
        <f>Input!B68</f>
        <v>KÄ2-34,5</v>
      </c>
      <c r="C68" s="18">
        <f>Input!O68</f>
        <v>2.2379422870472054</v>
      </c>
      <c r="D68" s="18">
        <f>C68*Input!P68/100</f>
        <v>7.0018263505566402E-3</v>
      </c>
      <c r="E68" s="150">
        <f>Input!M68</f>
        <v>1.9841626102351748</v>
      </c>
      <c r="F68" s="151">
        <f>E68*Input!N68/100</f>
        <v>1.0340417392149076E-4</v>
      </c>
      <c r="G68" s="21">
        <f>E68*137.88</f>
        <v>273.57634069922591</v>
      </c>
      <c r="H68" s="151">
        <f>G68*Input!L68/100</f>
        <v>1.3628138990956669E-2</v>
      </c>
      <c r="I68" s="18">
        <v>0.3</v>
      </c>
      <c r="J68" s="127">
        <f>(((C68*Constants!$B$24*0.000000001*Input!G68*(Constants!$B$4/Constants!$B$3))-(I68*0.000000000000001))/Input!F68)*1000000000000</f>
        <v>41.11940362806795</v>
      </c>
      <c r="K68" s="18">
        <f>J68*Input!P68/100</f>
        <v>0.12864984298681673</v>
      </c>
      <c r="L68" s="132">
        <f>(J68/Constants!$B$4)*602200000000*Constants!$B$17/(365.2425*24*60)</f>
        <v>0.56769902256952554</v>
      </c>
      <c r="M68" s="130">
        <f>L68*Input!P68/100</f>
        <v>1.7761539242627971E-3</v>
      </c>
      <c r="N68" s="18">
        <v>5.0000000000000001E-3</v>
      </c>
      <c r="O68" s="127">
        <f>(((G68*Constants!$B$23*0.000000001*Input!G68*(Constants!$B$7/Constants!$B$6))-(N68*0.000000001))/Input!F68)*1000000</f>
        <v>0.50635183032189712</v>
      </c>
      <c r="P68" s="18">
        <f>O68*Input!N68/100</f>
        <v>2.63884081163412E-5</v>
      </c>
      <c r="Q68" s="128">
        <f>(O68/Constants!$B$7)*602200000000000000*Constants!$B$18/(365.2425*24*60)</f>
        <v>0.37779961169065523</v>
      </c>
      <c r="R68" s="129">
        <f>Q68*Input!N68/100</f>
        <v>1.9688939078487042E-5</v>
      </c>
      <c r="S68" s="130">
        <f>Input!S68*Constants!$B$17/Constants!$B$18</f>
        <v>1.5055997345475414</v>
      </c>
      <c r="T68" s="18">
        <f>S68*Input!T68/100</f>
        <v>1.1832455005880644E-3</v>
      </c>
      <c r="U68" s="18">
        <f>S68*1/((U67+U69)/2)</f>
        <v>1.5052784290697592</v>
      </c>
      <c r="V68" s="18">
        <f>U68*Input!T68/100</f>
        <v>1.1829929877507038E-3</v>
      </c>
      <c r="W68" s="131">
        <v>3.0000000000000001E-3</v>
      </c>
      <c r="X68" s="127">
        <f>IF((((Constants!$B$25*0.000000001*Input!G68/Input!W68*(Constants!$B$11/Constants!$B$9))-(W68*0.000000001))/Input!F68)*1000000000&lt;0, "n.d.", (((Constants!$B$25*0.000000001*Input!G68/Input!W68*(Constants!$B$11/Constants!$B$9))-(W68*0.000000001))/Input!F68)*1000000000)</f>
        <v>0.60545358765781931</v>
      </c>
      <c r="Y68" s="127">
        <f>X68*Input!X68/100</f>
        <v>1.0177914231804268E-3</v>
      </c>
      <c r="Z68" s="127">
        <f>(X68/Constants!$B$11)*6.022E+23*0.000000001*Constants!$B$19/(365.2425*24*60)</f>
        <v>1.4781079429330293E-4</v>
      </c>
      <c r="AA68" s="127">
        <f>Z68*Input!X68/100</f>
        <v>2.4847579030324244E-7</v>
      </c>
      <c r="AB68" s="132">
        <v>0.05</v>
      </c>
      <c r="AC68" s="132">
        <v>0.9</v>
      </c>
      <c r="AD68" s="127">
        <f>(((Input!G68*Constants!$B$25*0.000000001*Input!U68*(Constants!$B$10/Constants!$B$9))-((AB68*0.000000000000001)+(Input!G68*AC68*0.000000000000001)))/Input!F68)*1000000000000</f>
        <v>14.097626519567934</v>
      </c>
      <c r="AE68" s="127">
        <f>AD68*Input!V68/100</f>
        <v>2.5156814012428218E-2</v>
      </c>
      <c r="AF68" s="127">
        <f>(AD68/Constants!$B$10)*602200000000*Constants!$B$16/(365.2425*24*60)</f>
        <v>0.64349558624681702</v>
      </c>
      <c r="AG68" s="127">
        <f>AF68*Input!V68/100</f>
        <v>1.1482995920313102E-3</v>
      </c>
      <c r="AH68" s="18">
        <f>AF68/Z68</f>
        <v>4353.5087496378655</v>
      </c>
      <c r="AI68" s="131">
        <f>AH68*SQRT((AG68/AF68)^2+(AA68/Z68)^2)</f>
        <v>10.672964600521807</v>
      </c>
      <c r="AJ68" s="130">
        <f t="shared" si="287"/>
        <v>505.27842906975917</v>
      </c>
      <c r="AK68" s="131">
        <f>V68*1000</f>
        <v>1.1829929877507037</v>
      </c>
      <c r="AL68" s="131">
        <f>AF68/Q68</f>
        <v>1.7032722277483847</v>
      </c>
      <c r="AM68" s="131">
        <f>AL68*SQRT((R68/Q68)^2+(AG68/AF68)^2)</f>
        <v>3.0407368065933668E-3</v>
      </c>
      <c r="AN68" s="18">
        <f>AL68*1/((AN67+AN69)/2)</f>
        <v>1.6968601396978187</v>
      </c>
      <c r="AO68" s="127">
        <f>AN68*SQRT((R68/Q68)^2+(AG68/AF68)^2)</f>
        <v>3.0292897391047788E-3</v>
      </c>
      <c r="AP68" s="18">
        <f>ThU_Alter_Kombi(AN68,U68)</f>
        <v>529.79939999999999</v>
      </c>
      <c r="AQ68" s="18">
        <f t="shared" si="293"/>
        <v>14.646100000000001</v>
      </c>
      <c r="AR68" s="152">
        <f>(AQ68/AP68)</f>
        <v>2.7644614169060971E-2</v>
      </c>
      <c r="AS68" s="129">
        <f t="shared" si="294"/>
        <v>3.9124125520364843E-4</v>
      </c>
      <c r="AT68" s="129">
        <f t="shared" si="295"/>
        <v>6.5800799736221425E-7</v>
      </c>
      <c r="AU68" s="18">
        <v>0.75</v>
      </c>
      <c r="AV68" s="18">
        <f>AU68/2</f>
        <v>0.375</v>
      </c>
      <c r="AW68" s="18">
        <f t="shared" si="297"/>
        <v>529.78959999999995</v>
      </c>
      <c r="AX68" s="133">
        <f t="shared" si="298"/>
        <v>15.031617824</v>
      </c>
      <c r="AY68" s="133">
        <f t="shared" si="299"/>
        <v>14.795814124626673</v>
      </c>
      <c r="AZ68" s="152">
        <f t="shared" si="300"/>
        <v>2.8372806533008579E-2</v>
      </c>
      <c r="BA68" s="18" t="str">
        <f>Input!B68</f>
        <v>KÄ2-34,5</v>
      </c>
      <c r="BB68" s="134">
        <f>Input!E68</f>
        <v>34.5</v>
      </c>
      <c r="BC68" s="18">
        <f>((U68-1)*EXP(Constants!$B$17*AW68*1000))*1000</f>
        <v>2253.4274801084471</v>
      </c>
      <c r="BD68" s="130">
        <f>SQRT((EXP(Constants!$B$17*AW68*1000)*V68)^2+((U68-1)*Constants!$B$17*EXP(Constants!$B$17*AW68*1000)*AY68*1000)^2)*1000</f>
        <v>94.238931145842628</v>
      </c>
      <c r="BE68" s="18">
        <f t="shared" si="301"/>
        <v>529731.6</v>
      </c>
      <c r="BF68" s="135">
        <f t="shared" si="302"/>
        <v>7397.9070623133366</v>
      </c>
      <c r="BG68" s="20">
        <f t="shared" si="303"/>
        <v>2.7927717200614497</v>
      </c>
      <c r="BH68" s="18"/>
      <c r="BI68" s="18"/>
      <c r="BJ68" s="18"/>
      <c r="BK68" s="18"/>
      <c r="BL68" s="18"/>
      <c r="BM68" s="18"/>
      <c r="BN68" s="157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</row>
    <row r="69" spans="1:110" ht="15" customHeight="1" x14ac:dyDescent="0.2">
      <c r="A69" s="136">
        <f>Input!A69</f>
        <v>10073</v>
      </c>
      <c r="B69" s="136" t="str">
        <f>Input!B69</f>
        <v>Hu1-13</v>
      </c>
      <c r="C69" s="136">
        <f>Input!O69</f>
        <v>2.06429361081728</v>
      </c>
      <c r="D69" s="136">
        <f>C69*Input!P69/100</f>
        <v>1.849536063023241E-2</v>
      </c>
      <c r="E69" s="137">
        <f>Input!M69</f>
        <v>2.7184823623406107</v>
      </c>
      <c r="F69" s="138">
        <f>E69*Input!N69/100</f>
        <v>4.4327930986363528E-4</v>
      </c>
      <c r="G69" s="139">
        <f t="shared" ref="G69" si="331">E69*137.88</f>
        <v>374.82434811952339</v>
      </c>
      <c r="H69" s="138">
        <f>G69*Input!L69/100</f>
        <v>2.9842565416829437E-2</v>
      </c>
      <c r="I69" s="136">
        <v>0</v>
      </c>
      <c r="J69" s="140">
        <f>(((C69*Constants!$B$24*0.000000001*Input!G69*(Constants!$B$4/Constants!$B$3))-(I69*0.000000000000001))/Input!F69)*1000000000000</f>
        <v>748.86627836035552</v>
      </c>
      <c r="K69" s="136">
        <f>J69*Input!P69/100</f>
        <v>6.7095842420454792</v>
      </c>
      <c r="L69" s="141">
        <f>(J69/Constants!$B$4)*602200000000*Constants!$B$17/(365.2425*24*60)</f>
        <v>10.338930450106517</v>
      </c>
      <c r="M69" s="142">
        <f>L69*Input!P69/100</f>
        <v>9.2633260212389934E-2</v>
      </c>
      <c r="N69" s="136">
        <v>0</v>
      </c>
      <c r="O69" s="140">
        <f>(((G69*Constants!$B$23*0.000000001*Input!G69*(Constants!$B$7/Constants!$B$6))-(N69*0.000000001))/Input!F69)*1000000</f>
        <v>13.697524983355272</v>
      </c>
      <c r="P69" s="136">
        <f>O69*Input!N69/100</f>
        <v>2.2335364413524419E-3</v>
      </c>
      <c r="Q69" s="143">
        <f>(O69/Constants!$B$7)*602200000000000000*Constants!$B$18/(365.2425*24*60)</f>
        <v>10.220007729694352</v>
      </c>
      <c r="R69" s="144">
        <f>Q69*Input!N69/100</f>
        <v>1.6664879036843673E-3</v>
      </c>
      <c r="S69" s="142">
        <f>Input!S69*Constants!$B$17/Constants!$B$18</f>
        <v>1.000081838465654</v>
      </c>
      <c r="T69" s="136">
        <f>S69*Input!T69/100</f>
        <v>1.3993010630813057E-3</v>
      </c>
      <c r="U69" s="142">
        <f>S69</f>
        <v>1.000081838465654</v>
      </c>
      <c r="V69" s="136">
        <f>U69*Input!T69/100</f>
        <v>1.3993010630813057E-3</v>
      </c>
      <c r="W69" s="145">
        <v>0</v>
      </c>
      <c r="X69" s="140">
        <f>(((Constants!$B$25*0.000000001*Input!G69/Input!W69*(Constants!$B$11/Constants!$B$9))-(W69*0.000000001))/Input!F69)*1000000000</f>
        <v>0.88553861936481393</v>
      </c>
      <c r="Y69" s="140">
        <f>X69*Input!X69/100</f>
        <v>5.2665758834999519E-3</v>
      </c>
      <c r="Z69" s="140">
        <f>(X69/Constants!$B$11)*6.022E+23*0.000000001*Constants!$B$19/(365.2425*24*60)</f>
        <v>2.1618860532656315E-4</v>
      </c>
      <c r="AA69" s="140">
        <f>Z69*Input!X69/100</f>
        <v>1.2857414348761571E-6</v>
      </c>
      <c r="AB69" s="141">
        <v>0</v>
      </c>
      <c r="AC69" s="141">
        <v>0.9</v>
      </c>
      <c r="AD69" s="140">
        <f>(((Input!G69*Constants!$B$25*0.000000001*Input!U69*(Constants!$B$10/Constants!$B$9))-((AB69*0.000000000000001)+(Input!G69*AC69*0.000000000000001)))/Input!F69)*1000000000000</f>
        <v>225.00921933266292</v>
      </c>
      <c r="AE69" s="140">
        <f>AD69*Input!V69/100</f>
        <v>0.63418645557492104</v>
      </c>
      <c r="AF69" s="140">
        <f>(AD69/Constants!$B$10)*602200000000*Constants!$B$16/(365.2425*24*60)</f>
        <v>10.270696227087178</v>
      </c>
      <c r="AG69" s="140">
        <f>AF69*Input!V69/100</f>
        <v>2.8947864695771642E-2</v>
      </c>
      <c r="AH69" s="136">
        <f t="shared" ref="AH69" si="332">AF69/Z69</f>
        <v>47508.036843906753</v>
      </c>
      <c r="AI69" s="145">
        <f t="shared" ref="AI69" si="333">AH69*SQRT((AG69/AF69)^2+(AA69/Z69)^2)</f>
        <v>312.66796671043801</v>
      </c>
      <c r="AJ69" s="142">
        <f t="shared" si="287"/>
        <v>8.183846565401609E-2</v>
      </c>
      <c r="AK69" s="145">
        <f t="shared" ref="AK69" si="334">V69*1000</f>
        <v>1.3993010630813056</v>
      </c>
      <c r="AL69" s="145">
        <f t="shared" ref="AL69" si="335">AF69/Q69</f>
        <v>1.0049597318058332</v>
      </c>
      <c r="AM69" s="145">
        <f t="shared" ref="AM69" si="336">AL69*SQRT((R69/Q69)^2+(AG69/AF69)^2)</f>
        <v>2.8372062604635575E-3</v>
      </c>
      <c r="AN69" s="136">
        <f>AF69/Q69</f>
        <v>1.0049597318058332</v>
      </c>
      <c r="AO69" s="140">
        <f t="shared" ref="AO69" si="337">AN69*SQRT((R69/Q69)^2+(AG69/AF69)^2)</f>
        <v>2.8372062604635575E-3</v>
      </c>
      <c r="AP69" s="136" t="str">
        <f t="shared" ref="AP69" si="338">ThU_Alter_Kombi(AN69,U69)</f>
        <v>Out of range</v>
      </c>
      <c r="AQ69" s="136" t="e">
        <f t="shared" si="293"/>
        <v>#VALUE!</v>
      </c>
      <c r="AR69" s="136" t="e">
        <f>(AQ69/AP69)*100</f>
        <v>#VALUE!</v>
      </c>
      <c r="AS69" s="144">
        <f t="shared" si="294"/>
        <v>2.1153467888133259E-5</v>
      </c>
      <c r="AT69" s="144">
        <f t="shared" si="295"/>
        <v>1.2585358460031627E-7</v>
      </c>
      <c r="AU69" s="136">
        <v>0.75</v>
      </c>
      <c r="AV69" s="136">
        <f t="shared" ref="AV69" si="339">AU69/2</f>
        <v>0.375</v>
      </c>
      <c r="AW69" s="136" t="str">
        <f t="shared" si="297"/>
        <v>Out of range</v>
      </c>
      <c r="AX69" s="146">
        <f t="shared" si="298"/>
        <v>161.771547836</v>
      </c>
      <c r="AY69" s="146" t="e">
        <f t="shared" si="299"/>
        <v>#VALUE!</v>
      </c>
      <c r="AZ69" s="147" t="e">
        <f t="shared" si="300"/>
        <v>#VALUE!</v>
      </c>
      <c r="BA69" s="136" t="str">
        <f>Input!B69</f>
        <v>Hu1-13</v>
      </c>
      <c r="BB69" s="148">
        <f>Input!E69</f>
        <v>0</v>
      </c>
      <c r="BC69" s="136" t="e">
        <f>((U69-1)*EXP(Constants!$B$17*AW69*1000))*1000</f>
        <v>#VALUE!</v>
      </c>
      <c r="BD69" s="142" t="e">
        <f>SQRT((EXP(Constants!$B$17*AW69*1000)*V69)^2+((U69-1)*Constants!$B$17*EXP(Constants!$B$17*AW69*1000)*AY69*1000)^2)*1000</f>
        <v>#VALUE!</v>
      </c>
      <c r="BE69" s="136" t="e">
        <f t="shared" si="301"/>
        <v>#VALUE!</v>
      </c>
      <c r="BF69" s="149" t="e">
        <f t="shared" si="302"/>
        <v>#VALUE!</v>
      </c>
      <c r="BG69" s="158" t="e">
        <f t="shared" si="303"/>
        <v>#VALUE!</v>
      </c>
      <c r="BH69" s="136"/>
      <c r="BI69" s="18"/>
      <c r="BJ69" s="18"/>
      <c r="BK69" s="18"/>
      <c r="BL69" s="18"/>
      <c r="BM69" s="18"/>
      <c r="BN69" s="157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0" spans="1:110" ht="15" customHeight="1" x14ac:dyDescent="0.2">
      <c r="A70" s="18">
        <f>Input!A70</f>
        <v>10067</v>
      </c>
      <c r="B70" s="18" t="str">
        <f>Input!B70</f>
        <v>KÄ2-38,4</v>
      </c>
      <c r="C70" s="18">
        <f>Input!O70</f>
        <v>1.8290833663306312</v>
      </c>
      <c r="D70" s="18">
        <f>C70*Input!P70/100</f>
        <v>3.8243206320493369E-3</v>
      </c>
      <c r="E70" s="150">
        <f>Input!M70</f>
        <v>1.629096630033015</v>
      </c>
      <c r="F70" s="151">
        <f>E70*Input!N70/100</f>
        <v>1.0229557884799845E-4</v>
      </c>
      <c r="G70" s="21">
        <f>E70*137.88</f>
        <v>224.61984334895209</v>
      </c>
      <c r="H70" s="151">
        <f>G70*Input!L70/100</f>
        <v>9.886367105834298E-3</v>
      </c>
      <c r="I70" s="18">
        <v>0.3</v>
      </c>
      <c r="J70" s="127">
        <f>(((C70*Constants!$B$24*0.000000001*Input!G70*(Constants!$B$4/Constants!$B$3))-(I70*0.000000000000001))/Input!F70)*1000000000000</f>
        <v>42.0046873122104</v>
      </c>
      <c r="K70" s="18">
        <f>J70*Input!P70/100</f>
        <v>8.7825079648026008E-2</v>
      </c>
      <c r="L70" s="132">
        <f>(J70/Constants!$B$4)*602200000000*Constants!$B$17/(365.2425*24*60)</f>
        <v>0.57992134677272389</v>
      </c>
      <c r="M70" s="130">
        <f>L70*Input!P70/100</f>
        <v>1.2125227380302293E-3</v>
      </c>
      <c r="N70" s="18">
        <v>5.0000000000000001E-3</v>
      </c>
      <c r="O70" s="127">
        <f>(((G70*Constants!$B$23*0.000000001*Input!G70*(Constants!$B$7/Constants!$B$6))-(N70*0.000000001))/Input!F70)*1000000</f>
        <v>0.51962145296111595</v>
      </c>
      <c r="P70" s="18">
        <f>O70*Input!N70/100</f>
        <v>3.2628498722889212E-5</v>
      </c>
      <c r="Q70" s="128">
        <f>(O70/Constants!$B$7)*602200000000000000*Constants!$B$18/(365.2425*24*60)</f>
        <v>0.38770035259879299</v>
      </c>
      <c r="R70" s="129">
        <f>Q70*Input!N70/100</f>
        <v>2.4344800214744097E-5</v>
      </c>
      <c r="S70" s="130">
        <f>Input!S70*Constants!$B$17/Constants!$B$18</f>
        <v>1.4950530733702578</v>
      </c>
      <c r="T70" s="18">
        <f>S70*Input!T70/100</f>
        <v>1.1612348902226457E-3</v>
      </c>
      <c r="U70" s="18">
        <f>S70*1/((U69+U71)/2)</f>
        <v>1.4959487092647707</v>
      </c>
      <c r="V70" s="18">
        <f>U70*Input!T70/100</f>
        <v>1.1619305468974282E-3</v>
      </c>
      <c r="W70" s="131">
        <v>3.0000000000000001E-3</v>
      </c>
      <c r="X70" s="127">
        <f>IF((((Constants!$B$25*0.000000001*Input!G70/Input!W70*(Constants!$B$11/Constants!$B$9))-(W70*0.000000001))/Input!F70)*1000000000&lt;0, "n.d.", (((Constants!$B$25*0.000000001*Input!G70/Input!W70*(Constants!$B$11/Constants!$B$9))-(W70*0.000000001))/Input!F70)*1000000000)</f>
        <v>0.55766582846550261</v>
      </c>
      <c r="Y70" s="127">
        <f>X70*Input!X70/100</f>
        <v>8.459602365609531E-4</v>
      </c>
      <c r="Z70" s="127">
        <f>(X70/Constants!$B$11)*6.022E+23*0.000000001*Constants!$B$19/(365.2425*24*60)</f>
        <v>1.3614425735685739E-4</v>
      </c>
      <c r="AA70" s="127">
        <f>Z70*Input!X70/100</f>
        <v>2.0652624256525874E-7</v>
      </c>
      <c r="AB70" s="132">
        <v>0.05</v>
      </c>
      <c r="AC70" s="132">
        <v>0.9</v>
      </c>
      <c r="AD70" s="127">
        <f>(((Input!G70*Constants!$B$25*0.000000001*Input!U70*(Constants!$B$10/Constants!$B$9))-((AB70*0.000000000000001)+(Input!G70*AC70*0.000000000000001)))/Input!F70)*1000000000000</f>
        <v>14.344043315377556</v>
      </c>
      <c r="AE70" s="127">
        <f>AD70*Input!V70/100</f>
        <v>2.5736821530582078E-2</v>
      </c>
      <c r="AF70" s="127">
        <f>(AD70/Constants!$B$10)*602200000000*Constants!$B$16/(365.2425*24*60)</f>
        <v>0.65474344561239728</v>
      </c>
      <c r="AG70" s="127">
        <f>AF70*Input!V70/100</f>
        <v>1.1747744229118077E-3</v>
      </c>
      <c r="AH70" s="18">
        <f>AF70/Z70</f>
        <v>4809.1888583754417</v>
      </c>
      <c r="AI70" s="131">
        <f>AH70*SQRT((AG70/AF70)^2+(AA70/Z70)^2)</f>
        <v>11.299572857444401</v>
      </c>
      <c r="AJ70" s="130">
        <f t="shared" si="287"/>
        <v>495.94870926477074</v>
      </c>
      <c r="AK70" s="131">
        <f>V70*1000</f>
        <v>1.1619305468974281</v>
      </c>
      <c r="AL70" s="131">
        <f>AF70/Q70</f>
        <v>1.6887873359505314</v>
      </c>
      <c r="AM70" s="131">
        <f>AL70*SQRT((R70/Q70)^2+(AG70/AF70)^2)</f>
        <v>3.031964266274259E-3</v>
      </c>
      <c r="AN70" s="18">
        <f>AL70*1/((AN69+AN71)/2)</f>
        <v>1.6863713315640096</v>
      </c>
      <c r="AO70" s="127">
        <f>AN70*SQRT((R70/Q70)^2+(AG70/AF70)^2)</f>
        <v>3.027626692909539E-3</v>
      </c>
      <c r="AP70" s="18">
        <f>ThU_Alter_Kombi(AN70,U70)</f>
        <v>541.29349999999999</v>
      </c>
      <c r="AQ70" s="18">
        <f t="shared" si="293"/>
        <v>16.5047</v>
      </c>
      <c r="AR70" s="152">
        <f>(AQ70/AP70)</f>
        <v>3.0491221490743931E-2</v>
      </c>
      <c r="AS70" s="129">
        <f t="shared" si="294"/>
        <v>3.5115845638073129E-4</v>
      </c>
      <c r="AT70" s="129">
        <f t="shared" si="295"/>
        <v>5.3315169906772764E-7</v>
      </c>
      <c r="AU70" s="18">
        <v>0.75</v>
      </c>
      <c r="AV70" s="18">
        <f>AU70/2</f>
        <v>0.375</v>
      </c>
      <c r="AW70" s="18">
        <f t="shared" si="297"/>
        <v>541.28480000000002</v>
      </c>
      <c r="AX70" s="133">
        <f t="shared" si="298"/>
        <v>16.9556685061</v>
      </c>
      <c r="AY70" s="133">
        <f t="shared" si="299"/>
        <v>16.21410199148379</v>
      </c>
      <c r="AZ70" s="152">
        <f t="shared" si="300"/>
        <v>3.1324856168323957E-2</v>
      </c>
      <c r="BA70" s="18" t="str">
        <f>Input!B70</f>
        <v>KÄ2-38,4</v>
      </c>
      <c r="BB70" s="134">
        <f>Input!E70</f>
        <v>38.4</v>
      </c>
      <c r="BC70" s="18">
        <f>((U70-1)*EXP(Constants!$B$17*AW70*1000))*1000</f>
        <v>2284.7472746905541</v>
      </c>
      <c r="BD70" s="130">
        <f>SQRT((EXP(Constants!$B$17*AW70*1000)*V70)^2+((U70-1)*Constants!$B$17*EXP(Constants!$B$17*AW70*1000)*AY70*1000)^2)*1000</f>
        <v>104.68051307859987</v>
      </c>
      <c r="BE70" s="18">
        <f t="shared" si="301"/>
        <v>541226.80000000005</v>
      </c>
      <c r="BF70" s="135">
        <f t="shared" si="302"/>
        <v>8107.0509957418953</v>
      </c>
      <c r="BG70" s="20">
        <f t="shared" si="303"/>
        <v>2.9954844458007672</v>
      </c>
      <c r="BH70" s="18"/>
      <c r="BI70" s="18"/>
      <c r="BJ70" s="18"/>
      <c r="BK70" s="18"/>
      <c r="BL70" s="18"/>
      <c r="BM70" s="18"/>
      <c r="BN70" s="157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</row>
    <row r="71" spans="1:110" ht="15" customHeight="1" x14ac:dyDescent="0.2">
      <c r="A71" s="136">
        <f>Input!A71</f>
        <v>10073</v>
      </c>
      <c r="B71" s="136" t="str">
        <f>Input!B71</f>
        <v>Hu1-13</v>
      </c>
      <c r="C71" s="136">
        <f>Input!O71</f>
        <v>2.0801028734252074</v>
      </c>
      <c r="D71" s="136">
        <f>C71*Input!P71/100</f>
        <v>1.8079037728755104E-2</v>
      </c>
      <c r="E71" s="137">
        <f>Input!M71</f>
        <v>2.7193491013777531</v>
      </c>
      <c r="F71" s="138">
        <f>E71*Input!N71/100</f>
        <v>3.1589235217364438E-4</v>
      </c>
      <c r="G71" s="139">
        <f t="shared" ref="G71" si="340">E71*137.88</f>
        <v>374.94385409796456</v>
      </c>
      <c r="H71" s="138">
        <f>G71*Input!L71/100</f>
        <v>2.872442229408334E-2</v>
      </c>
      <c r="I71" s="136">
        <v>0</v>
      </c>
      <c r="J71" s="140">
        <f>(((C71*Constants!$B$24*0.000000001*Input!G71*(Constants!$B$4/Constants!$B$3))-(I71*0.000000000000001))/Input!F71)*1000000000000</f>
        <v>754.60142358910662</v>
      </c>
      <c r="K71" s="136">
        <f>J71*Input!P71/100</f>
        <v>6.5585542818732634</v>
      </c>
      <c r="L71" s="141">
        <f>(J71/Constants!$B$4)*602200000000*Constants!$B$17/(365.2425*24*60)</f>
        <v>10.418110497806278</v>
      </c>
      <c r="M71" s="142">
        <f>L71*Input!P71/100</f>
        <v>9.0548123921406473E-2</v>
      </c>
      <c r="N71" s="136">
        <v>0</v>
      </c>
      <c r="O71" s="140">
        <f>(((G71*Constants!$B$23*0.000000001*Input!G71*(Constants!$B$7/Constants!$B$6))-(N71*0.000000001))/Input!F71)*1000000</f>
        <v>13.701892191978649</v>
      </c>
      <c r="P71" s="136">
        <f>O71*Input!N71/100</f>
        <v>1.5916760932095447E-3</v>
      </c>
      <c r="Q71" s="143">
        <f>(O71/Constants!$B$7)*602200000000000000*Constants!$B$18/(365.2425*24*60)</f>
        <v>10.223266194704808</v>
      </c>
      <c r="R71" s="144">
        <f>Q71*Input!N71/100</f>
        <v>1.1875825738984409E-3</v>
      </c>
      <c r="S71" s="142">
        <f>Input!S71*Constants!$B$17/Constants!$B$18</f>
        <v>0.99872074629013852</v>
      </c>
      <c r="T71" s="136">
        <f>S71*Input!T71/100</f>
        <v>1.5193765607423109E-3</v>
      </c>
      <c r="U71" s="142">
        <f>S71</f>
        <v>0.99872074629013852</v>
      </c>
      <c r="V71" s="136">
        <f>U71*Input!T71/100</f>
        <v>1.5193765607423109E-3</v>
      </c>
      <c r="W71" s="145">
        <v>0</v>
      </c>
      <c r="X71" s="140">
        <f>(((Constants!$B$25*0.000000001*Input!G71/Input!W71*(Constants!$B$11/Constants!$B$9))-(W71*0.000000001))/Input!F71)*1000000000</f>
        <v>0.88504828912410294</v>
      </c>
      <c r="Y71" s="140">
        <f>X71*Input!X71/100</f>
        <v>3.3999425679203353E-3</v>
      </c>
      <c r="Z71" s="140">
        <f>(X71/Constants!$B$11)*6.022E+23*0.000000001*Constants!$B$19/(365.2425*24*60)</f>
        <v>2.1606889986305124E-4</v>
      </c>
      <c r="AA71" s="140">
        <f>Z71*Input!X71/100</f>
        <v>8.300358966572662E-7</v>
      </c>
      <c r="AB71" s="141">
        <v>0</v>
      </c>
      <c r="AC71" s="141">
        <v>0.9</v>
      </c>
      <c r="AD71" s="140">
        <f>(((Input!G71*Constants!$B$25*0.000000001*Input!U71*(Constants!$B$10/Constants!$B$9))-((AB71*0.000000000000001)+(Input!G71*AC71*0.000000000000001)))/Input!F71)*1000000000000</f>
        <v>223.50104404366107</v>
      </c>
      <c r="AE71" s="140">
        <f>AD71*Input!V71/100</f>
        <v>0.73790122638096844</v>
      </c>
      <c r="AF71" s="140">
        <f>(AD71/Constants!$B$10)*602200000000*Constants!$B$16/(365.2425*24*60)</f>
        <v>10.201854557859233</v>
      </c>
      <c r="AG71" s="140">
        <f>AF71*Input!V71/100</f>
        <v>3.368199473884341E-2</v>
      </c>
      <c r="AH71" s="136">
        <f t="shared" ref="AH71" si="341">AF71/Z71</f>
        <v>47215.747219175792</v>
      </c>
      <c r="AI71" s="145">
        <f t="shared" ref="AI71" si="342">AH71*SQRT((AG71/AF71)^2+(AA71/Z71)^2)</f>
        <v>239.16372915211039</v>
      </c>
      <c r="AJ71" s="142">
        <f t="shared" si="287"/>
        <v>-1.2792537098614831</v>
      </c>
      <c r="AK71" s="145">
        <f t="shared" ref="AK71" si="343">V71*1000</f>
        <v>1.5193765607423109</v>
      </c>
      <c r="AL71" s="145">
        <f t="shared" ref="AL71" si="344">AF71/Q71</f>
        <v>0.99790559724868899</v>
      </c>
      <c r="AM71" s="145">
        <f t="shared" ref="AM71" si="345">AL71*SQRT((R71/Q71)^2+(AG71/AF71)^2)</f>
        <v>3.2966799785316011E-3</v>
      </c>
      <c r="AN71" s="136">
        <f>AF71/Q71</f>
        <v>0.99790559724868899</v>
      </c>
      <c r="AO71" s="140">
        <f t="shared" ref="AO71" si="346">AN71*SQRT((R71/Q71)^2+(AG71/AF71)^2)</f>
        <v>3.2966799785316011E-3</v>
      </c>
      <c r="AP71" s="136">
        <f t="shared" ref="AP71" si="347">ThU_Alter_Kombi(AN71,U71)</f>
        <v>903.35599999999999</v>
      </c>
      <c r="AQ71" s="136" t="e">
        <f t="shared" si="293"/>
        <v>#VALUE!</v>
      </c>
      <c r="AR71" s="136" t="e">
        <f>(AQ71/AP71)*100</f>
        <v>#VALUE!</v>
      </c>
      <c r="AS71" s="144">
        <f t="shared" si="294"/>
        <v>2.1135016515070812E-5</v>
      </c>
      <c r="AT71" s="144">
        <f t="shared" si="295"/>
        <v>8.1227984191115355E-8</v>
      </c>
      <c r="AU71" s="136">
        <v>0.75</v>
      </c>
      <c r="AV71" s="136">
        <f t="shared" ref="AV71" si="348">AU71/2</f>
        <v>0.375</v>
      </c>
      <c r="AW71" s="136">
        <f t="shared" si="297"/>
        <v>903.35419999999999</v>
      </c>
      <c r="AX71" s="146">
        <f t="shared" si="298"/>
        <v>336.29558427900002</v>
      </c>
      <c r="AY71" s="146">
        <f t="shared" si="299"/>
        <v>1720.5259089283452</v>
      </c>
      <c r="AZ71" s="147">
        <f t="shared" si="300"/>
        <v>0.37227433522642617</v>
      </c>
      <c r="BA71" s="136" t="str">
        <f>Input!B71</f>
        <v>Hu1-13</v>
      </c>
      <c r="BB71" s="148">
        <f>Input!E71</f>
        <v>0</v>
      </c>
      <c r="BC71" s="136">
        <f>((U71-1)*EXP(Constants!$B$17*AW71*1000))*1000</f>
        <v>-16.372393976442506</v>
      </c>
      <c r="BD71" s="142">
        <f>SQRT((EXP(Constants!$B$17*AW71*1000)*V71)^2+((U71-1)*Constants!$B$17*EXP(Constants!$B$17*AW71*1000)*AY71*1000)^2)*1000</f>
        <v>81.838748691953995</v>
      </c>
      <c r="BE71" s="136">
        <f t="shared" si="301"/>
        <v>903296.2</v>
      </c>
      <c r="BF71" s="149">
        <f t="shared" si="302"/>
        <v>860262.9544641726</v>
      </c>
      <c r="BG71" s="158">
        <f t="shared" si="303"/>
        <v>190.45972321026957</v>
      </c>
      <c r="BH71" s="136"/>
      <c r="BI71" s="18"/>
      <c r="BJ71" s="18"/>
      <c r="BK71" s="18"/>
      <c r="BL71" s="18"/>
      <c r="BM71" s="18"/>
      <c r="BN71" s="157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10068</v>
      </c>
      <c r="B72" s="18" t="str">
        <f>Input!B72</f>
        <v>KÄ2-50,5</v>
      </c>
      <c r="C72" s="18">
        <f>Input!O72</f>
        <v>1.4464675003236214</v>
      </c>
      <c r="D72" s="18">
        <f>C72*Input!P72/100</f>
        <v>3.4147381706099655E-3</v>
      </c>
      <c r="E72" s="150">
        <f>Input!M72</f>
        <v>1.3697312849625203</v>
      </c>
      <c r="F72" s="151">
        <f>E72*Input!N72/100</f>
        <v>8.4349514500087189E-5</v>
      </c>
      <c r="G72" s="21">
        <f>E72*137.88</f>
        <v>188.85854957063228</v>
      </c>
      <c r="H72" s="151">
        <f>G72*Input!L72/100</f>
        <v>8.8826206330586636E-3</v>
      </c>
      <c r="I72" s="18">
        <v>0.3</v>
      </c>
      <c r="J72" s="127">
        <f>(((C72*Constants!$B$24*0.000000001*Input!G72*(Constants!$B$4/Constants!$B$3))-(I72*0.000000000000001))/Input!F72)*1000000000000</f>
        <v>40.860027957239801</v>
      </c>
      <c r="K72" s="18">
        <f>J72*Input!P72/100</f>
        <v>9.6460029061531324E-2</v>
      </c>
      <c r="L72" s="132">
        <f>(J72/Constants!$B$4)*602200000000*Constants!$B$17/(365.2425*24*60)</f>
        <v>0.56411805344508648</v>
      </c>
      <c r="M72" s="130">
        <f>L72*Input!P72/100</f>
        <v>1.3317378021961437E-3</v>
      </c>
      <c r="N72" s="18">
        <v>5.0000000000000001E-3</v>
      </c>
      <c r="O72" s="127">
        <f>(((G72*Constants!$B$23*0.000000001*Input!G72*(Constants!$B$7/Constants!$B$6))-(N72*0.000000001))/Input!F72)*1000000</f>
        <v>0.53740499350192761</v>
      </c>
      <c r="P72" s="18">
        <f>O72*Input!N72/100</f>
        <v>3.3093973094912886E-5</v>
      </c>
      <c r="Q72" s="128">
        <f>(O72/Constants!$B$7)*602200000000000000*Constants!$B$18/(365.2425*24*60)</f>
        <v>0.40096902135532242</v>
      </c>
      <c r="R72" s="129">
        <f>Q72*Input!N72/100</f>
        <v>2.4692100306245098E-5</v>
      </c>
      <c r="S72" s="130">
        <f>Input!S72*Constants!$B$17/Constants!$B$18</f>
        <v>1.4026546283506172</v>
      </c>
      <c r="T72" s="18">
        <f>S72*Input!T72/100</f>
        <v>9.2387055561338584E-4</v>
      </c>
      <c r="U72" s="18">
        <f>S72*1/((U71+U73)/2)</f>
        <v>1.4035533196256245</v>
      </c>
      <c r="V72" s="18">
        <f>U72*Input!T72/100</f>
        <v>9.2446248636439497E-4</v>
      </c>
      <c r="W72" s="131">
        <v>3.0000000000000001E-3</v>
      </c>
      <c r="X72" s="127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1.9561056363911997</v>
      </c>
      <c r="Y72" s="127">
        <f>X72*Input!X72/100</f>
        <v>2.8998253893119373E-3</v>
      </c>
      <c r="Z72" s="127">
        <f>(X72/Constants!$B$11)*6.022E+23*0.000000001*Constants!$B$19/(365.2425*24*60)</f>
        <v>4.7754862425556879E-4</v>
      </c>
      <c r="AA72" s="127">
        <f>Z72*Input!X72/100</f>
        <v>7.0794112520533553E-7</v>
      </c>
      <c r="AB72" s="132">
        <v>0.05</v>
      </c>
      <c r="AC72" s="132">
        <v>0.9</v>
      </c>
      <c r="AD72" s="127">
        <f>(((Input!G72*Constants!$B$25*0.000000001*Input!U72*(Constants!$B$10/Constants!$B$9))-((AB72*0.000000000000001)+(Input!G72*AC72*0.000000000000001)))/Input!F72)*1000000000000</f>
        <v>13.656094698409143</v>
      </c>
      <c r="AE72" s="127">
        <f>AD72*Input!V72/100</f>
        <v>2.7344911476966272E-2</v>
      </c>
      <c r="AF72" s="127">
        <f>(AD72/Constants!$B$10)*602200000000*Constants!$B$16/(365.2425*24*60)</f>
        <v>0.62334157112172983</v>
      </c>
      <c r="AG72" s="127">
        <f>AF72*Input!V72/100</f>
        <v>1.2481767634653592E-3</v>
      </c>
      <c r="AH72" s="18">
        <f>AF72/Z72</f>
        <v>1305.2944547655891</v>
      </c>
      <c r="AI72" s="131">
        <f>AH72*SQRT((AG72/AF72)^2+(AA72/Z72)^2)</f>
        <v>3.2520549336619107</v>
      </c>
      <c r="AJ72" s="130">
        <f t="shared" si="287"/>
        <v>403.55331962562445</v>
      </c>
      <c r="AK72" s="131">
        <f>V72*1000</f>
        <v>0.92446248636439499</v>
      </c>
      <c r="AL72" s="131">
        <f>AF72/Q72</f>
        <v>1.5545878557270136</v>
      </c>
      <c r="AM72" s="131">
        <f>AL72*SQRT((R72/Q72)^2+(AG72/AF72)^2)</f>
        <v>3.1143724667092505E-3</v>
      </c>
      <c r="AN72" s="18">
        <f>AL72*1/((AN71+AN73)/2)</f>
        <v>1.5571392094770327</v>
      </c>
      <c r="AO72" s="127">
        <f>AN72*SQRT((R72/Q72)^2+(AG72/AF72)^2)</f>
        <v>3.1194837030042097E-3</v>
      </c>
      <c r="AP72" s="18">
        <f>ThU_Alter_Kombi(AN72,U72)</f>
        <v>540.96789999999999</v>
      </c>
      <c r="AQ72" s="18">
        <f t="shared" si="293"/>
        <v>18.043800000000001</v>
      </c>
      <c r="AR72" s="152">
        <f>(AQ72/AP72)</f>
        <v>3.3354659306032763E-2</v>
      </c>
      <c r="AS72" s="129">
        <f t="shared" si="294"/>
        <v>1.1909863326633023E-3</v>
      </c>
      <c r="AT72" s="129">
        <f t="shared" si="295"/>
        <v>1.7670982770634116E-6</v>
      </c>
      <c r="AU72" s="18">
        <v>0.75</v>
      </c>
      <c r="AV72" s="18">
        <f>AU72/2</f>
        <v>0.375</v>
      </c>
      <c r="AW72" s="18">
        <f t="shared" si="297"/>
        <v>540.93380000000002</v>
      </c>
      <c r="AX72" s="133">
        <f t="shared" si="298"/>
        <v>18.833063491099999</v>
      </c>
      <c r="AY72" s="133">
        <f t="shared" si="299"/>
        <v>18.265021844870592</v>
      </c>
      <c r="AZ72" s="152">
        <f t="shared" si="300"/>
        <v>3.4815837891993433E-2</v>
      </c>
      <c r="BA72" s="18" t="str">
        <f>Input!B72</f>
        <v>KÄ2-50,5</v>
      </c>
      <c r="BB72" s="134">
        <f>Input!E72</f>
        <v>50.5</v>
      </c>
      <c r="BC72" s="18">
        <f>((U72-1)*EXP(Constants!$B$17*AW72*1000))*1000</f>
        <v>1857.2575838923601</v>
      </c>
      <c r="BD72" s="130">
        <f>SQRT((EXP(Constants!$B$17*AW72*1000)*V72)^2+((U72-1)*Constants!$B$17*EXP(Constants!$B$17*AW72*1000)*AY72*1000)^2)*1000</f>
        <v>95.826816062408</v>
      </c>
      <c r="BE72" s="18">
        <f t="shared" si="301"/>
        <v>540875.80000000005</v>
      </c>
      <c r="BF72" s="135">
        <f t="shared" si="302"/>
        <v>9132.5109224352964</v>
      </c>
      <c r="BG72" s="20">
        <f t="shared" si="303"/>
        <v>3.3765724835221222</v>
      </c>
      <c r="BH72" s="18"/>
      <c r="BI72" s="18"/>
      <c r="BJ72" s="18"/>
      <c r="BK72" s="18"/>
      <c r="BL72" s="18"/>
      <c r="BM72" s="18"/>
      <c r="BN72" s="157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6">
        <f>Input!A73</f>
        <v>10073</v>
      </c>
      <c r="B73" s="136" t="str">
        <f>Input!B73</f>
        <v>Hu1-13</v>
      </c>
      <c r="C73" s="136">
        <f>Input!O73</f>
        <v>2.0636641603680834</v>
      </c>
      <c r="D73" s="136">
        <f>C73*Input!P73/100</f>
        <v>1.7260195462484786E-2</v>
      </c>
      <c r="E73" s="137">
        <f>Input!M73</f>
        <v>2.7195328524664757</v>
      </c>
      <c r="F73" s="138">
        <f>E73*Input!N73/100</f>
        <v>3.7215138520668364E-4</v>
      </c>
      <c r="G73" s="139">
        <f t="shared" ref="G73" si="349">E73*137.88</f>
        <v>374.96918969807763</v>
      </c>
      <c r="H73" s="138">
        <f>G73*Input!L73/100</f>
        <v>2.3662639279423883E-2</v>
      </c>
      <c r="I73" s="136">
        <v>0</v>
      </c>
      <c r="J73" s="140">
        <f>(((C73*Constants!$B$24*0.000000001*Input!G73*(Constants!$B$4/Constants!$B$3))-(I73*0.000000000000001))/Input!F73)*1000000000000</f>
        <v>748.63793186311693</v>
      </c>
      <c r="K73" s="136">
        <f>J73*Input!P73/100</f>
        <v>6.261501887149608</v>
      </c>
      <c r="L73" s="141">
        <f>(J73/Constants!$B$4)*602200000000*Constants!$B$17/(365.2425*24*60)</f>
        <v>10.335777873175632</v>
      </c>
      <c r="M73" s="142">
        <f>L73*Input!P73/100</f>
        <v>8.6446985790564382E-2</v>
      </c>
      <c r="N73" s="136">
        <v>0</v>
      </c>
      <c r="O73" s="140">
        <f>(((G73*Constants!$B$23*0.000000001*Input!G73*(Constants!$B$7/Constants!$B$6))-(N73*0.000000001))/Input!F73)*1000000</f>
        <v>13.702818052364341</v>
      </c>
      <c r="P73" s="136">
        <f>O73*Input!N73/100</f>
        <v>1.8751465770297782E-3</v>
      </c>
      <c r="Q73" s="143">
        <f>(O73/Constants!$B$7)*602200000000000000*Constants!$B$18/(365.2425*24*60)</f>
        <v>10.223956998358014</v>
      </c>
      <c r="R73" s="144">
        <f>Q73*Input!N73/100</f>
        <v>1.3990857862892486E-3</v>
      </c>
      <c r="S73" s="142">
        <f>Input!S73*Constants!$B$17/Constants!$B$18</f>
        <v>0.99999865928934151</v>
      </c>
      <c r="T73" s="136">
        <f>S73*Input!T73/100</f>
        <v>1.864576909127721E-3</v>
      </c>
      <c r="U73" s="142">
        <f>S73</f>
        <v>0.99999865928934151</v>
      </c>
      <c r="V73" s="136">
        <f>U73*Input!T73/100</f>
        <v>1.864576909127721E-3</v>
      </c>
      <c r="W73" s="145">
        <v>0</v>
      </c>
      <c r="X73" s="140">
        <f>(((Constants!$B$25*0.000000001*Input!G73/Input!W73*(Constants!$B$11/Constants!$B$9))-(W73*0.000000001))/Input!F73)*1000000000</f>
        <v>0.88390917201374364</v>
      </c>
      <c r="Y73" s="140">
        <f>X73*Input!X73/100</f>
        <v>3.8494829684012442E-3</v>
      </c>
      <c r="Z73" s="140">
        <f>(X73/Constants!$B$11)*6.022E+23*0.000000001*Constants!$B$19/(365.2425*24*60)</f>
        <v>2.1579080455020217E-4</v>
      </c>
      <c r="AA73" s="140">
        <f>Z73*Input!X73/100</f>
        <v>9.397832414852337E-7</v>
      </c>
      <c r="AB73" s="141">
        <v>0</v>
      </c>
      <c r="AC73" s="141">
        <v>0.9</v>
      </c>
      <c r="AD73" s="140">
        <f>(((Input!G73*Constants!$B$25*0.000000001*Input!U73*(Constants!$B$10/Constants!$B$9))-((AB73*0.000000000000001)+(Input!G73*AC73*0.000000000000001)))/Input!F73)*1000000000000</f>
        <v>223.72038280858763</v>
      </c>
      <c r="AE73" s="140">
        <f>AD73*Input!V73/100</f>
        <v>0.63778759969873122</v>
      </c>
      <c r="AF73" s="140">
        <f>(AD73/Constants!$B$10)*602200000000*Constants!$B$16/(365.2425*24*60)</f>
        <v>10.211866422404459</v>
      </c>
      <c r="AG73" s="140">
        <f>AF73*Input!V73/100</f>
        <v>2.9112241326539536E-2</v>
      </c>
      <c r="AH73" s="136">
        <f t="shared" ref="AH73" si="350">AF73/Z73</f>
        <v>47322.991559766589</v>
      </c>
      <c r="AI73" s="145">
        <f t="shared" ref="AI73" si="351">AH73*SQRT((AG73/AF73)^2+(AA73/Z73)^2)</f>
        <v>246.32425510115061</v>
      </c>
      <c r="AJ73" s="142">
        <f t="shared" si="287"/>
        <v>-1.3407106584928385E-3</v>
      </c>
      <c r="AK73" s="145">
        <f t="shared" ref="AK73" si="352">V73*1000</f>
        <v>1.8645769091277209</v>
      </c>
      <c r="AL73" s="145">
        <f t="shared" ref="AL73" si="353">AF73/Q73</f>
        <v>0.99881742695558118</v>
      </c>
      <c r="AM73" s="145">
        <f t="shared" ref="AM73" si="354">AL73*SQRT((R73/Q73)^2+(AG73/AF73)^2)</f>
        <v>2.8507320044770051E-3</v>
      </c>
      <c r="AN73" s="136">
        <f>AF73/Q73</f>
        <v>0.99881742695558118</v>
      </c>
      <c r="AO73" s="140">
        <f t="shared" ref="AO73" si="355">AN73*SQRT((R73/Q73)^2+(AG73/AF73)^2)</f>
        <v>2.8507320044770051E-3</v>
      </c>
      <c r="AP73" s="136">
        <f t="shared" ref="AP73" si="356">ThU_Alter_Kombi(AN73,U73)</f>
        <v>735.14700000000005</v>
      </c>
      <c r="AQ73" s="136" t="e">
        <f t="shared" si="293"/>
        <v>#VALUE!</v>
      </c>
      <c r="AR73" s="136" t="e">
        <f>(AQ73/AP73)*100</f>
        <v>#VALUE!</v>
      </c>
      <c r="AS73" s="144">
        <f t="shared" si="294"/>
        <v>2.1106388122021498E-5</v>
      </c>
      <c r="AT73" s="144">
        <f t="shared" si="295"/>
        <v>9.1965083968357407E-8</v>
      </c>
      <c r="AU73" s="136">
        <v>0.75</v>
      </c>
      <c r="AV73" s="136">
        <f t="shared" ref="AV73" si="357">AU73/2</f>
        <v>0.375</v>
      </c>
      <c r="AW73" s="136">
        <f t="shared" si="297"/>
        <v>735.14520000000005</v>
      </c>
      <c r="AX73" s="146">
        <f t="shared" si="298"/>
        <v>327.14338505400002</v>
      </c>
      <c r="AY73" s="146">
        <f t="shared" si="299"/>
        <v>357.93825829581635</v>
      </c>
      <c r="AZ73" s="147">
        <f t="shared" si="300"/>
        <v>0.44500512967234229</v>
      </c>
      <c r="BA73" s="136" t="str">
        <f>Input!B73</f>
        <v>Hu1-13</v>
      </c>
      <c r="BB73" s="148">
        <f>Input!E73</f>
        <v>0</v>
      </c>
      <c r="BC73" s="136">
        <f>((U73-1)*EXP(Constants!$B$17*AW73*1000))*1000</f>
        <v>-1.0674136635975424E-2</v>
      </c>
      <c r="BD73" s="142">
        <f>SQRT((EXP(Constants!$B$17*AW73*1000)*V73)^2+((U73-1)*Constants!$B$17*EXP(Constants!$B$17*AW73*1000)*AY73*1000)^2)*1000</f>
        <v>14.844928560849622</v>
      </c>
      <c r="BE73" s="136">
        <f t="shared" si="301"/>
        <v>735087.20000000007</v>
      </c>
      <c r="BF73" s="149">
        <f t="shared" si="302"/>
        <v>178969.12914790818</v>
      </c>
      <c r="BG73" s="158">
        <f t="shared" si="303"/>
        <v>48.689464108017887</v>
      </c>
      <c r="BH73" s="136"/>
      <c r="BI73" s="18"/>
      <c r="BJ73" s="18"/>
      <c r="BK73" s="18"/>
      <c r="BL73" s="18"/>
      <c r="BM73" s="18"/>
      <c r="BN73" s="157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5" spans="1:110" ht="15" customHeight="1" x14ac:dyDescent="0.2">
      <c r="A75" s="136">
        <f>Input!A75</f>
        <v>10073</v>
      </c>
      <c r="B75" s="136" t="str">
        <f>Input!B75</f>
        <v>Hu1-13</v>
      </c>
      <c r="C75" s="136">
        <f>Input!O75</f>
        <v>2.0937346354568849</v>
      </c>
      <c r="D75" s="136">
        <f>C75*Input!P75/100</f>
        <v>2.5509512614631236E-2</v>
      </c>
      <c r="E75" s="137">
        <f>Input!M75</f>
        <v>2.7199987647994028</v>
      </c>
      <c r="F75" s="138">
        <f>E75*Input!N75/100</f>
        <v>3.4239591732094653E-4</v>
      </c>
      <c r="G75" s="139">
        <f t="shared" ref="G75" si="358">E75*137.88</f>
        <v>375.03342969054165</v>
      </c>
      <c r="H75" s="138">
        <f>G75*Input!L75/100</f>
        <v>4.2815289004030289E-2</v>
      </c>
      <c r="I75" s="136">
        <v>0</v>
      </c>
      <c r="J75" s="140">
        <f>(((C75*Constants!$B$24*0.000000001*Input!G75*(Constants!$B$4/Constants!$B$3))-(I75*0.000000000000001))/Input!F75)*1000000000000</f>
        <v>759.54663431235974</v>
      </c>
      <c r="K75" s="136">
        <f>J75*Input!P75/100</f>
        <v>9.2541166016312157</v>
      </c>
      <c r="L75" s="141">
        <f>(J75/Constants!$B$4)*602200000000*Constants!$B$17/(365.2425*24*60)</f>
        <v>10.486384622581641</v>
      </c>
      <c r="M75" s="142">
        <f>L75*Input!P75/100</f>
        <v>0.12776335466850997</v>
      </c>
      <c r="N75" s="136">
        <v>0</v>
      </c>
      <c r="O75" s="140">
        <f>(((G75*Constants!$B$23*0.000000001*Input!G75*(Constants!$B$7/Constants!$B$6))-(N75*0.000000001))/Input!F75)*1000000</f>
        <v>13.705165629052249</v>
      </c>
      <c r="P75" s="136">
        <f>O75*Input!N75/100</f>
        <v>1.7252187090389826E-3</v>
      </c>
      <c r="Q75" s="143">
        <f>(O75/Constants!$B$7)*602200000000000000*Constants!$B$18/(365.2425*24*60)</f>
        <v>10.225708574056956</v>
      </c>
      <c r="R75" s="144">
        <f>Q75*Input!N75/100</f>
        <v>1.2872214917086968E-3</v>
      </c>
      <c r="S75" s="142">
        <f>Input!S75*Constants!$B$17/Constants!$B$18</f>
        <v>1.0014616292123706</v>
      </c>
      <c r="T75" s="136">
        <f>S75*Input!T75/100</f>
        <v>2.1236342821545715E-3</v>
      </c>
      <c r="U75" s="142">
        <f>S75</f>
        <v>1.0014616292123706</v>
      </c>
      <c r="V75" s="136">
        <f>U75*Input!T75/100</f>
        <v>2.1236342821545715E-3</v>
      </c>
      <c r="W75" s="145">
        <v>0</v>
      </c>
      <c r="X75" s="140">
        <f>(((Constants!$B$25*0.000000001*Input!G75/Input!W75*(Constants!$B$11/Constants!$B$9))-(W75*0.000000001))/Input!F75)*1000000000</f>
        <v>0.92740971274251616</v>
      </c>
      <c r="Y75" s="140">
        <f>X75*Input!X75/100</f>
        <v>8.0312924931023131E-3</v>
      </c>
      <c r="Z75" s="140">
        <f>(X75/Constants!$B$11)*6.022E+23*0.000000001*Constants!$B$19/(365.2425*24*60)</f>
        <v>2.2641069285936512E-4</v>
      </c>
      <c r="AA75" s="140">
        <f>Z75*Input!X75/100</f>
        <v>1.9606981390590211E-6</v>
      </c>
      <c r="AB75" s="141">
        <v>0</v>
      </c>
      <c r="AC75" s="141">
        <v>0.9</v>
      </c>
      <c r="AD75" s="140">
        <f>(((Input!G75*Constants!$B$25*0.000000001*Input!U75*(Constants!$B$10/Constants!$B$9))-((AB75*0.000000000000001)+(Input!G75*AC75*0.000000000000001)))/Input!F75)*1000000000000</f>
        <v>225.63565196291367</v>
      </c>
      <c r="AE75" s="140">
        <f>AD75*Input!V75/100</f>
        <v>1.114666031449878</v>
      </c>
      <c r="AF75" s="140">
        <f>(AD75/Constants!$B$10)*602200000000*Constants!$B$16/(365.2425*24*60)</f>
        <v>10.299290163242873</v>
      </c>
      <c r="AG75" s="140">
        <f>AF75*Input!V75/100</f>
        <v>5.0879676120064748E-2</v>
      </c>
      <c r="AH75" s="136">
        <f t="shared" ref="AH75" si="359">AF75/Z75</f>
        <v>45489.415862705173</v>
      </c>
      <c r="AI75" s="145">
        <f t="shared" ref="AI75" si="360">AH75*SQRT((AG75/AF75)^2+(AA75/Z75)^2)</f>
        <v>453.52496447342929</v>
      </c>
      <c r="AJ75" s="142">
        <f t="shared" ref="AJ75:AJ87" si="361">(U75-1)*1000</f>
        <v>1.4616292123705854</v>
      </c>
      <c r="AK75" s="145">
        <f t="shared" ref="AK75" si="362">V75*1000</f>
        <v>2.1236342821545717</v>
      </c>
      <c r="AL75" s="145">
        <f t="shared" ref="AL75" si="363">AF75/Q75</f>
        <v>1.0071957447890307</v>
      </c>
      <c r="AM75" s="145">
        <f t="shared" ref="AM75" si="364">AL75*SQRT((R75/Q75)^2+(AG75/AF75)^2)</f>
        <v>4.9772777277379086E-3</v>
      </c>
      <c r="AN75" s="136">
        <f>AF75/Q75</f>
        <v>1.0071957447890307</v>
      </c>
      <c r="AO75" s="140">
        <f t="shared" ref="AO75" si="365">AN75*SQRT((R75/Q75)^2+(AG75/AF75)^2)</f>
        <v>4.9772777277379086E-3</v>
      </c>
      <c r="AP75" s="136" t="str">
        <f t="shared" ref="AP75" si="366">ThU_Alter_Kombi(AN75,U75)</f>
        <v>Out of range</v>
      </c>
      <c r="AQ75" s="136" t="e">
        <f t="shared" ref="AQ75:AQ87" si="367">Montealter(AN75,AO75,U75,V75)</f>
        <v>#VALUE!</v>
      </c>
      <c r="AR75" s="136" t="e">
        <f>(AQ75/AP75)*100</f>
        <v>#VALUE!</v>
      </c>
      <c r="AS75" s="144">
        <f t="shared" ref="AS75:AS87" si="368">Z75/Q75</f>
        <v>2.2141320693783351E-5</v>
      </c>
      <c r="AT75" s="144">
        <f t="shared" ref="AT75:AT87" si="369">AS75*SQRT((Y75/X75)^2+(P75/O75)^2)</f>
        <v>1.9176228797876243E-7</v>
      </c>
      <c r="AU75" s="136">
        <v>0.75</v>
      </c>
      <c r="AV75" s="136">
        <f t="shared" ref="AV75" si="370">AU75/2</f>
        <v>0.375</v>
      </c>
      <c r="AW75" s="136" t="str">
        <f t="shared" ref="AW75:AW87" si="371">marincorr_age(AN75,U75,AS75,AU75)</f>
        <v>Out of range</v>
      </c>
      <c r="AX75" s="146">
        <f t="shared" ref="AX75:AX87" si="372">marincorr_age_error(AN75, AO75, U75, V75, AS75, AT75, AU75, AV75)</f>
        <v>248.25119471030001</v>
      </c>
      <c r="AY75" s="146" t="e">
        <f t="shared" ref="AY75:AY87" si="373">SQRT(((AU75*EXP(-0.0000091577*AW75*1000))/(0.0000091577*(EXP(-0.0000091577*AW75*1000)+(AJ75/1000)*EXP(-(0.0000091577-0.0000028263)*AW75*1000)-AS75*AU75*EXP(-0.0000091577*AW75*1000))))^2*AT75^2+((AS75*EXP(-0.0000091577*AW75*1000))/(0.0000091577*(EXP(-0.0000091577*AW75*1000)+(AJ75/1000)*EXP(-(0.0000091577-0.0000028263)*AW75*1000)-AS75*AU75*EXP(-0.0000091577*AW75*1000))))^2*AV75^2+((0.0000091577/(0.0000091577-0.0000028263))*(EXP(-(0.0000091577-0.0000028263)*AW75*1000)-1)/(0.0000091577*(EXP(-0.0000091577*AW75*1000)+(AJ75/1000)*EXP(-(0.0000091577-0.0000028263)*AW75*1000)-AS75*AU75*EXP(-0.0000091577*AW75*1000))))^2*T75^2+(1/(0.0000091577*(EXP(-0.0000091577*AW75*1000)+(AJ75/1000)*EXP(-(0.0000091577-0.0000028263)*AW75*1000)-AS75*AU75*EXP(-0.0000091577*AW75*1000))))^2*AO75^2)/1000</f>
        <v>#VALUE!</v>
      </c>
      <c r="AZ75" s="147" t="e">
        <f t="shared" ref="AZ75:AZ87" si="374">AX75/AW75</f>
        <v>#VALUE!</v>
      </c>
      <c r="BA75" s="136" t="str">
        <f>Input!B75</f>
        <v>Hu1-13</v>
      </c>
      <c r="BB75" s="148">
        <f>Input!E75</f>
        <v>0</v>
      </c>
      <c r="BC75" s="136" t="e">
        <f>((U75-1)*EXP(Constants!$B$17*AW75*1000))*1000</f>
        <v>#VALUE!</v>
      </c>
      <c r="BD75" s="142" t="e">
        <f>SQRT((EXP(Constants!$B$17*AW75*1000)*V75)^2+((U75-1)*Constants!$B$17*EXP(Constants!$B$17*AW75*1000)*AY75*1000)^2)*1000</f>
        <v>#VALUE!</v>
      </c>
      <c r="BE75" s="136" t="e">
        <f t="shared" ref="BE75:BE87" si="375">AW75*1000-58</f>
        <v>#VALUE!</v>
      </c>
      <c r="BF75" s="149" t="e">
        <f t="shared" ref="BF75:BF87" si="376">AY75/2*1000</f>
        <v>#VALUE!</v>
      </c>
      <c r="BG75" s="158" t="e">
        <f t="shared" ref="BG75:BG87" si="377">AY75/AW75*100</f>
        <v>#VALUE!</v>
      </c>
      <c r="BH75" s="136"/>
      <c r="BI75" s="18"/>
      <c r="BJ75" s="18"/>
      <c r="BK75" s="18"/>
      <c r="BL75" s="18"/>
      <c r="BM75" s="18"/>
      <c r="BN75" s="157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6" spans="1:110" ht="15" customHeight="1" x14ac:dyDescent="0.2">
      <c r="A76" s="18">
        <f>Input!A76</f>
        <v>10105</v>
      </c>
      <c r="B76" s="18" t="str">
        <f>Input!B76</f>
        <v>M5_14_42 0,95</v>
      </c>
      <c r="C76" s="18">
        <f>Input!O76</f>
        <v>1.558680403900683</v>
      </c>
      <c r="D76" s="18">
        <f>C76*Input!P76/100</f>
        <v>8.0573012624387697E-3</v>
      </c>
      <c r="E76" s="150">
        <f>Input!M76</f>
        <v>1.7150868622756159</v>
      </c>
      <c r="F76" s="151">
        <f>E76*Input!N76/100</f>
        <v>1.7629790999321894E-4</v>
      </c>
      <c r="G76" s="21">
        <f>E76*137.88</f>
        <v>236.4761765705619</v>
      </c>
      <c r="H76" s="151">
        <f>G76*Input!L76/100</f>
        <v>2.0137280932208058E-2</v>
      </c>
      <c r="I76" s="18">
        <v>0.3</v>
      </c>
      <c r="J76" s="127">
        <f>(((C76*Constants!$B$24*0.000000001*Input!G76*(Constants!$B$4/Constants!$B$3))-(I76*0.000000000000001))/Input!F76)*1000000000000</f>
        <v>46.118561258552567</v>
      </c>
      <c r="K76" s="18">
        <f>J76*Input!P76/100</f>
        <v>0.23840111219751542</v>
      </c>
      <c r="L76" s="132">
        <f>(J76/Constants!$B$4)*602200000000*Constants!$B$17/(365.2425*24*60)</f>
        <v>0.63671794429726869</v>
      </c>
      <c r="M76" s="130">
        <f>L76*Input!P76/100</f>
        <v>3.2913920541793712E-3</v>
      </c>
      <c r="N76" s="18">
        <v>5.0000000000000001E-3</v>
      </c>
      <c r="O76" s="127">
        <f>(((G76*Constants!$B$23*0.000000001*Input!G76*(Constants!$B$7/Constants!$B$6))-(N76*0.000000001))/Input!F76)*1000000</f>
        <v>0.70483193743022243</v>
      </c>
      <c r="P76" s="18">
        <f>O76*Input!N76/100</f>
        <v>7.2451372696393917E-5</v>
      </c>
      <c r="Q76" s="128">
        <f>(O76/Constants!$B$7)*602200000000000000*Constants!$B$18/(365.2425*24*60)</f>
        <v>0.52588973974682363</v>
      </c>
      <c r="R76" s="129">
        <f>Q76*Input!N76/100</f>
        <v>5.4057473148169767E-5</v>
      </c>
      <c r="S76" s="130">
        <f>Input!S76*Constants!$B$17/Constants!$B$18</f>
        <v>1.1935356248728157</v>
      </c>
      <c r="T76" s="18">
        <f>S76*Input!T76/100</f>
        <v>1.7896266749948897E-3</v>
      </c>
      <c r="U76" s="18">
        <f>S76*1/((U75+U77)/2)</f>
        <v>1.1940729028043831</v>
      </c>
      <c r="V76" s="18">
        <f>U76*Input!T76/100</f>
        <v>1.7904322872432225E-3</v>
      </c>
      <c r="W76" s="131">
        <v>3.0000000000000001E-3</v>
      </c>
      <c r="X76" s="127">
        <f>IF((((Constants!$B$25*0.000000001*Input!G76/Input!W76*(Constants!$B$11/Constants!$B$9))-(W76*0.000000001))/Input!F76)*1000000000&lt;0, "n.d.", (((Constants!$B$25*0.000000001*Input!G76/Input!W76*(Constants!$B$11/Constants!$B$9))-(W76*0.000000001))/Input!F76)*1000000000)</f>
        <v>0.5814218782985705</v>
      </c>
      <c r="Y76" s="127">
        <f>X76*Input!X76/100</f>
        <v>2.0102232539076733E-3</v>
      </c>
      <c r="Z76" s="127">
        <f>(X76/Constants!$B$11)*6.022E+23*0.000000001*Constants!$B$19/(365.2425*24*60)</f>
        <v>1.4194387712404848E-4</v>
      </c>
      <c r="AA76" s="127">
        <f>Z76*Input!X76/100</f>
        <v>4.9076048424522667E-7</v>
      </c>
      <c r="AB76" s="132">
        <v>0.05</v>
      </c>
      <c r="AC76" s="132">
        <v>0.9</v>
      </c>
      <c r="AD76" s="127">
        <f>(((Input!G76*Constants!$B$25*0.000000001*Input!U76*(Constants!$B$10/Constants!$B$9))-((AB76*0.000000000000001)+(Input!G76*AC76*0.000000000000001)))/Input!F76)*1000000000000</f>
        <v>11.916247865211837</v>
      </c>
      <c r="AE76" s="127">
        <f>AD76*Input!V76/100</f>
        <v>4.3079306064823832E-2</v>
      </c>
      <c r="AF76" s="127">
        <f>(AD76/Constants!$B$10)*602200000000*Constants!$B$16/(365.2425*24*60)</f>
        <v>0.54392509939480815</v>
      </c>
      <c r="AG76" s="127">
        <f>AF76*Input!V76/100</f>
        <v>1.9663837223104046E-3</v>
      </c>
      <c r="AH76" s="18">
        <f>AF76/Z76</f>
        <v>3831.972962944064</v>
      </c>
      <c r="AI76" s="131">
        <f>AH76*SQRT((AG76/AF76)^2+(AA76/Z76)^2)</f>
        <v>19.16878247663157</v>
      </c>
      <c r="AJ76" s="130">
        <f t="shared" si="361"/>
        <v>194.07290280438306</v>
      </c>
      <c r="AK76" s="131">
        <f>V76*1000</f>
        <v>1.7904322872432226</v>
      </c>
      <c r="AL76" s="131">
        <f>AF76/Q76</f>
        <v>1.0342949448997945</v>
      </c>
      <c r="AM76" s="131">
        <f>AL76*SQRT((R76/Q76)^2+(AG76/AF76)^2)</f>
        <v>3.7406670901928033E-3</v>
      </c>
      <c r="AN76" s="18">
        <f>AL76*1/((AN75+AN77)/2)</f>
        <v>1.0275677740069542</v>
      </c>
      <c r="AO76" s="127">
        <f>AN76*SQRT((R76/Q76)^2+(AG76/AF76)^2)</f>
        <v>3.7163373698426874E-3</v>
      </c>
      <c r="AP76" s="18">
        <f>ThU_Alter_Kombi(AN76,U76)</f>
        <v>192.9547</v>
      </c>
      <c r="AQ76" s="18">
        <f t="shared" si="367"/>
        <v>1.9986999999999999</v>
      </c>
      <c r="AR76" s="152">
        <f>(AQ76/AP76)</f>
        <v>1.0358389818957507E-2</v>
      </c>
      <c r="AS76" s="129">
        <f t="shared" si="368"/>
        <v>2.699118586956722E-4</v>
      </c>
      <c r="AT76" s="129">
        <f t="shared" si="369"/>
        <v>9.3361268982835939E-7</v>
      </c>
      <c r="AU76" s="18">
        <v>0.75</v>
      </c>
      <c r="AV76" s="18">
        <f>AU76/2</f>
        <v>0.375</v>
      </c>
      <c r="AW76" s="18">
        <f t="shared" si="371"/>
        <v>192.93809999999999</v>
      </c>
      <c r="AX76" s="133">
        <f t="shared" si="372"/>
        <v>1.9421168768999999</v>
      </c>
      <c r="AY76" s="133">
        <f t="shared" si="373"/>
        <v>1.9827116057529963</v>
      </c>
      <c r="AZ76" s="152">
        <f t="shared" si="374"/>
        <v>1.0066010170619489E-2</v>
      </c>
      <c r="BA76" s="18" t="str">
        <f>Input!B76</f>
        <v>M5_14_42 0,95</v>
      </c>
      <c r="BB76" s="134">
        <f>Input!E76</f>
        <v>0.95</v>
      </c>
      <c r="BC76" s="18">
        <f>((U76-1)*EXP(Constants!$B$17*AW76*1000))*1000</f>
        <v>334.52672462106659</v>
      </c>
      <c r="BD76" s="130">
        <f>SQRT((EXP(Constants!$B$17*AW76*1000)*V76)^2+((U76-1)*Constants!$B$17*EXP(Constants!$B$17*AW76*1000)*AY76*1000)^2)*1000</f>
        <v>3.6094610449841937</v>
      </c>
      <c r="BE76" s="18">
        <f t="shared" si="375"/>
        <v>192880.1</v>
      </c>
      <c r="BF76" s="135">
        <f t="shared" si="376"/>
        <v>991.35580287649816</v>
      </c>
      <c r="BG76" s="20">
        <f t="shared" si="377"/>
        <v>1.0276413034817884</v>
      </c>
      <c r="BH76" s="18"/>
      <c r="BI76" s="18"/>
      <c r="BJ76" s="18"/>
      <c r="BK76" s="18"/>
      <c r="BL76" s="18"/>
      <c r="BM76" s="18"/>
      <c r="BN76" s="157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</row>
    <row r="77" spans="1:110" ht="15" customHeight="1" x14ac:dyDescent="0.2">
      <c r="A77" s="136">
        <f>Input!A77</f>
        <v>10073</v>
      </c>
      <c r="B77" s="136" t="str">
        <f>Input!B77</f>
        <v>Hu1-13</v>
      </c>
      <c r="C77" s="136">
        <f>Input!O77</f>
        <v>2.082014012764283</v>
      </c>
      <c r="D77" s="136">
        <f>C77*Input!P77/100</f>
        <v>1.9980552240999892E-2</v>
      </c>
      <c r="E77" s="137">
        <f>Input!M77</f>
        <v>2.7185645484187071</v>
      </c>
      <c r="F77" s="138">
        <f>E77*Input!N77/100</f>
        <v>3.484568661919074E-4</v>
      </c>
      <c r="G77" s="139">
        <f t="shared" ref="G77" si="378">E77*137.88</f>
        <v>374.83567993597131</v>
      </c>
      <c r="H77" s="138">
        <f>G77*Input!L77/100</f>
        <v>3.1308732532145979E-2</v>
      </c>
      <c r="I77" s="136">
        <v>0</v>
      </c>
      <c r="J77" s="140">
        <f>(((C77*Constants!$B$24*0.000000001*Input!G77*(Constants!$B$4/Constants!$B$3))-(I77*0.000000000000001))/Input!F77)*1000000000000</f>
        <v>755.29472990792772</v>
      </c>
      <c r="K77" s="136">
        <f>J77*Input!P77/100</f>
        <v>7.2483689906777862</v>
      </c>
      <c r="L77" s="141">
        <f>(J77/Constants!$B$4)*602200000000*Constants!$B$17/(365.2425*24*60)</f>
        <v>10.427682361325898</v>
      </c>
      <c r="M77" s="142">
        <f>L77*Input!P77/100</f>
        <v>0.10007178188796073</v>
      </c>
      <c r="N77" s="136">
        <v>0</v>
      </c>
      <c r="O77" s="140">
        <f>(((G77*Constants!$B$23*0.000000001*Input!G77*(Constants!$B$7/Constants!$B$6))-(N77*0.000000001))/Input!F77)*1000000</f>
        <v>13.697939091562708</v>
      </c>
      <c r="P77" s="136">
        <f>O77*Input!N77/100</f>
        <v>1.7557578067844413E-3</v>
      </c>
      <c r="Q77" s="143">
        <f>(O77/Constants!$B$7)*602200000000000000*Constants!$B$18/(365.2425*24*60)</f>
        <v>10.220316704424171</v>
      </c>
      <c r="R77" s="144">
        <f>Q77*Input!N77/100</f>
        <v>1.3100073464814197E-3</v>
      </c>
      <c r="S77" s="142">
        <f>Input!S77*Constants!$B$17/Constants!$B$18</f>
        <v>0.99763846269942869</v>
      </c>
      <c r="T77" s="136">
        <f>S77*Input!T77/100</f>
        <v>1.428160541211698E-3</v>
      </c>
      <c r="U77" s="142">
        <f>S77</f>
        <v>0.99763846269942869</v>
      </c>
      <c r="V77" s="136">
        <f>U77*Input!T77/100</f>
        <v>1.428160541211698E-3</v>
      </c>
      <c r="W77" s="145">
        <v>0</v>
      </c>
      <c r="X77" s="140">
        <f>(((Constants!$B$25*0.000000001*Input!G77/Input!W77*(Constants!$B$11/Constants!$B$9))-(W77*0.000000001))/Input!F77)*1000000000</f>
        <v>0.925898324659996</v>
      </c>
      <c r="Y77" s="140">
        <f>X77*Input!X77/100</f>
        <v>7.6778797941613394E-3</v>
      </c>
      <c r="Z77" s="140">
        <f>(X77/Constants!$B$11)*6.022E+23*0.000000001*Constants!$B$19/(365.2425*24*60)</f>
        <v>2.2604171416716352E-4</v>
      </c>
      <c r="AA77" s="140">
        <f>Z77*Input!X77/100</f>
        <v>1.8744186738635345E-6</v>
      </c>
      <c r="AB77" s="141">
        <v>0</v>
      </c>
      <c r="AC77" s="141">
        <v>0.9</v>
      </c>
      <c r="AD77" s="140">
        <f>(((Input!G77*Constants!$B$25*0.000000001*Input!U77*(Constants!$B$10/Constants!$B$9))-((AB77*0.000000000000001)+(Input!G77*AC77*0.000000000000001)))/Input!F77)*1000000000000</f>
        <v>225.22602503262314</v>
      </c>
      <c r="AE77" s="140">
        <f>AD77*Input!V77/100</f>
        <v>0.88699397751657327</v>
      </c>
      <c r="AF77" s="140">
        <f>(AD77/Constants!$B$10)*602200000000*Constants!$B$16/(365.2425*24*60)</f>
        <v>10.280592468188752</v>
      </c>
      <c r="AG77" s="140">
        <f>AF77*Input!V77/100</f>
        <v>4.04874330276212E-2</v>
      </c>
      <c r="AH77" s="136">
        <f t="shared" ref="AH77" si="379">AF77/Z77</f>
        <v>45480.952513862096</v>
      </c>
      <c r="AI77" s="145">
        <f t="shared" ref="AI77" si="380">AH77*SQRT((AG77/AF77)^2+(AA77/Z77)^2)</f>
        <v>417.51643046985049</v>
      </c>
      <c r="AJ77" s="142">
        <f t="shared" si="361"/>
        <v>-2.3615373005713147</v>
      </c>
      <c r="AK77" s="145">
        <f t="shared" ref="AK77" si="381">V77*1000</f>
        <v>1.428160541211698</v>
      </c>
      <c r="AL77" s="145">
        <f t="shared" ref="AL77" si="382">AF77/Q77</f>
        <v>1.0058976414829188</v>
      </c>
      <c r="AM77" s="145">
        <f t="shared" ref="AM77" si="383">AL77*SQRT((R77/Q77)^2+(AG77/AF77)^2)</f>
        <v>3.9635632118069745E-3</v>
      </c>
      <c r="AN77" s="136">
        <f>AF77/Q77</f>
        <v>1.0058976414829188</v>
      </c>
      <c r="AO77" s="140">
        <f t="shared" ref="AO77" si="384">AN77*SQRT((R77/Q77)^2+(AG77/AF77)^2)</f>
        <v>3.9635632118069745E-3</v>
      </c>
      <c r="AP77" s="136" t="str">
        <f t="shared" ref="AP77" si="385">ThU_Alter_Kombi(AN77,U77)</f>
        <v>Out of range</v>
      </c>
      <c r="AQ77" s="136" t="e">
        <f t="shared" si="367"/>
        <v>#VALUE!</v>
      </c>
      <c r="AR77" s="136" t="e">
        <f>(AQ77/AP77)*100</f>
        <v>#VALUE!</v>
      </c>
      <c r="AS77" s="144">
        <f t="shared" si="368"/>
        <v>2.2116899182714618E-5</v>
      </c>
      <c r="AT77" s="144">
        <f t="shared" si="369"/>
        <v>1.8342314020531509E-7</v>
      </c>
      <c r="AU77" s="136">
        <v>0.75</v>
      </c>
      <c r="AV77" s="136">
        <f t="shared" ref="AV77" si="386">AU77/2</f>
        <v>0.375</v>
      </c>
      <c r="AW77" s="136" t="str">
        <f t="shared" si="371"/>
        <v>Out of range</v>
      </c>
      <c r="AX77" s="146">
        <f t="shared" si="372"/>
        <v>96.686295193399999</v>
      </c>
      <c r="AY77" s="146" t="e">
        <f t="shared" si="373"/>
        <v>#VALUE!</v>
      </c>
      <c r="AZ77" s="147" t="e">
        <f t="shared" si="374"/>
        <v>#VALUE!</v>
      </c>
      <c r="BA77" s="136" t="str">
        <f>Input!B77</f>
        <v>Hu1-13</v>
      </c>
      <c r="BB77" s="148">
        <f>Input!E77</f>
        <v>0</v>
      </c>
      <c r="BC77" s="136" t="e">
        <f>((U77-1)*EXP(Constants!$B$17*AW77*1000))*1000</f>
        <v>#VALUE!</v>
      </c>
      <c r="BD77" s="142" t="e">
        <f>SQRT((EXP(Constants!$B$17*AW77*1000)*V77)^2+((U77-1)*Constants!$B$17*EXP(Constants!$B$17*AW77*1000)*AY77*1000)^2)*1000</f>
        <v>#VALUE!</v>
      </c>
      <c r="BE77" s="136" t="e">
        <f t="shared" si="375"/>
        <v>#VALUE!</v>
      </c>
      <c r="BF77" s="149" t="e">
        <f t="shared" si="376"/>
        <v>#VALUE!</v>
      </c>
      <c r="BG77" s="158" t="e">
        <f t="shared" si="377"/>
        <v>#VALUE!</v>
      </c>
      <c r="BH77" s="136"/>
      <c r="BI77" s="18"/>
      <c r="BJ77" s="18"/>
      <c r="BK77" s="18"/>
      <c r="BL77" s="18"/>
      <c r="BM77" s="18"/>
      <c r="BN77" s="157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10106</v>
      </c>
      <c r="B78" s="18" t="str">
        <f>Input!B78</f>
        <v>M5_14_42 1,55</v>
      </c>
      <c r="C78" s="18">
        <f>Input!O78</f>
        <v>3.2596349094772834</v>
      </c>
      <c r="D78" s="18">
        <f>C78*Input!P78/100</f>
        <v>1.8037780321032374E-2</v>
      </c>
      <c r="E78" s="150">
        <f>Input!M78</f>
        <v>3.4395764592313189</v>
      </c>
      <c r="F78" s="151">
        <f>E78*Input!N78/100</f>
        <v>3.1866629799663442E-4</v>
      </c>
      <c r="G78" s="21">
        <f>E78*137.88</f>
        <v>474.24880219881425</v>
      </c>
      <c r="H78" s="151">
        <f>G78*Input!L78/100</f>
        <v>4.7021592708183686E-2</v>
      </c>
      <c r="I78" s="18">
        <v>0.3</v>
      </c>
      <c r="J78" s="127">
        <f>(((C78*Constants!$B$24*0.000000001*Input!G78*(Constants!$B$4/Constants!$B$3))-(I78*0.000000000000001))/Input!F78)*1000000000000</f>
        <v>93.316465532673831</v>
      </c>
      <c r="K78" s="18">
        <f>J78*Input!P78/100</f>
        <v>0.51638356820871145</v>
      </c>
      <c r="L78" s="132">
        <f>(J78/Constants!$B$4)*602200000000*Constants!$B$17/(365.2425*24*60)</f>
        <v>1.2883374173350306</v>
      </c>
      <c r="M78" s="130">
        <f>L78*Input!P78/100</f>
        <v>7.1292485074600153E-3</v>
      </c>
      <c r="N78" s="18">
        <v>5.0000000000000001E-3</v>
      </c>
      <c r="O78" s="127">
        <f>(((G78*Constants!$B$23*0.000000001*Input!G78*(Constants!$B$7/Constants!$B$6))-(N78*0.000000001))/Input!F78)*1000000</f>
        <v>1.3676518250220873</v>
      </c>
      <c r="P78" s="18">
        <f>O78*Input!N78/100</f>
        <v>1.2670878208229393E-4</v>
      </c>
      <c r="Q78" s="128">
        <f>(O78/Constants!$B$7)*602200000000000000*Constants!$B$18/(365.2425*24*60)</f>
        <v>1.0204334170035212</v>
      </c>
      <c r="R78" s="129">
        <f>Q78*Input!N78/100</f>
        <v>9.4540052591602852E-5</v>
      </c>
      <c r="S78" s="130">
        <f>Input!S78*Constants!$B$17/Constants!$B$18</f>
        <v>1.2568367809388956</v>
      </c>
      <c r="T78" s="18">
        <f>S78*Input!T78/100</f>
        <v>8.0300171236672368E-4</v>
      </c>
      <c r="U78" s="18">
        <f>S78*1/((U77+U79)/2)</f>
        <v>1.2594906984255958</v>
      </c>
      <c r="V78" s="18">
        <f>U78*Input!T78/100</f>
        <v>8.0469731860503585E-4</v>
      </c>
      <c r="W78" s="131">
        <v>3.0000000000000001E-3</v>
      </c>
      <c r="X78" s="127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0.26846294144070409</v>
      </c>
      <c r="Y78" s="127">
        <f>X78*Input!X78/100</f>
        <v>8.0802769791684455E-4</v>
      </c>
      <c r="Z78" s="127">
        <f>(X78/Constants!$B$11)*6.022E+23*0.000000001*Constants!$B$19/(365.2425*24*60)</f>
        <v>6.5540483071831478E-5</v>
      </c>
      <c r="AA78" s="127">
        <f>Z78*Input!X78/100</f>
        <v>1.9726568357140253E-7</v>
      </c>
      <c r="AB78" s="132">
        <v>0.05</v>
      </c>
      <c r="AC78" s="132">
        <v>0.9</v>
      </c>
      <c r="AD78" s="127">
        <f>(((Input!G78*Constants!$B$25*0.000000001*Input!U78*(Constants!$B$10/Constants!$B$9))-((AB78*0.000000000000001)+(Input!G78*AC78*0.000000000000001)))/Input!F78)*1000000000000</f>
        <v>24.784037932004935</v>
      </c>
      <c r="AE78" s="127">
        <f>AD78*Input!V78/100</f>
        <v>6.4284988065026513E-2</v>
      </c>
      <c r="AF78" s="127">
        <f>(AD78/Constants!$B$10)*602200000000*Constants!$B$16/(365.2425*24*60)</f>
        <v>1.1312839786528588</v>
      </c>
      <c r="AG78" s="127">
        <f>AF78*Input!V78/100</f>
        <v>2.9343312524526786E-3</v>
      </c>
      <c r="AH78" s="18">
        <f>AF78/Z78</f>
        <v>17260.842850562865</v>
      </c>
      <c r="AI78" s="131">
        <f>AH78*SQRT((AG78/AF78)^2+(AA78/Z78)^2)</f>
        <v>68.582053034307734</v>
      </c>
      <c r="AJ78" s="130">
        <f t="shared" si="361"/>
        <v>259.49069842559578</v>
      </c>
      <c r="AK78" s="131">
        <f>V78*1000</f>
        <v>0.80469731860503591</v>
      </c>
      <c r="AL78" s="131">
        <f>AF78/Q78</f>
        <v>1.1086308619477081</v>
      </c>
      <c r="AM78" s="131">
        <f>AL78*SQRT((R78/Q78)^2+(AG78/AF78)^2)</f>
        <v>2.8774072244002759E-3</v>
      </c>
      <c r="AN78" s="18">
        <f>AL78*1/((AN77+AN79)/2)</f>
        <v>1.1018005033458842</v>
      </c>
      <c r="AO78" s="127">
        <f>AN78*SQRT((R78/Q78)^2+(AG78/AF78)^2)</f>
        <v>2.8596793008319171E-3</v>
      </c>
      <c r="AP78" s="18">
        <f>ThU_Alter_Kombi(AN78,U78)</f>
        <v>196.31489999999999</v>
      </c>
      <c r="AQ78" s="18">
        <f t="shared" si="367"/>
        <v>1.3633999999999999</v>
      </c>
      <c r="AR78" s="152">
        <f>(AQ78/AP78)</f>
        <v>6.9449644423321914E-3</v>
      </c>
      <c r="AS78" s="129">
        <f t="shared" si="368"/>
        <v>6.422808385116353E-5</v>
      </c>
      <c r="AT78" s="129">
        <f t="shared" si="369"/>
        <v>1.9340714702698166E-7</v>
      </c>
      <c r="AU78" s="18">
        <v>0.75</v>
      </c>
      <c r="AV78" s="18">
        <f>AU78/2</f>
        <v>0.375</v>
      </c>
      <c r="AW78" s="18">
        <f t="shared" si="371"/>
        <v>196.31129999999999</v>
      </c>
      <c r="AX78" s="133">
        <f t="shared" si="372"/>
        <v>1.3581847273000001</v>
      </c>
      <c r="AY78" s="133">
        <f t="shared" si="373"/>
        <v>1.3513487621200593</v>
      </c>
      <c r="AZ78" s="152">
        <f t="shared" si="374"/>
        <v>6.9185254608369467E-3</v>
      </c>
      <c r="BA78" s="18" t="str">
        <f>Input!B78</f>
        <v>M5_14_42 1,55</v>
      </c>
      <c r="BB78" s="134">
        <f>Input!E78</f>
        <v>1.55</v>
      </c>
      <c r="BC78" s="18">
        <f>((U78-1)*EXP(Constants!$B$17*AW78*1000))*1000</f>
        <v>451.56671503198157</v>
      </c>
      <c r="BD78" s="130">
        <f>SQRT((EXP(Constants!$B$17*AW78*1000)*V78)^2+((U78-1)*Constants!$B$17*EXP(Constants!$B$17*AW78*1000)*AY78*1000)^2)*1000</f>
        <v>2.2195800483013213</v>
      </c>
      <c r="BE78" s="18">
        <f t="shared" si="375"/>
        <v>196253.3</v>
      </c>
      <c r="BF78" s="135">
        <f t="shared" si="376"/>
        <v>675.67438106002965</v>
      </c>
      <c r="BG78" s="20">
        <f t="shared" si="377"/>
        <v>0.68837033941503079</v>
      </c>
      <c r="BH78" s="18"/>
      <c r="BI78" s="18"/>
      <c r="BJ78" s="18"/>
      <c r="BK78" s="18"/>
      <c r="BL78" s="18"/>
      <c r="BM78" s="18"/>
      <c r="BN78" s="157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6">
        <f>Input!A79</f>
        <v>10073</v>
      </c>
      <c r="B79" s="136" t="str">
        <f>Input!B79</f>
        <v>Hu1-13</v>
      </c>
      <c r="C79" s="136">
        <f>Input!O79</f>
        <v>2.0792688776273218</v>
      </c>
      <c r="D79" s="136">
        <f>C79*Input!P79/100</f>
        <v>2.0537027924084468E-2</v>
      </c>
      <c r="E79" s="137">
        <f>Input!M79</f>
        <v>2.7190956310169256</v>
      </c>
      <c r="F79" s="138">
        <f>E79*Input!N79/100</f>
        <v>3.7037204503468138E-4</v>
      </c>
      <c r="G79" s="139">
        <f t="shared" ref="G79" si="387">E79*137.88</f>
        <v>374.90890560461372</v>
      </c>
      <c r="H79" s="138">
        <f>G79*Input!L79/100</f>
        <v>3.8755981724744371E-2</v>
      </c>
      <c r="I79" s="136">
        <v>0</v>
      </c>
      <c r="J79" s="140">
        <f>(((C79*Constants!$B$24*0.000000001*Input!G79*(Constants!$B$4/Constants!$B$3))-(I79*0.000000000000001))/Input!F79)*1000000000000</f>
        <v>754.29887392947592</v>
      </c>
      <c r="K79" s="136">
        <f>J79*Input!P79/100</f>
        <v>7.4502423441609658</v>
      </c>
      <c r="L79" s="141">
        <f>(J79/Constants!$B$4)*602200000000*Constants!$B$17/(365.2425*24*60)</f>
        <v>10.4139334638297</v>
      </c>
      <c r="M79" s="142">
        <f>L79*Input!P79/100</f>
        <v>0.10285886767577612</v>
      </c>
      <c r="N79" s="136">
        <v>0</v>
      </c>
      <c r="O79" s="140">
        <f>(((G79*Constants!$B$23*0.000000001*Input!G79*(Constants!$B$7/Constants!$B$6))-(N79*0.000000001))/Input!F79)*1000000</f>
        <v>13.700615039458526</v>
      </c>
      <c r="P79" s="136">
        <f>O79*Input!N79/100</f>
        <v>1.8661810759849585E-3</v>
      </c>
      <c r="Q79" s="143">
        <f>(O79/Constants!$B$7)*602200000000000000*Constants!$B$18/(365.2425*24*60)</f>
        <v>10.222313284697815</v>
      </c>
      <c r="R79" s="144">
        <f>Q79*Input!N79/100</f>
        <v>1.3923964398496558E-3</v>
      </c>
      <c r="S79" s="142">
        <f>Input!S79*Constants!$B$17/Constants!$B$18</f>
        <v>0.99814726642105178</v>
      </c>
      <c r="T79" s="136">
        <f>S79*Input!T79/100</f>
        <v>1.872429095860366E-3</v>
      </c>
      <c r="U79" s="142">
        <f>S79</f>
        <v>0.99814726642105178</v>
      </c>
      <c r="V79" s="136">
        <f>U79*Input!T79/100</f>
        <v>1.872429095860366E-3</v>
      </c>
      <c r="W79" s="145">
        <v>0</v>
      </c>
      <c r="X79" s="140">
        <f>(((Constants!$B$25*0.000000001*Input!G79/Input!W79*(Constants!$B$11/Constants!$B$9))-(W79*0.000000001))/Input!F79)*1000000000</f>
        <v>0.90692248819795074</v>
      </c>
      <c r="Y79" s="140">
        <f>X79*Input!X79/100</f>
        <v>6.331369947766622E-3</v>
      </c>
      <c r="Z79" s="140">
        <f>(X79/Constants!$B$11)*6.022E+23*0.000000001*Constants!$B$19/(365.2425*24*60)</f>
        <v>2.2140909902207016E-4</v>
      </c>
      <c r="AA79" s="140">
        <f>Z79*Input!X79/100</f>
        <v>1.5456920894042802E-6</v>
      </c>
      <c r="AB79" s="141">
        <v>0</v>
      </c>
      <c r="AC79" s="141">
        <v>0.9</v>
      </c>
      <c r="AD79" s="140">
        <f>(((Input!G79*Constants!$B$25*0.000000001*Input!U79*(Constants!$B$10/Constants!$B$9))-((AB79*0.000000000000001)+(Input!G79*AC79*0.000000000000001)))/Input!F79)*1000000000000</f>
        <v>225.40512272714938</v>
      </c>
      <c r="AE79" s="140">
        <f>AD79*Input!V79/100</f>
        <v>0.84859857557985019</v>
      </c>
      <c r="AF79" s="140">
        <f>(AD79/Constants!$B$10)*602200000000*Constants!$B$16/(365.2425*24*60)</f>
        <v>10.28876750217583</v>
      </c>
      <c r="AG79" s="140">
        <f>AF79*Input!V79/100</f>
        <v>3.8734849240261014E-2</v>
      </c>
      <c r="AH79" s="136">
        <f t="shared" ref="AH79" si="388">AF79/Z79</f>
        <v>46469.488144885319</v>
      </c>
      <c r="AI79" s="145">
        <f t="shared" ref="AI79" si="389">AH79*SQRT((AG79/AF79)^2+(AA79/Z79)^2)</f>
        <v>368.57679976910197</v>
      </c>
      <c r="AJ79" s="142">
        <f t="shared" si="361"/>
        <v>-1.852733578948218</v>
      </c>
      <c r="AK79" s="145">
        <f t="shared" ref="AK79" si="390">V79*1000</f>
        <v>1.872429095860366</v>
      </c>
      <c r="AL79" s="145">
        <f t="shared" ref="AL79" si="391">AF79/Q79</f>
        <v>1.0065008981457741</v>
      </c>
      <c r="AM79" s="145">
        <f t="shared" ref="AM79" si="392">AL79*SQRT((R79/Q79)^2+(AG79/AF79)^2)</f>
        <v>3.7917242854951546E-3</v>
      </c>
      <c r="AN79" s="136">
        <f>AF79/Q79</f>
        <v>1.0065008981457741</v>
      </c>
      <c r="AO79" s="140">
        <f t="shared" ref="AO79" si="393">AN79*SQRT((R79/Q79)^2+(AG79/AF79)^2)</f>
        <v>3.7917242854951546E-3</v>
      </c>
      <c r="AP79" s="136" t="str">
        <f t="shared" ref="AP79" si="394">ThU_Alter_Kombi(AN79,U79)</f>
        <v>Out of range</v>
      </c>
      <c r="AQ79" s="136" t="e">
        <f t="shared" si="367"/>
        <v>#VALUE!</v>
      </c>
      <c r="AR79" s="136" t="e">
        <f>(AQ79/AP79)*100</f>
        <v>#VALUE!</v>
      </c>
      <c r="AS79" s="144">
        <f t="shared" si="368"/>
        <v>2.1659392825839742E-5</v>
      </c>
      <c r="AT79" s="144">
        <f t="shared" si="369"/>
        <v>1.5123644069011588E-7</v>
      </c>
      <c r="AU79" s="136">
        <v>0.75</v>
      </c>
      <c r="AV79" s="136">
        <f t="shared" ref="AV79" si="395">AU79/2</f>
        <v>0.375</v>
      </c>
      <c r="AW79" s="136" t="str">
        <f t="shared" si="371"/>
        <v>Out of range</v>
      </c>
      <c r="AX79" s="146">
        <f t="shared" si="372"/>
        <v>94.236206510100004</v>
      </c>
      <c r="AY79" s="146" t="e">
        <f t="shared" si="373"/>
        <v>#VALUE!</v>
      </c>
      <c r="AZ79" s="147" t="e">
        <f t="shared" si="374"/>
        <v>#VALUE!</v>
      </c>
      <c r="BA79" s="136" t="str">
        <f>Input!B79</f>
        <v>Hu1-13</v>
      </c>
      <c r="BB79" s="148">
        <f>Input!E79</f>
        <v>0</v>
      </c>
      <c r="BC79" s="136" t="e">
        <f>((U79-1)*EXP(Constants!$B$17*AW79*1000))*1000</f>
        <v>#VALUE!</v>
      </c>
      <c r="BD79" s="142" t="e">
        <f>SQRT((EXP(Constants!$B$17*AW79*1000)*V79)^2+((U79-1)*Constants!$B$17*EXP(Constants!$B$17*AW79*1000)*AY79*1000)^2)*1000</f>
        <v>#VALUE!</v>
      </c>
      <c r="BE79" s="136" t="e">
        <f t="shared" si="375"/>
        <v>#VALUE!</v>
      </c>
      <c r="BF79" s="149" t="e">
        <f t="shared" si="376"/>
        <v>#VALUE!</v>
      </c>
      <c r="BG79" s="158" t="e">
        <f t="shared" si="377"/>
        <v>#VALUE!</v>
      </c>
      <c r="BH79" s="136"/>
      <c r="BI79" s="18"/>
      <c r="BJ79" s="18"/>
      <c r="BK79" s="18"/>
      <c r="BL79" s="18"/>
      <c r="BM79" s="18"/>
      <c r="BN79" s="157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10107</v>
      </c>
      <c r="B80" s="18" t="str">
        <f>Input!B80</f>
        <v>M5_14_42 2,2</v>
      </c>
      <c r="C80" s="18">
        <f>Input!O80</f>
        <v>1.8943938671062877</v>
      </c>
      <c r="D80" s="18">
        <f>C80*Input!P80/100</f>
        <v>8.2444232713277891E-3</v>
      </c>
      <c r="E80" s="150">
        <f>Input!M80</f>
        <v>1.6873676095924657</v>
      </c>
      <c r="F80" s="151">
        <f>E80*Input!N80/100</f>
        <v>1.6718708304127775E-4</v>
      </c>
      <c r="G80" s="21">
        <f>E80*137.88</f>
        <v>232.65424601060917</v>
      </c>
      <c r="H80" s="151">
        <f>G80*Input!L80/100</f>
        <v>1.548561657572671E-2</v>
      </c>
      <c r="I80" s="18">
        <v>0.3</v>
      </c>
      <c r="J80" s="127">
        <f>(((C80*Constants!$B$24*0.000000001*Input!G80*(Constants!$B$4/Constants!$B$3))-(I80*0.000000000000001))/Input!F80)*1000000000000</f>
        <v>60.642368159093088</v>
      </c>
      <c r="K80" s="18">
        <f>J80*Input!P80/100</f>
        <v>0.2639162636452958</v>
      </c>
      <c r="L80" s="132">
        <f>(J80/Constants!$B$4)*602200000000*Constants!$B$17/(365.2425*24*60)</f>
        <v>0.83723522455756094</v>
      </c>
      <c r="M80" s="130">
        <f>L80*Input!P80/100</f>
        <v>3.6436570497672687E-3</v>
      </c>
      <c r="N80" s="18">
        <v>5.0000000000000001E-3</v>
      </c>
      <c r="O80" s="127">
        <f>(((G80*Constants!$B$23*0.000000001*Input!G80*(Constants!$B$7/Constants!$B$6))-(N80*0.000000001))/Input!F80)*1000000</f>
        <v>0.75022594724597769</v>
      </c>
      <c r="P80" s="18">
        <f>O80*Input!N80/100</f>
        <v>7.4333587434588733E-5</v>
      </c>
      <c r="Q80" s="128">
        <f>(O80/Constants!$B$7)*602200000000000000*Constants!$B$18/(365.2425*24*60)</f>
        <v>0.5597591527803889</v>
      </c>
      <c r="R80" s="129">
        <f>Q80*Input!N80/100</f>
        <v>5.5461832636228428E-5</v>
      </c>
      <c r="S80" s="130">
        <f>Input!S80*Constants!$B$17/Constants!$B$18</f>
        <v>1.4927319184634644</v>
      </c>
      <c r="T80" s="18">
        <f>S80*Input!T80/100</f>
        <v>1.7743804651339603E-3</v>
      </c>
      <c r="U80" s="18">
        <f>S80*1/((U79+U81)/2)</f>
        <v>1.4954123689631129</v>
      </c>
      <c r="V80" s="18">
        <f>U80*Input!T80/100</f>
        <v>1.7775666628332971E-3</v>
      </c>
      <c r="W80" s="131">
        <v>3.0000000000000001E-3</v>
      </c>
      <c r="X80" s="127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0.21271008694566529</v>
      </c>
      <c r="Y80" s="127">
        <f>X80*Input!X80/100</f>
        <v>5.7975550155753416E-4</v>
      </c>
      <c r="Z80" s="127">
        <f>(X80/Constants!$B$11)*6.022E+23*0.000000001*Constants!$B$19/(365.2425*24*60)</f>
        <v>5.1929408870569865E-5</v>
      </c>
      <c r="AA80" s="127">
        <f>Z80*Input!X80/100</f>
        <v>1.4153706068971647E-7</v>
      </c>
      <c r="AB80" s="132">
        <v>0.05</v>
      </c>
      <c r="AC80" s="132">
        <v>0.9</v>
      </c>
      <c r="AD80" s="127">
        <f>(((Input!G80*Constants!$B$25*0.000000001*Input!U80*(Constants!$B$10/Constants!$B$9))-((AB80*0.000000000000001)+(Input!G80*AC80*0.000000000000001)))/Input!F80)*1000000000000</f>
        <v>16.474868370126725</v>
      </c>
      <c r="AE80" s="127">
        <f>AD80*Input!V80/100</f>
        <v>4.0688809815483833E-2</v>
      </c>
      <c r="AF80" s="127">
        <f>(AD80/Constants!$B$10)*602200000000*Constants!$B$16/(365.2425*24*60)</f>
        <v>0.75200637961706718</v>
      </c>
      <c r="AG80" s="127">
        <f>AF80*Input!V80/100</f>
        <v>1.8572679230476922E-3</v>
      </c>
      <c r="AH80" s="18">
        <f>AF80/Z80</f>
        <v>14481.319852713639</v>
      </c>
      <c r="AI80" s="131">
        <f>AH80*SQRT((AG80/AF80)^2+(AA80/Z80)^2)</f>
        <v>53.263663144180128</v>
      </c>
      <c r="AJ80" s="130">
        <f t="shared" si="361"/>
        <v>495.4123689631129</v>
      </c>
      <c r="AK80" s="131">
        <f>V80*1000</f>
        <v>1.7775666628332971</v>
      </c>
      <c r="AL80" s="131">
        <f>AF80/Q80</f>
        <v>1.3434463302328581</v>
      </c>
      <c r="AM80" s="131">
        <f>AL80*SQRT((R80/Q80)^2+(AG80/AF80)^2)</f>
        <v>3.3206458730540632E-3</v>
      </c>
      <c r="AN80" s="18">
        <f>AL80*1/((AN79+AN81)/2)</f>
        <v>1.3382205415315438</v>
      </c>
      <c r="AO80" s="127">
        <f>AN80*SQRT((R80/Q80)^2+(AG80/AF80)^2)</f>
        <v>3.3077290982682296E-3</v>
      </c>
      <c r="AP80" s="18">
        <f>ThU_Alter_Kombi(AN80,U80)</f>
        <v>194.0762</v>
      </c>
      <c r="AQ80" s="18">
        <f t="shared" si="367"/>
        <v>1.3391999999999999</v>
      </c>
      <c r="AR80" s="152">
        <f>(AQ80/AP80)</f>
        <v>6.9003824271085274E-3</v>
      </c>
      <c r="AS80" s="129">
        <f t="shared" si="368"/>
        <v>9.2770986615637178E-5</v>
      </c>
      <c r="AT80" s="129">
        <f t="shared" si="369"/>
        <v>2.5302051937299006E-7</v>
      </c>
      <c r="AU80" s="18">
        <v>0.75</v>
      </c>
      <c r="AV80" s="18">
        <f>AU80/2</f>
        <v>0.375</v>
      </c>
      <c r="AW80" s="18">
        <f t="shared" si="371"/>
        <v>194.07210000000001</v>
      </c>
      <c r="AX80" s="133">
        <f t="shared" si="372"/>
        <v>1.3129221561</v>
      </c>
      <c r="AY80" s="133">
        <f t="shared" si="373"/>
        <v>1.3118413544318401</v>
      </c>
      <c r="AZ80" s="152">
        <f t="shared" si="374"/>
        <v>6.7651257244086089E-3</v>
      </c>
      <c r="BA80" s="18" t="str">
        <f>Input!B80</f>
        <v>M5_14_42 2,2</v>
      </c>
      <c r="BB80" s="134">
        <f>Input!E80</f>
        <v>2.2000000000000002</v>
      </c>
      <c r="BC80" s="18">
        <f>((U80-1)*EXP(Constants!$B$17*AW80*1000))*1000</f>
        <v>856.68783145792383</v>
      </c>
      <c r="BD80" s="130">
        <f>SQRT((EXP(Constants!$B$17*AW80*1000)*V80)^2+((U80-1)*Constants!$B$17*EXP(Constants!$B$17*AW80*1000)*AY80*1000)^2)*1000</f>
        <v>4.416692627271865</v>
      </c>
      <c r="BE80" s="18">
        <f t="shared" si="375"/>
        <v>194014.1</v>
      </c>
      <c r="BF80" s="135">
        <f t="shared" si="376"/>
        <v>655.92067721592002</v>
      </c>
      <c r="BG80" s="20">
        <f t="shared" si="377"/>
        <v>0.67595566515322913</v>
      </c>
      <c r="BH80" s="18"/>
      <c r="BI80" s="18"/>
      <c r="BJ80" s="18"/>
      <c r="BK80" s="18"/>
      <c r="BL80" s="18"/>
      <c r="BM80" s="18"/>
      <c r="BN80" s="157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6">
        <f>Input!A81</f>
        <v>10073</v>
      </c>
      <c r="B81" s="136" t="str">
        <f>Input!B81</f>
        <v>Hu1-13</v>
      </c>
      <c r="C81" s="136">
        <f>Input!O81</f>
        <v>2.1017657241623939</v>
      </c>
      <c r="D81" s="136">
        <f>C81*Input!P81/100</f>
        <v>1.8307075800718137E-2</v>
      </c>
      <c r="E81" s="137">
        <f>Input!M81</f>
        <v>2.7192518808130663</v>
      </c>
      <c r="F81" s="138">
        <f>E81*Input!N81/100</f>
        <v>3.350590924614902E-4</v>
      </c>
      <c r="G81" s="139">
        <f t="shared" ref="G81" si="396">E81*137.88</f>
        <v>374.9304493265056</v>
      </c>
      <c r="H81" s="138">
        <f>G81*Input!L81/100</f>
        <v>3.0200311547690921E-2</v>
      </c>
      <c r="I81" s="136">
        <v>0</v>
      </c>
      <c r="J81" s="140">
        <f>(((C81*Constants!$B$24*0.000000001*Input!G81*(Constants!$B$4/Constants!$B$3))-(I81*0.000000000000001))/Input!F81)*1000000000000</f>
        <v>762.4600820305335</v>
      </c>
      <c r="K81" s="136">
        <f>J81*Input!P81/100</f>
        <v>6.6412799277700278</v>
      </c>
      <c r="L81" s="141">
        <f>(J81/Constants!$B$4)*602200000000*Constants!$B$17/(365.2425*24*60)</f>
        <v>10.526608003175264</v>
      </c>
      <c r="M81" s="142">
        <f>L81*Input!P81/100</f>
        <v>9.1690243314523578E-2</v>
      </c>
      <c r="N81" s="136">
        <v>0</v>
      </c>
      <c r="O81" s="140">
        <f>(((G81*Constants!$B$23*0.000000001*Input!G81*(Constants!$B$7/Constants!$B$6))-(N81*0.000000001))/Input!F81)*1000000</f>
        <v>13.701402330012963</v>
      </c>
      <c r="P81" s="136">
        <f>O81*Input!N81/100</f>
        <v>1.6882508981739602E-3</v>
      </c>
      <c r="Q81" s="143">
        <f>(O81/Constants!$B$7)*602200000000000000*Constants!$B$18/(365.2425*24*60)</f>
        <v>10.222900698523427</v>
      </c>
      <c r="R81" s="144">
        <f>Q81*Input!N81/100</f>
        <v>1.2596390406272415E-3</v>
      </c>
      <c r="S81" s="142">
        <f>Input!S81*Constants!$B$17/Constants!$B$18</f>
        <v>0.99826783545281184</v>
      </c>
      <c r="T81" s="136">
        <f>S81*Input!T81/100</f>
        <v>1.4070070459343347E-3</v>
      </c>
      <c r="U81" s="142">
        <f>S81</f>
        <v>0.99826783545281184</v>
      </c>
      <c r="V81" s="136">
        <f>U81*Input!T81/100</f>
        <v>1.4070070459343347E-3</v>
      </c>
      <c r="W81" s="145">
        <v>0</v>
      </c>
      <c r="X81" s="140">
        <f>(((Constants!$B$25*0.000000001*Input!G81/Input!W81*(Constants!$B$11/Constants!$B$9))-(W81*0.000000001))/Input!F81)*1000000000</f>
        <v>0.89498505483420976</v>
      </c>
      <c r="Y81" s="140">
        <f>X81*Input!X81/100</f>
        <v>6.4616982172905459E-3</v>
      </c>
      <c r="Z81" s="140">
        <f>(X81/Constants!$B$11)*6.022E+23*0.000000001*Constants!$B$19/(365.2425*24*60)</f>
        <v>2.1849478561591169E-4</v>
      </c>
      <c r="AA81" s="140">
        <f>Z81*Input!X81/100</f>
        <v>1.577509433342607E-6</v>
      </c>
      <c r="AB81" s="141">
        <v>0</v>
      </c>
      <c r="AC81" s="141">
        <v>0.9</v>
      </c>
      <c r="AD81" s="140">
        <f>(((Input!G81*Constants!$B$25*0.000000001*Input!U81*(Constants!$B$10/Constants!$B$9))-((AB81*0.000000000000001)+(Input!G81*AC81*0.000000000000001)))/Input!F81)*1000000000000</f>
        <v>224.25532222199388</v>
      </c>
      <c r="AE81" s="140">
        <f>AD81*Input!V81/100</f>
        <v>0.78416347156490673</v>
      </c>
      <c r="AF81" s="140">
        <f>(AD81/Constants!$B$10)*602200000000*Constants!$B$16/(365.2425*24*60)</f>
        <v>10.236284089517328</v>
      </c>
      <c r="AG81" s="140">
        <f>AF81*Input!V81/100</f>
        <v>3.5793665844927214E-2</v>
      </c>
      <c r="AH81" s="136">
        <f t="shared" ref="AH81" si="397">AF81/Z81</f>
        <v>46849.100131439838</v>
      </c>
      <c r="AI81" s="145">
        <f t="shared" ref="AI81" si="398">AH81*SQRT((AG81/AF81)^2+(AA81/Z81)^2)</f>
        <v>375.8282132598049</v>
      </c>
      <c r="AJ81" s="142">
        <f t="shared" si="361"/>
        <v>-1.7321645471881641</v>
      </c>
      <c r="AK81" s="145">
        <f t="shared" ref="AK81" si="399">V81*1000</f>
        <v>1.4070070459343347</v>
      </c>
      <c r="AL81" s="145">
        <f t="shared" ref="AL81" si="400">AF81/Q81</f>
        <v>1.0013091578788234</v>
      </c>
      <c r="AM81" s="145">
        <f t="shared" ref="AM81" si="401">AL81*SQRT((R81/Q81)^2+(AG81/AF81)^2)</f>
        <v>3.5034949944271749E-3</v>
      </c>
      <c r="AN81" s="136">
        <f>AF81/Q81</f>
        <v>1.0013091578788234</v>
      </c>
      <c r="AO81" s="140">
        <f t="shared" ref="AO81" si="402">AN81*SQRT((R81/Q81)^2+(AG81/AF81)^2)</f>
        <v>3.5034949944271749E-3</v>
      </c>
      <c r="AP81" s="136" t="str">
        <f t="shared" ref="AP81" si="403">ThU_Alter_Kombi(AN81,U81)</f>
        <v>Out of range</v>
      </c>
      <c r="AQ81" s="136" t="e">
        <f t="shared" si="367"/>
        <v>#VALUE!</v>
      </c>
      <c r="AR81" s="136" t="e">
        <f>(AQ81/AP81)*100</f>
        <v>#VALUE!</v>
      </c>
      <c r="AS81" s="144">
        <f t="shared" si="368"/>
        <v>2.1373071309151089E-5</v>
      </c>
      <c r="AT81" s="144">
        <f t="shared" si="369"/>
        <v>1.5433380373552157E-7</v>
      </c>
      <c r="AU81" s="136">
        <v>0.75</v>
      </c>
      <c r="AV81" s="136">
        <f t="shared" ref="AV81" si="404">AU81/2</f>
        <v>0.375</v>
      </c>
      <c r="AW81" s="136" t="str">
        <f t="shared" si="371"/>
        <v>Out of range</v>
      </c>
      <c r="AX81" s="146">
        <f t="shared" si="372"/>
        <v>246.33734112549999</v>
      </c>
      <c r="AY81" s="146" t="e">
        <f t="shared" si="373"/>
        <v>#VALUE!</v>
      </c>
      <c r="AZ81" s="147" t="e">
        <f t="shared" si="374"/>
        <v>#VALUE!</v>
      </c>
      <c r="BA81" s="136" t="str">
        <f>Input!B81</f>
        <v>Hu1-13</v>
      </c>
      <c r="BB81" s="148">
        <f>Input!E81</f>
        <v>0</v>
      </c>
      <c r="BC81" s="136" t="e">
        <f>((U81-1)*EXP(Constants!$B$17*AW81*1000))*1000</f>
        <v>#VALUE!</v>
      </c>
      <c r="BD81" s="142" t="e">
        <f>SQRT((EXP(Constants!$B$17*AW81*1000)*V81)^2+((U81-1)*Constants!$B$17*EXP(Constants!$B$17*AW81*1000)*AY81*1000)^2)*1000</f>
        <v>#VALUE!</v>
      </c>
      <c r="BE81" s="136" t="e">
        <f t="shared" si="375"/>
        <v>#VALUE!</v>
      </c>
      <c r="BF81" s="149" t="e">
        <f t="shared" si="376"/>
        <v>#VALUE!</v>
      </c>
      <c r="BG81" s="158" t="e">
        <f t="shared" si="377"/>
        <v>#VALUE!</v>
      </c>
      <c r="BH81" s="136"/>
      <c r="BI81" s="18"/>
      <c r="BJ81" s="18"/>
      <c r="BK81" s="18"/>
      <c r="BL81" s="18"/>
      <c r="BM81" s="18"/>
      <c r="BN81" s="157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2" spans="1:110" ht="15" customHeight="1" x14ac:dyDescent="0.2">
      <c r="A82" s="18">
        <f>Input!A82</f>
        <v>10108</v>
      </c>
      <c r="B82" s="18" t="str">
        <f>Input!B82</f>
        <v>M5_14_42 3,7</v>
      </c>
      <c r="C82" s="18">
        <f>Input!O82</f>
        <v>3.2043085431024751</v>
      </c>
      <c r="D82" s="18">
        <f>C82*Input!P82/100</f>
        <v>1.2208164381253106E-2</v>
      </c>
      <c r="E82" s="150">
        <f>Input!M82</f>
        <v>2.7957129091438762</v>
      </c>
      <c r="F82" s="151">
        <f>E82*Input!N82/100</f>
        <v>2.1056584178935137E-4</v>
      </c>
      <c r="G82" s="21">
        <f>E82*137.88</f>
        <v>385.47289591275762</v>
      </c>
      <c r="H82" s="151">
        <f>G82*Input!L82/100</f>
        <v>1.9742617380043261E-2</v>
      </c>
      <c r="I82" s="18">
        <v>0.3</v>
      </c>
      <c r="J82" s="127">
        <f>(((C82*Constants!$B$24*0.000000001*Input!G82*(Constants!$B$4/Constants!$B$3))-(I82*0.000000000000001))/Input!F82)*1000000000000</f>
        <v>96.205605986754009</v>
      </c>
      <c r="K82" s="18">
        <f>J82*Input!P82/100</f>
        <v>0.36653581778588418</v>
      </c>
      <c r="L82" s="132">
        <f>(J82/Constants!$B$4)*602200000000*Constants!$B$17/(365.2425*24*60)</f>
        <v>1.3282252091591276</v>
      </c>
      <c r="M82" s="130">
        <f>L82*Input!P82/100</f>
        <v>5.0604339346918973E-3</v>
      </c>
      <c r="N82" s="18">
        <v>5.0000000000000001E-3</v>
      </c>
      <c r="O82" s="127">
        <f>(((G82*Constants!$B$23*0.000000001*Input!G82*(Constants!$B$7/Constants!$B$6))-(N82*0.000000001))/Input!F82)*1000000</f>
        <v>1.1658356895567439</v>
      </c>
      <c r="P82" s="18">
        <f>O82*Input!N82/100</f>
        <v>8.7807718938765788E-5</v>
      </c>
      <c r="Q82" s="128">
        <f>(O82/Constants!$B$7)*602200000000000000*Constants!$B$18/(365.2425*24*60)</f>
        <v>0.86985420893934884</v>
      </c>
      <c r="R82" s="129">
        <f>Q82*Input!N82/100</f>
        <v>6.5515161853801871E-5</v>
      </c>
      <c r="S82" s="130">
        <f>Input!S82*Constants!$B$17/Constants!$B$18</f>
        <v>1.5034010695052522</v>
      </c>
      <c r="T82" s="18">
        <f>S82*Input!T82/100</f>
        <v>8.8129706008081995E-4</v>
      </c>
      <c r="U82" s="18">
        <f>S82*1/((U81+U83)/2)</f>
        <v>1.5044416975024655</v>
      </c>
      <c r="V82" s="18">
        <f>U82*Input!T82/100</f>
        <v>8.8190707853376914E-4</v>
      </c>
      <c r="W82" s="131">
        <v>3.0000000000000001E-3</v>
      </c>
      <c r="X82" s="127">
        <f>IF((((Constants!$B$25*0.000000001*Input!G82/Input!W82*(Constants!$B$11/Constants!$B$9))-(W82*0.000000001))/Input!F82)*1000000000&lt;0, "n.d.", (((Constants!$B$25*0.000000001*Input!G82/Input!W82*(Constants!$B$11/Constants!$B$9))-(W82*0.000000001))/Input!F82)*1000000000)</f>
        <v>8.0235041155413619E-2</v>
      </c>
      <c r="Y82" s="127">
        <f>X82*Input!X82/100</f>
        <v>2.7969370284447741E-4</v>
      </c>
      <c r="Z82" s="127">
        <f>(X82/Constants!$B$11)*6.022E+23*0.000000001*Constants!$B$19/(365.2425*24*60)</f>
        <v>1.9587967443080312E-5</v>
      </c>
      <c r="AA82" s="127">
        <f>Z82*Input!X82/100</f>
        <v>6.8282275006754314E-8</v>
      </c>
      <c r="AB82" s="132">
        <v>0.05</v>
      </c>
      <c r="AC82" s="132">
        <v>0.9</v>
      </c>
      <c r="AD82" s="127">
        <f>(((Input!G82*Constants!$B$25*0.000000001*Input!U82*(Constants!$B$10/Constants!$B$9))-((AB82*0.000000000000001)+(Input!G82*AC82*0.000000000000001)))/Input!F82)*1000000000000</f>
        <v>25.485808075814241</v>
      </c>
      <c r="AE82" s="127">
        <f>AD82*Input!V82/100</f>
        <v>3.9715303403178609E-2</v>
      </c>
      <c r="AF82" s="127">
        <f>(AD82/Constants!$B$10)*602200000000*Constants!$B$16/(365.2425*24*60)</f>
        <v>1.1633167459753768</v>
      </c>
      <c r="AG82" s="127">
        <f>AF82*Input!V82/100</f>
        <v>1.8128315721036622E-3</v>
      </c>
      <c r="AH82" s="18">
        <f>AF82/Z82</f>
        <v>59389.35468193933</v>
      </c>
      <c r="AI82" s="131">
        <f>AH82*SQRT((AG82/AF82)^2+(AA82/Z82)^2)</f>
        <v>226.77168454083323</v>
      </c>
      <c r="AJ82" s="130">
        <f t="shared" si="361"/>
        <v>504.4416975024655</v>
      </c>
      <c r="AK82" s="131">
        <f>V82*1000</f>
        <v>0.88190707853376915</v>
      </c>
      <c r="AL82" s="131">
        <f>AF82/Q82</f>
        <v>1.3373697960188751</v>
      </c>
      <c r="AM82" s="131">
        <f>AL82*SQRT((R82/Q82)^2+(AG82/AF82)^2)</f>
        <v>2.0864964499713976E-3</v>
      </c>
      <c r="AN82" s="18">
        <f>AL82*1/((AN81+AN83)/2)</f>
        <v>1.3368936553146105</v>
      </c>
      <c r="AO82" s="127">
        <f>AN82*SQRT((R82/Q82)^2+(AG82/AF82)^2)</f>
        <v>2.0857535994209422E-3</v>
      </c>
      <c r="AP82" s="18">
        <f>ThU_Alter_Kombi(AN82,U82)</f>
        <v>190.4794</v>
      </c>
      <c r="AQ82" s="18">
        <f t="shared" si="367"/>
        <v>0.7208</v>
      </c>
      <c r="AR82" s="152">
        <f>(AQ82/AP82)</f>
        <v>3.7841362373044014E-3</v>
      </c>
      <c r="AS82" s="129">
        <f t="shared" si="368"/>
        <v>2.2518678695553791E-5</v>
      </c>
      <c r="AT82" s="129">
        <f t="shared" si="369"/>
        <v>7.8516848408397934E-8</v>
      </c>
      <c r="AU82" s="18">
        <v>0.75</v>
      </c>
      <c r="AV82" s="18">
        <f>AU82/2</f>
        <v>0.375</v>
      </c>
      <c r="AW82" s="18">
        <f t="shared" si="371"/>
        <v>190.47839999999999</v>
      </c>
      <c r="AX82" s="133">
        <f t="shared" si="372"/>
        <v>0.76255382620000001</v>
      </c>
      <c r="AY82" s="133">
        <f t="shared" si="373"/>
        <v>0.7605032848346619</v>
      </c>
      <c r="AZ82" s="152">
        <f t="shared" si="374"/>
        <v>4.0033611485606772E-3</v>
      </c>
      <c r="BA82" s="18" t="str">
        <f>Input!B82</f>
        <v>M5_14_42 3,7</v>
      </c>
      <c r="BB82" s="134">
        <f>Input!E82</f>
        <v>3.7</v>
      </c>
      <c r="BC82" s="18">
        <f>((U82-1)*EXP(Constants!$B$17*AW82*1000))*1000</f>
        <v>863.49986539928864</v>
      </c>
      <c r="BD82" s="130">
        <f>SQRT((EXP(Constants!$B$17*AW82*1000)*V82)^2+((U82-1)*Constants!$B$17*EXP(Constants!$B$17*AW82*1000)*AY82*1000)^2)*1000</f>
        <v>2.3902900661847881</v>
      </c>
      <c r="BE82" s="18">
        <f t="shared" si="375"/>
        <v>190420.4</v>
      </c>
      <c r="BF82" s="135">
        <f t="shared" si="376"/>
        <v>380.25164241733097</v>
      </c>
      <c r="BG82" s="20">
        <f t="shared" si="377"/>
        <v>0.39925959312691728</v>
      </c>
      <c r="BH82" s="18"/>
      <c r="BI82" s="18"/>
      <c r="BJ82" s="18"/>
      <c r="BK82" s="18"/>
      <c r="BL82" s="18"/>
      <c r="BM82" s="18"/>
      <c r="BN82" s="157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</row>
    <row r="83" spans="1:110" ht="15" customHeight="1" x14ac:dyDescent="0.2">
      <c r="A83" s="136">
        <f>Input!A83</f>
        <v>10073</v>
      </c>
      <c r="B83" s="136" t="str">
        <f>Input!B83</f>
        <v>Hu1-13</v>
      </c>
      <c r="C83" s="136">
        <f>Input!O83</f>
        <v>2.0823756821561505</v>
      </c>
      <c r="D83" s="136">
        <f>C83*Input!P83/100</f>
        <v>1.8145925745486822E-2</v>
      </c>
      <c r="E83" s="137">
        <f>Input!M83</f>
        <v>2.7179801108060286</v>
      </c>
      <c r="F83" s="138">
        <f>E83*Input!N83/100</f>
        <v>2.4799906747384514E-4</v>
      </c>
      <c r="G83" s="139">
        <f t="shared" ref="G83" si="405">E83*137.88</f>
        <v>374.75509767793523</v>
      </c>
      <c r="H83" s="138">
        <f>G83*Input!L83/100</f>
        <v>3.0587211383299624E-2</v>
      </c>
      <c r="I83" s="136">
        <v>0</v>
      </c>
      <c r="J83" s="140">
        <f>(((C83*Constants!$B$24*0.000000001*Input!G83*(Constants!$B$4/Constants!$B$3))-(I83*0.000000000000001))/Input!F83)*1000000000000</f>
        <v>755.42593314862233</v>
      </c>
      <c r="K83" s="136">
        <f>J83*Input!P83/100</f>
        <v>6.5828193282282497</v>
      </c>
      <c r="L83" s="141">
        <f>(J83/Constants!$B$4)*602200000000*Constants!$B$17/(365.2425*24*60)</f>
        <v>10.429493767740594</v>
      </c>
      <c r="M83" s="142">
        <f>L83*Input!P83/100</f>
        <v>9.0883129828178116E-2</v>
      </c>
      <c r="N83" s="136">
        <v>0</v>
      </c>
      <c r="O83" s="140">
        <f>(((G83*Constants!$B$23*0.000000001*Input!G83*(Constants!$B$7/Constants!$B$6))-(N83*0.000000001))/Input!F83)*1000000</f>
        <v>13.694994305563073</v>
      </c>
      <c r="P83" s="136">
        <f>O83*Input!N83/100</f>
        <v>1.2495844996570121E-3</v>
      </c>
      <c r="Q83" s="143">
        <f>(O83/Constants!$B$7)*602200000000000000*Constants!$B$18/(365.2425*24*60)</f>
        <v>10.218119538460602</v>
      </c>
      <c r="R83" s="144">
        <f>Q83*Input!N83/100</f>
        <v>9.3234093465202476E-4</v>
      </c>
      <c r="S83" s="142">
        <f>Input!S83*Constants!$B$17/Constants!$B$18</f>
        <v>1.0003487570027936</v>
      </c>
      <c r="T83" s="136">
        <f>S83*Input!T83/100</f>
        <v>1.545296821723345E-3</v>
      </c>
      <c r="U83" s="142">
        <f>S83</f>
        <v>1.0003487570027936</v>
      </c>
      <c r="V83" s="136">
        <f>U83*Input!T83/100</f>
        <v>1.545296821723345E-3</v>
      </c>
      <c r="W83" s="145">
        <v>0</v>
      </c>
      <c r="X83" s="140">
        <f>(((Constants!$B$25*0.000000001*Input!G83/Input!W83*(Constants!$B$11/Constants!$B$9))-(W83*0.000000001))/Input!F83)*1000000000</f>
        <v>0.89771753060640747</v>
      </c>
      <c r="Y83" s="140">
        <f>X83*Input!X83/100</f>
        <v>5.990600504519961E-3</v>
      </c>
      <c r="Z83" s="140">
        <f>(X83/Constants!$B$11)*6.022E+23*0.000000001*Constants!$B$19/(365.2425*24*60)</f>
        <v>2.1916187128937867E-4</v>
      </c>
      <c r="AA83" s="140">
        <f>Z83*Input!X83/100</f>
        <v>1.4624992516641845E-6</v>
      </c>
      <c r="AB83" s="141">
        <v>0</v>
      </c>
      <c r="AC83" s="141">
        <v>0.9</v>
      </c>
      <c r="AD83" s="140">
        <f>(((Input!G83*Constants!$B$25*0.000000001*Input!U83*(Constants!$B$10/Constants!$B$9))-((AB83*0.000000000000001)+(Input!G83*AC83*0.000000000000001)))/Input!F83)*1000000000000</f>
        <v>223.72376632926682</v>
      </c>
      <c r="AE83" s="140">
        <f>AD83*Input!V83/100</f>
        <v>0.74369404657721505</v>
      </c>
      <c r="AF83" s="140">
        <f>(AD83/Constants!$B$10)*602200000000*Constants!$B$16/(365.2425*24*60)</f>
        <v>10.212020865467624</v>
      </c>
      <c r="AG83" s="140">
        <f>AF83*Input!V83/100</f>
        <v>3.3946411888995033E-2</v>
      </c>
      <c r="AH83" s="136">
        <f t="shared" ref="AH83" si="406">AF83/Z83</f>
        <v>46595.791527914982</v>
      </c>
      <c r="AI83" s="145">
        <f t="shared" ref="AI83" si="407">AH83*SQRT((AG83/AF83)^2+(AA83/Z83)^2)</f>
        <v>347.38384788874765</v>
      </c>
      <c r="AJ83" s="142">
        <f t="shared" si="361"/>
        <v>0.34875700279357602</v>
      </c>
      <c r="AK83" s="145">
        <f t="shared" ref="AK83" si="408">V83*1000</f>
        <v>1.5452968217233449</v>
      </c>
      <c r="AL83" s="145">
        <f t="shared" ref="AL83" si="409">AF83/Q83</f>
        <v>0.99940315114047906</v>
      </c>
      <c r="AM83" s="145">
        <f t="shared" ref="AM83" si="410">AL83*SQRT((R83/Q83)^2+(AG83/AF83)^2)</f>
        <v>3.3234292752109154E-3</v>
      </c>
      <c r="AN83" s="136">
        <f>AF83/Q83</f>
        <v>0.99940315114047906</v>
      </c>
      <c r="AO83" s="140">
        <f t="shared" ref="AO83" si="411">AN83*SQRT((R83/Q83)^2+(AG83/AF83)^2)</f>
        <v>3.3234292752109154E-3</v>
      </c>
      <c r="AP83" s="136">
        <f t="shared" ref="AP83" si="412">ThU_Alter_Kombi(AN83,U83)</f>
        <v>743.24429999999995</v>
      </c>
      <c r="AQ83" s="136" t="e">
        <f t="shared" si="367"/>
        <v>#VALUE!</v>
      </c>
      <c r="AR83" s="136" t="e">
        <f>(AQ83/AP83)*100</f>
        <v>#VALUE!</v>
      </c>
      <c r="AS83" s="144">
        <f t="shared" si="368"/>
        <v>2.1448356565458249E-5</v>
      </c>
      <c r="AT83" s="144">
        <f t="shared" si="369"/>
        <v>1.4314140223412671E-7</v>
      </c>
      <c r="AU83" s="136">
        <v>0.75</v>
      </c>
      <c r="AV83" s="136">
        <f t="shared" ref="AV83" si="413">AU83/2</f>
        <v>0.375</v>
      </c>
      <c r="AW83" s="136">
        <f t="shared" si="371"/>
        <v>743.24249999999995</v>
      </c>
      <c r="AX83" s="146">
        <f t="shared" si="372"/>
        <v>328.61389325930003</v>
      </c>
      <c r="AY83" s="146">
        <f t="shared" si="373"/>
        <v>392.96722196702973</v>
      </c>
      <c r="AZ83" s="147">
        <f t="shared" si="374"/>
        <v>0.44213549852073858</v>
      </c>
      <c r="BA83" s="136" t="str">
        <f>Input!B83</f>
        <v>Hu1-13</v>
      </c>
      <c r="BB83" s="148">
        <f>Input!E83</f>
        <v>0</v>
      </c>
      <c r="BC83" s="136">
        <f>((U83-1)*EXP(Constants!$B$17*AW83*1000))*1000</f>
        <v>2.840826591574737</v>
      </c>
      <c r="BD83" s="142">
        <f>SQRT((EXP(Constants!$B$17*AW83*1000)*V83)^2+((U83-1)*Constants!$B$17*EXP(Constants!$B$17*AW83*1000)*AY83*1000)^2)*1000</f>
        <v>12.975593579332294</v>
      </c>
      <c r="BE83" s="136">
        <f t="shared" si="375"/>
        <v>743184.5</v>
      </c>
      <c r="BF83" s="149">
        <f t="shared" si="376"/>
        <v>196483.61098351487</v>
      </c>
      <c r="BG83" s="158">
        <f t="shared" si="377"/>
        <v>52.872006373024924</v>
      </c>
      <c r="BH83" s="136"/>
      <c r="BI83" s="18"/>
      <c r="BJ83" s="18"/>
      <c r="BK83" s="18"/>
      <c r="BL83" s="18"/>
      <c r="BM83" s="18"/>
      <c r="BN83" s="157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4" spans="1:110" ht="15" customHeight="1" x14ac:dyDescent="0.2">
      <c r="A84" s="18">
        <f>Input!A84</f>
        <v>10099</v>
      </c>
      <c r="B84" s="18" t="str">
        <f>Input!B84</f>
        <v>So-1-958</v>
      </c>
      <c r="C84" s="18">
        <f>Input!O84</f>
        <v>0.79002477024527118</v>
      </c>
      <c r="D84" s="18">
        <f>C84*Input!P84/100</f>
        <v>3.4057844857155943E-3</v>
      </c>
      <c r="E84" s="150">
        <f>Input!M84</f>
        <v>0.52579420550163969</v>
      </c>
      <c r="F84" s="151">
        <f>E84*Input!N84/100</f>
        <v>1.1087620459372648E-4</v>
      </c>
      <c r="G84" s="21">
        <f>E84*137.88</f>
        <v>72.496505054566072</v>
      </c>
      <c r="H84" s="151">
        <f>G84*Input!L84/100</f>
        <v>9.6482466311334451E-3</v>
      </c>
      <c r="I84" s="18">
        <v>0.3</v>
      </c>
      <c r="J84" s="127">
        <f>(((C84*Constants!$B$24*0.000000001*Input!G84*(Constants!$B$4/Constants!$B$3))-(I84*0.000000000000001))/Input!F84)*1000000000000</f>
        <v>24.665524498001982</v>
      </c>
      <c r="K84" s="18">
        <f>J84*Input!P84/100</f>
        <v>0.10633269212717562</v>
      </c>
      <c r="L84" s="132">
        <f>(J84/Constants!$B$4)*602200000000*Constants!$B$17/(365.2425*24*60)</f>
        <v>0.34053495219279623</v>
      </c>
      <c r="M84" s="130">
        <f>L84*Input!P84/100</f>
        <v>1.4680408775816726E-3</v>
      </c>
      <c r="N84" s="18">
        <v>5.0000000000000001E-3</v>
      </c>
      <c r="O84" s="127">
        <f>(((G84*Constants!$B$23*0.000000001*Input!G84*(Constants!$B$7/Constants!$B$6))-(N84*0.000000001))/Input!F84)*1000000</f>
        <v>0.2279882247260554</v>
      </c>
      <c r="P84" s="18">
        <f>O84*Input!N84/100</f>
        <v>4.807673569846478E-5</v>
      </c>
      <c r="Q84" s="128">
        <f>(O84/Constants!$B$7)*602200000000000000*Constants!$B$18/(365.2425*24*60)</f>
        <v>0.17010674715402668</v>
      </c>
      <c r="R84" s="129">
        <f>Q84*Input!N84/100</f>
        <v>3.5871050503930183E-5</v>
      </c>
      <c r="S84" s="130">
        <f>Input!S84*Constants!$B$17/Constants!$B$18</f>
        <v>1.991926217530497</v>
      </c>
      <c r="T84" s="18">
        <f>S84*Input!T84/100</f>
        <v>3.9343703964787105E-3</v>
      </c>
      <c r="U84" s="18">
        <f>S84*1/((U83+U85)/2)</f>
        <v>1.9933362915271069</v>
      </c>
      <c r="V84" s="18">
        <f>U84*Input!T84/100</f>
        <v>3.9371555163994591E-3</v>
      </c>
      <c r="W84" s="131">
        <v>3.0000000000000001E-3</v>
      </c>
      <c r="X84" s="127">
        <f>IF((((Constants!$B$25*0.000000001*Input!G84/Input!W84*(Constants!$B$11/Constants!$B$9))-(W84*0.000000001))/Input!F84)*1000000000&lt;0, "n.d.", (((Constants!$B$25*0.000000001*Input!G84/Input!W84*(Constants!$B$11/Constants!$B$9))-(W84*0.000000001))/Input!F84)*1000000000)</f>
        <v>0.68981173410504826</v>
      </c>
      <c r="Y84" s="127">
        <f>X84*Input!X84/100</f>
        <v>1.6571277794750958E-3</v>
      </c>
      <c r="Z84" s="127">
        <f>(X84/Constants!$B$11)*6.022E+23*0.000000001*Constants!$B$19/(365.2425*24*60)</f>
        <v>1.6840534503287629E-4</v>
      </c>
      <c r="AA84" s="127">
        <f>Z84*Input!X84/100</f>
        <v>4.0455846380770537E-7</v>
      </c>
      <c r="AB84" s="132">
        <v>0.05</v>
      </c>
      <c r="AC84" s="132">
        <v>0.9</v>
      </c>
      <c r="AD84" s="127">
        <f>(((Input!G84*Constants!$B$25*0.000000001*Input!U84*(Constants!$B$10/Constants!$B$9))-((AB84*0.000000000000001)+(Input!G84*AC84*0.000000000000001)))/Input!F84)*1000000000000</f>
        <v>0.67560707667567443</v>
      </c>
      <c r="AE84" s="127">
        <f>AD84*Input!V84/100</f>
        <v>3.9994316241975664E-3</v>
      </c>
      <c r="AF84" s="127">
        <f>(AD84/Constants!$B$10)*602200000000*Constants!$B$16/(365.2425*24*60)</f>
        <v>3.0838536634125245E-2</v>
      </c>
      <c r="AG84" s="127">
        <f>AF84*Input!V84/100</f>
        <v>1.8255672996406977E-4</v>
      </c>
      <c r="AH84" s="18">
        <f>AF84/Z84</f>
        <v>183.12088982748682</v>
      </c>
      <c r="AI84" s="131">
        <f>AH84*SQRT((AG84/AF84)^2+(AA84/Z84)^2)</f>
        <v>1.1698910355941035</v>
      </c>
      <c r="AJ84" s="130">
        <f t="shared" si="361"/>
        <v>993.33629152710694</v>
      </c>
      <c r="AK84" s="131">
        <f>V84*1000</f>
        <v>3.9371555163994589</v>
      </c>
      <c r="AL84" s="131">
        <f>AF84/Q84</f>
        <v>0.18128932067698555</v>
      </c>
      <c r="AM84" s="131">
        <f>AL84*SQRT((R84/Q84)^2+(AG84/AF84)^2)</f>
        <v>1.0738699196934153E-3</v>
      </c>
      <c r="AN84" s="18">
        <f>AL84*1/((AN83+AN85)/2)</f>
        <v>0.18116837246191558</v>
      </c>
      <c r="AO84" s="127">
        <f>AN84*SQRT((R84/Q84)^2+(AG84/AF84)^2)</f>
        <v>1.0731534811877204E-3</v>
      </c>
      <c r="AP84" s="18">
        <f>ThU_Alter_Kombi(AN84,U84)</f>
        <v>10.3125</v>
      </c>
      <c r="AQ84" s="18">
        <f t="shared" si="367"/>
        <v>6.6500000000000004E-2</v>
      </c>
      <c r="AR84" s="152">
        <f>(AQ84/AP84)</f>
        <v>6.4484848484848492E-3</v>
      </c>
      <c r="AS84" s="129">
        <f t="shared" si="368"/>
        <v>9.8999803270819224E-4</v>
      </c>
      <c r="AT84" s="129">
        <f t="shared" si="369"/>
        <v>2.3874074293736275E-6</v>
      </c>
      <c r="AU84" s="18">
        <v>0.75</v>
      </c>
      <c r="AV84" s="18">
        <f>AU84/2</f>
        <v>0.375</v>
      </c>
      <c r="AW84" s="18">
        <f t="shared" si="371"/>
        <v>10.272500000000001</v>
      </c>
      <c r="AX84" s="133">
        <f t="shared" si="372"/>
        <v>7.0732349E-2</v>
      </c>
      <c r="AY84" s="133">
        <f t="shared" si="373"/>
        <v>7.0063120154794586E-2</v>
      </c>
      <c r="AZ84" s="152">
        <f t="shared" si="374"/>
        <v>6.8856022389875877E-3</v>
      </c>
      <c r="BA84" s="18" t="str">
        <f>Input!B84</f>
        <v>So-1-958</v>
      </c>
      <c r="BB84" s="134">
        <f>Input!E84</f>
        <v>958</v>
      </c>
      <c r="BC84" s="18">
        <f>((U84-1)*EXP(Constants!$B$17*AW84*1000))*1000</f>
        <v>1022.5541860699981</v>
      </c>
      <c r="BD84" s="130">
        <f>SQRT((EXP(Constants!$B$17*AW84*1000)*V84)^2+((U84-1)*Constants!$B$17*EXP(Constants!$B$17*AW84*1000)*AY84*1000)^2)*1000</f>
        <v>4.0580023957039053</v>
      </c>
      <c r="BE84" s="18">
        <f t="shared" si="375"/>
        <v>10214.5</v>
      </c>
      <c r="BF84" s="135">
        <f t="shared" si="376"/>
        <v>35.031560077397295</v>
      </c>
      <c r="BG84" s="20">
        <f t="shared" si="377"/>
        <v>0.68204546268965283</v>
      </c>
      <c r="BH84" s="18"/>
      <c r="BI84" s="18"/>
      <c r="BJ84" s="18"/>
      <c r="BK84" s="18"/>
      <c r="BL84" s="18"/>
      <c r="BM84" s="18"/>
      <c r="BN84" s="157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</row>
    <row r="85" spans="1:110" ht="15" customHeight="1" x14ac:dyDescent="0.2">
      <c r="A85" s="136">
        <f>Input!A85</f>
        <v>10073</v>
      </c>
      <c r="B85" s="136" t="str">
        <f>Input!B85</f>
        <v>Hu1-13</v>
      </c>
      <c r="C85" s="136">
        <f>Input!O85</f>
        <v>2.0675834608847419</v>
      </c>
      <c r="D85" s="136">
        <f>C85*Input!P85/100</f>
        <v>2.0386012899426334E-2</v>
      </c>
      <c r="E85" s="137">
        <f>Input!M85</f>
        <v>2.718291565927319</v>
      </c>
      <c r="F85" s="138">
        <f>E85*Input!N85/100</f>
        <v>3.9280847088683937E-4</v>
      </c>
      <c r="G85" s="139">
        <f t="shared" ref="G85" si="414">E85*137.88</f>
        <v>374.79804111005876</v>
      </c>
      <c r="H85" s="138">
        <f>G85*Input!L85/100</f>
        <v>3.2665148614442752E-2</v>
      </c>
      <c r="I85" s="136">
        <v>0</v>
      </c>
      <c r="J85" s="140">
        <f>(((C85*Constants!$B$24*0.000000001*Input!G85*(Constants!$B$4/Constants!$B$3))-(I85*0.000000000000001))/Input!F85)*1000000000000</f>
        <v>750.05974122991711</v>
      </c>
      <c r="K85" s="136">
        <f>J85*Input!P85/100</f>
        <v>7.3954584418615914</v>
      </c>
      <c r="L85" s="141">
        <f>(J85/Constants!$B$4)*602200000000*Constants!$B$17/(365.2425*24*60)</f>
        <v>10.355407530140347</v>
      </c>
      <c r="M85" s="142">
        <f>L85*Input!P85/100</f>
        <v>0.10210251507715357</v>
      </c>
      <c r="N85" s="136">
        <v>0</v>
      </c>
      <c r="O85" s="140">
        <f>(((G85*Constants!$B$23*0.000000001*Input!G85*(Constants!$B$7/Constants!$B$6))-(N85*0.000000001))/Input!F85)*1000000</f>
        <v>13.696563623931354</v>
      </c>
      <c r="P85" s="136">
        <f>O85*Input!N85/100</f>
        <v>1.9792307348330397E-3</v>
      </c>
      <c r="Q85" s="143">
        <f>(O85/Constants!$B$7)*602200000000000000*Constants!$B$18/(365.2425*24*60)</f>
        <v>10.21929043947182</v>
      </c>
      <c r="R85" s="144">
        <f>Q85*Input!N85/100</f>
        <v>1.4767451370537614E-3</v>
      </c>
      <c r="S85" s="142">
        <f>Input!S85*Constants!$B$17/Constants!$B$18</f>
        <v>0.99823645513365977</v>
      </c>
      <c r="T85" s="136">
        <f>S85*Input!T85/100</f>
        <v>1.936020992893416E-3</v>
      </c>
      <c r="U85" s="142">
        <f>S85</f>
        <v>0.99823645513365977</v>
      </c>
      <c r="V85" s="136">
        <f>U85*Input!T85/100</f>
        <v>1.936020992893416E-3</v>
      </c>
      <c r="W85" s="145">
        <v>0</v>
      </c>
      <c r="X85" s="140">
        <f>(((Constants!$B$25*0.000000001*Input!G85/Input!W85*(Constants!$B$11/Constants!$B$9))-(W85*0.000000001))/Input!F85)*1000000000</f>
        <v>0.90145504692327771</v>
      </c>
      <c r="Y85" s="140">
        <f>X85*Input!X85/100</f>
        <v>6.8191133102223633E-3</v>
      </c>
      <c r="Z85" s="140">
        <f>(X85/Constants!$B$11)*6.022E+23*0.000000001*Constants!$B$19/(365.2425*24*60)</f>
        <v>2.200743198514855E-4</v>
      </c>
      <c r="AA85" s="140">
        <f>Z85*Input!X85/100</f>
        <v>1.6647660123035767E-6</v>
      </c>
      <c r="AB85" s="141">
        <v>0</v>
      </c>
      <c r="AC85" s="141">
        <v>0.9</v>
      </c>
      <c r="AD85" s="140">
        <f>(((Input!G85*Constants!$B$25*0.000000001*Input!U85*(Constants!$B$10/Constants!$B$9))-((AB85*0.000000000000001)+(Input!G85*AC85*0.000000000000001)))/Input!F85)*1000000000000</f>
        <v>224.31558077737174</v>
      </c>
      <c r="AE85" s="140">
        <f>AD85*Input!V85/100</f>
        <v>0.76390293176672475</v>
      </c>
      <c r="AF85" s="140">
        <f>(AD85/Constants!$B$10)*602200000000*Constants!$B$16/(365.2425*24*60)</f>
        <v>10.239034631558249</v>
      </c>
      <c r="AG85" s="140">
        <f>AF85*Input!V85/100</f>
        <v>3.4868859962390066E-2</v>
      </c>
      <c r="AH85" s="136">
        <f t="shared" ref="AH85" si="415">AF85/Z85</f>
        <v>46525.349429537884</v>
      </c>
      <c r="AI85" s="145">
        <f t="shared" ref="AI85" si="416">AH85*SQRT((AG85/AF85)^2+(AA85/Z85)^2)</f>
        <v>385.96395114104007</v>
      </c>
      <c r="AJ85" s="142">
        <f t="shared" si="361"/>
        <v>-1.7635448663402276</v>
      </c>
      <c r="AK85" s="145">
        <f t="shared" ref="AK85" si="417">V85*1000</f>
        <v>1.936020992893416</v>
      </c>
      <c r="AL85" s="145">
        <f t="shared" ref="AL85" si="418">AF85/Q85</f>
        <v>1.0019320511735499</v>
      </c>
      <c r="AM85" s="145">
        <f t="shared" ref="AM85" si="419">AL85*SQRT((R85/Q85)^2+(AG85/AF85)^2)</f>
        <v>3.4151331852729796E-3</v>
      </c>
      <c r="AN85" s="136">
        <f>AF85/Q85</f>
        <v>1.0019320511735499</v>
      </c>
      <c r="AO85" s="140">
        <f t="shared" ref="AO85" si="420">AN85*SQRT((R85/Q85)^2+(AG85/AF85)^2)</f>
        <v>3.4151331852729796E-3</v>
      </c>
      <c r="AP85" s="136" t="str">
        <f t="shared" ref="AP85" si="421">ThU_Alter_Kombi(AN85,U85)</f>
        <v>Out of range</v>
      </c>
      <c r="AQ85" s="136" t="e">
        <f t="shared" si="367"/>
        <v>#VALUE!</v>
      </c>
      <c r="AR85" s="136" t="e">
        <f>(AQ85/AP85)*100</f>
        <v>#VALUE!</v>
      </c>
      <c r="AS85" s="144">
        <f t="shared" si="368"/>
        <v>2.1535185946125234E-5</v>
      </c>
      <c r="AT85" s="144">
        <f t="shared" si="369"/>
        <v>1.6293398750736011E-7</v>
      </c>
      <c r="AU85" s="136">
        <v>0.75</v>
      </c>
      <c r="AV85" s="136">
        <f t="shared" ref="AV85" si="422">AU85/2</f>
        <v>0.375</v>
      </c>
      <c r="AW85" s="136" t="str">
        <f t="shared" si="371"/>
        <v>Out of range</v>
      </c>
      <c r="AX85" s="146">
        <f t="shared" si="372"/>
        <v>225.81928844500001</v>
      </c>
      <c r="AY85" s="146" t="e">
        <f t="shared" si="373"/>
        <v>#VALUE!</v>
      </c>
      <c r="AZ85" s="147" t="e">
        <f t="shared" si="374"/>
        <v>#VALUE!</v>
      </c>
      <c r="BA85" s="136" t="str">
        <f>Input!B85</f>
        <v>Hu1-13</v>
      </c>
      <c r="BB85" s="148">
        <f>Input!E85</f>
        <v>0</v>
      </c>
      <c r="BC85" s="136" t="e">
        <f>((U85-1)*EXP(Constants!$B$17*AW85*1000))*1000</f>
        <v>#VALUE!</v>
      </c>
      <c r="BD85" s="142" t="e">
        <f>SQRT((EXP(Constants!$B$17*AW85*1000)*V85)^2+((U85-1)*Constants!$B$17*EXP(Constants!$B$17*AW85*1000)*AY85*1000)^2)*1000</f>
        <v>#VALUE!</v>
      </c>
      <c r="BE85" s="136" t="e">
        <f t="shared" si="375"/>
        <v>#VALUE!</v>
      </c>
      <c r="BF85" s="149" t="e">
        <f t="shared" si="376"/>
        <v>#VALUE!</v>
      </c>
      <c r="BG85" s="158" t="e">
        <f t="shared" si="377"/>
        <v>#VALUE!</v>
      </c>
      <c r="BH85" s="136"/>
      <c r="BI85" s="18"/>
      <c r="BJ85" s="18"/>
      <c r="BK85" s="18"/>
      <c r="BL85" s="18"/>
      <c r="BM85" s="18"/>
      <c r="BN85" s="157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10100</v>
      </c>
      <c r="B86" s="18" t="str">
        <f>Input!B86</f>
        <v>So-1-989</v>
      </c>
      <c r="C86" s="18">
        <f>Input!O86</f>
        <v>0.60336020744236385</v>
      </c>
      <c r="D86" s="18">
        <f>C86*Input!P86/100</f>
        <v>2.3856623531372245E-3</v>
      </c>
      <c r="E86" s="150">
        <f>Input!M86</f>
        <v>0.40823010875328847</v>
      </c>
      <c r="F86" s="151">
        <f>E86*Input!N86/100</f>
        <v>1.1259421570139229E-4</v>
      </c>
      <c r="G86" s="21">
        <f>E86*137.88</f>
        <v>56.286767394903414</v>
      </c>
      <c r="H86" s="151">
        <f>G86*Input!L86/100</f>
        <v>8.0712583628437858E-3</v>
      </c>
      <c r="I86" s="18">
        <v>0.3</v>
      </c>
      <c r="J86" s="127">
        <f>(((C86*Constants!$B$24*0.000000001*Input!G86*(Constants!$B$4/Constants!$B$3))-(I86*0.000000000000001))/Input!F86)*1000000000000</f>
        <v>22.277138328125162</v>
      </c>
      <c r="K86" s="18">
        <f>J86*Input!P86/100</f>
        <v>8.8082922256876361E-2</v>
      </c>
      <c r="L86" s="132">
        <f>(J86/Constants!$B$4)*602200000000*Constants!$B$17/(365.2425*24*60)</f>
        <v>0.30756062925703936</v>
      </c>
      <c r="M86" s="130">
        <f>L86*Input!P86/100</f>
        <v>1.216082541531883E-3</v>
      </c>
      <c r="N86" s="18">
        <v>5.0000000000000001E-3</v>
      </c>
      <c r="O86" s="127">
        <f>(((G86*Constants!$B$23*0.000000001*Input!G86*(Constants!$B$7/Constants!$B$6))-(N86*0.000000001))/Input!F86)*1000000</f>
        <v>0.20932741568201244</v>
      </c>
      <c r="P86" s="18">
        <f>O86*Input!N86/100</f>
        <v>5.7734732662159769E-5</v>
      </c>
      <c r="Q86" s="128">
        <f>(O86/Constants!$B$7)*602200000000000000*Constants!$B$18/(365.2425*24*60)</f>
        <v>0.15618353015648756</v>
      </c>
      <c r="R86" s="129">
        <f>Q86*Input!N86/100</f>
        <v>4.3077082523749079E-5</v>
      </c>
      <c r="S86" s="130">
        <f>Input!S86*Constants!$B$17/Constants!$B$18</f>
        <v>1.9577826865202514</v>
      </c>
      <c r="T86" s="18">
        <f>S86*Input!T86/100</f>
        <v>3.7535685841341075E-3</v>
      </c>
      <c r="U86" s="18">
        <f>S86*1/((U85+U87)/2)</f>
        <v>1.9612414237647857</v>
      </c>
      <c r="V86" s="18">
        <f>U86*Input!T86/100</f>
        <v>3.7601998653029761E-3</v>
      </c>
      <c r="W86" s="131">
        <v>3.0000000000000001E-3</v>
      </c>
      <c r="X86" s="127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0.43371067957124848</v>
      </c>
      <c r="Y86" s="127">
        <f>X86*Input!X86/100</f>
        <v>9.540992305685132E-4</v>
      </c>
      <c r="Z86" s="127">
        <f>(X86/Constants!$B$11)*6.022E+23*0.000000001*Constants!$B$19/(365.2425*24*60)</f>
        <v>1.0588279819913376E-4</v>
      </c>
      <c r="AA86" s="127">
        <f>Z86*Input!X86/100</f>
        <v>2.3292646699892716E-7</v>
      </c>
      <c r="AB86" s="132">
        <v>0.05</v>
      </c>
      <c r="AC86" s="132">
        <v>0.9</v>
      </c>
      <c r="AD86" s="127">
        <f>(((Input!G86*Constants!$B$25*0.000000001*Input!U86*(Constants!$B$10/Constants!$B$9))-((AB86*0.000000000000001)+(Input!G86*AC86*0.000000000000001)))/Input!F86)*1000000000000</f>
        <v>0.62466013793096919</v>
      </c>
      <c r="AE86" s="127">
        <f>AD86*Input!V86/100</f>
        <v>2.8974413574692302E-3</v>
      </c>
      <c r="AF86" s="127">
        <f>(AD86/Constants!$B$10)*602200000000*Constants!$B$16/(365.2425*24*60)</f>
        <v>2.8513029558909473E-2</v>
      </c>
      <c r="AG86" s="127">
        <f>AF86*Input!V86/100</f>
        <v>1.32255647598017E-4</v>
      </c>
      <c r="AH86" s="18">
        <f>AF86/Z86</f>
        <v>269.28859119575799</v>
      </c>
      <c r="AI86" s="131">
        <f>AH86*SQRT((AG86/AF86)^2+(AA86/Z86)^2)</f>
        <v>1.382433487727168</v>
      </c>
      <c r="AJ86" s="130">
        <f t="shared" si="361"/>
        <v>961.24142376478574</v>
      </c>
      <c r="AK86" s="131">
        <f>V86*1000</f>
        <v>3.760199865302976</v>
      </c>
      <c r="AL86" s="131">
        <f>AF86/Q86</f>
        <v>0.18256105192615982</v>
      </c>
      <c r="AM86" s="131">
        <f>AL86*SQRT((R86/Q86)^2+(AG86/AF86)^2)</f>
        <v>8.4829208287382537E-4</v>
      </c>
      <c r="AN86" s="18">
        <f>AL86*1/((AN85+AN87)/2)</f>
        <v>0.18220901478531248</v>
      </c>
      <c r="AO86" s="127">
        <f>AN86*SQRT((R86/Q86)^2+(AG86/AF86)^2)</f>
        <v>8.4665629957663498E-4</v>
      </c>
      <c r="AP86" s="18">
        <f>ThU_Alter_Kombi(AN86,U86)</f>
        <v>10.5524</v>
      </c>
      <c r="AQ86" s="18">
        <f t="shared" si="367"/>
        <v>5.4699999999999999E-2</v>
      </c>
      <c r="AR86" s="152">
        <f>(AQ86/AP86)</f>
        <v>5.1836549031499942E-3</v>
      </c>
      <c r="AS86" s="129">
        <f t="shared" si="368"/>
        <v>6.7793830817529128E-4</v>
      </c>
      <c r="AT86" s="129">
        <f t="shared" si="369"/>
        <v>1.503039772252374E-6</v>
      </c>
      <c r="AU86" s="18">
        <v>0.75</v>
      </c>
      <c r="AV86" s="18">
        <f>AU86/2</f>
        <v>0.375</v>
      </c>
      <c r="AW86" s="18">
        <f t="shared" si="371"/>
        <v>10.5246</v>
      </c>
      <c r="AX86" s="133">
        <f t="shared" si="372"/>
        <v>5.6364558000000002E-2</v>
      </c>
      <c r="AY86" s="133">
        <f t="shared" si="373"/>
        <v>5.7095788460452664E-2</v>
      </c>
      <c r="AZ86" s="152">
        <f t="shared" si="374"/>
        <v>5.3555059574710686E-3</v>
      </c>
      <c r="BA86" s="18" t="str">
        <f>Input!B86</f>
        <v>So-1-989</v>
      </c>
      <c r="BB86" s="134">
        <f>Input!E86</f>
        <v>989</v>
      </c>
      <c r="BC86" s="18">
        <f>((U86-1)*EXP(Constants!$B$17*AW86*1000))*1000</f>
        <v>990.219515615869</v>
      </c>
      <c r="BD86" s="130">
        <f>SQRT((EXP(Constants!$B$17*AW86*1000)*V86)^2+((U86-1)*Constants!$B$17*EXP(Constants!$B$17*AW86*1000)*AY86*1000)^2)*1000</f>
        <v>3.8768414152106416</v>
      </c>
      <c r="BE86" s="18">
        <f t="shared" si="375"/>
        <v>10466.6</v>
      </c>
      <c r="BF86" s="135">
        <f t="shared" si="376"/>
        <v>28.547894230226333</v>
      </c>
      <c r="BG86" s="20">
        <f t="shared" si="377"/>
        <v>0.54249841761637185</v>
      </c>
      <c r="BH86" s="18"/>
      <c r="BI86" s="18"/>
      <c r="BJ86" s="18"/>
      <c r="BK86" s="18"/>
      <c r="BL86" s="18"/>
      <c r="BM86" s="18"/>
      <c r="BN86" s="157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6">
        <f>Input!A87</f>
        <v>10073</v>
      </c>
      <c r="B87" s="136" t="str">
        <f>Input!B87</f>
        <v>Hu1-13</v>
      </c>
      <c r="C87" s="136">
        <f>Input!O87</f>
        <v>2.0675834608847419</v>
      </c>
      <c r="D87" s="136">
        <f>C87*Input!P87/100</f>
        <v>2.0386012899426334E-2</v>
      </c>
      <c r="E87" s="137">
        <f>Input!M87</f>
        <v>2.718291565927319</v>
      </c>
      <c r="F87" s="138">
        <f>E87*Input!N87/100</f>
        <v>3.9280847088683937E-4</v>
      </c>
      <c r="G87" s="139">
        <f t="shared" ref="G87" si="423">E87*137.88</f>
        <v>374.79804111005876</v>
      </c>
      <c r="H87" s="138">
        <f>G87*Input!L87/100</f>
        <v>3.2665148614442752E-2</v>
      </c>
      <c r="I87" s="136">
        <v>0</v>
      </c>
      <c r="J87" s="140">
        <f>(((C87*Constants!$B$24*0.000000001*Input!G87*(Constants!$B$4/Constants!$B$3))-(I87*0.000000000000001))/Input!F87)*1000000000000</f>
        <v>750.05974122991711</v>
      </c>
      <c r="K87" s="136">
        <f>J87*Input!P87/100</f>
        <v>7.3954584418615914</v>
      </c>
      <c r="L87" s="141">
        <f>(J87/Constants!$B$4)*602200000000*Constants!$B$17/(365.2425*24*60)</f>
        <v>10.355407530140347</v>
      </c>
      <c r="M87" s="142">
        <f>L87*Input!P87/100</f>
        <v>0.10210251507715357</v>
      </c>
      <c r="N87" s="136">
        <v>0</v>
      </c>
      <c r="O87" s="140">
        <f>(((G87*Constants!$B$23*0.000000001*Input!G87*(Constants!$B$7/Constants!$B$6))-(N87*0.000000001))/Input!F87)*1000000</f>
        <v>13.696563623931354</v>
      </c>
      <c r="P87" s="136">
        <f>O87*Input!N87/100</f>
        <v>1.9792307348330397E-3</v>
      </c>
      <c r="Q87" s="143">
        <f>(O87/Constants!$B$7)*602200000000000000*Constants!$B$18/(365.2425*24*60)</f>
        <v>10.21929043947182</v>
      </c>
      <c r="R87" s="144">
        <f>Q87*Input!N87/100</f>
        <v>1.4767451370537614E-3</v>
      </c>
      <c r="S87" s="142">
        <f>Input!S87*Constants!$B$17/Constants!$B$18</f>
        <v>0.99823645513365977</v>
      </c>
      <c r="T87" s="136">
        <f>S87*Input!T87/100</f>
        <v>1.936020992893416E-3</v>
      </c>
      <c r="U87" s="142">
        <f>S87</f>
        <v>0.99823645513365977</v>
      </c>
      <c r="V87" s="136">
        <f>U87*Input!T87/100</f>
        <v>1.936020992893416E-3</v>
      </c>
      <c r="W87" s="145">
        <v>0</v>
      </c>
      <c r="X87" s="140">
        <f>(((Constants!$B$25*0.000000001*Input!G87/Input!W87*(Constants!$B$11/Constants!$B$9))-(W87*0.000000001))/Input!F87)*1000000000</f>
        <v>0.90145504692327771</v>
      </c>
      <c r="Y87" s="140">
        <f>X87*Input!X87/100</f>
        <v>6.8191133102223633E-3</v>
      </c>
      <c r="Z87" s="140">
        <f>(X87/Constants!$B$11)*6.022E+23*0.000000001*Constants!$B$19/(365.2425*24*60)</f>
        <v>2.200743198514855E-4</v>
      </c>
      <c r="AA87" s="140">
        <f>Z87*Input!X87/100</f>
        <v>1.6647660123035767E-6</v>
      </c>
      <c r="AB87" s="141">
        <v>0</v>
      </c>
      <c r="AC87" s="141">
        <v>0.9</v>
      </c>
      <c r="AD87" s="140">
        <f>(((Input!G87*Constants!$B$25*0.000000001*Input!U87*(Constants!$B$10/Constants!$B$9))-((AB87*0.000000000000001)+(Input!G87*AC87*0.000000000000001)))/Input!F87)*1000000000000</f>
        <v>224.31558077737174</v>
      </c>
      <c r="AE87" s="140">
        <f>AD87*Input!V87/100</f>
        <v>0.76390293176672475</v>
      </c>
      <c r="AF87" s="140">
        <f>(AD87/Constants!$B$10)*602200000000*Constants!$B$16/(365.2425*24*60)</f>
        <v>10.239034631558249</v>
      </c>
      <c r="AG87" s="140">
        <f>AF87*Input!V87/100</f>
        <v>3.4868859962390066E-2</v>
      </c>
      <c r="AH87" s="136">
        <f t="shared" ref="AH87" si="424">AF87/Z87</f>
        <v>46525.349429537884</v>
      </c>
      <c r="AI87" s="145">
        <f t="shared" ref="AI87" si="425">AH87*SQRT((AG87/AF87)^2+(AA87/Z87)^2)</f>
        <v>385.96395114104007</v>
      </c>
      <c r="AJ87" s="142">
        <f t="shared" si="361"/>
        <v>-1.7635448663402276</v>
      </c>
      <c r="AK87" s="145">
        <f t="shared" ref="AK87" si="426">V87*1000</f>
        <v>1.936020992893416</v>
      </c>
      <c r="AL87" s="145">
        <f t="shared" ref="AL87" si="427">AF87/Q87</f>
        <v>1.0019320511735499</v>
      </c>
      <c r="AM87" s="145">
        <f t="shared" ref="AM87" si="428">AL87*SQRT((R87/Q87)^2+(AG87/AF87)^2)</f>
        <v>3.4151331852729796E-3</v>
      </c>
      <c r="AN87" s="136">
        <f>AF87/Q87</f>
        <v>1.0019320511735499</v>
      </c>
      <c r="AO87" s="140">
        <f t="shared" ref="AO87" si="429">AN87*SQRT((R87/Q87)^2+(AG87/AF87)^2)</f>
        <v>3.4151331852729796E-3</v>
      </c>
      <c r="AP87" s="136" t="str">
        <f t="shared" ref="AP87" si="430">ThU_Alter_Kombi(AN87,U87)</f>
        <v>Out of range</v>
      </c>
      <c r="AQ87" s="136" t="e">
        <f t="shared" si="367"/>
        <v>#VALUE!</v>
      </c>
      <c r="AR87" s="136" t="e">
        <f>(AQ87/AP87)*100</f>
        <v>#VALUE!</v>
      </c>
      <c r="AS87" s="144">
        <f t="shared" si="368"/>
        <v>2.1535185946125234E-5</v>
      </c>
      <c r="AT87" s="144">
        <f t="shared" si="369"/>
        <v>1.6293398750736011E-7</v>
      </c>
      <c r="AU87" s="136">
        <v>0.75</v>
      </c>
      <c r="AV87" s="136">
        <f t="shared" ref="AV87" si="431">AU87/2</f>
        <v>0.375</v>
      </c>
      <c r="AW87" s="136" t="str">
        <f t="shared" si="371"/>
        <v>Out of range</v>
      </c>
      <c r="AX87" s="146">
        <f t="shared" si="372"/>
        <v>250.8785130265</v>
      </c>
      <c r="AY87" s="146" t="e">
        <f t="shared" si="373"/>
        <v>#VALUE!</v>
      </c>
      <c r="AZ87" s="147" t="e">
        <f t="shared" si="374"/>
        <v>#VALUE!</v>
      </c>
      <c r="BA87" s="136" t="str">
        <f>Input!B87</f>
        <v>Hu1-13</v>
      </c>
      <c r="BB87" s="148">
        <f>Input!E87</f>
        <v>0</v>
      </c>
      <c r="BC87" s="136" t="e">
        <f>((U87-1)*EXP(Constants!$B$17*AW87*1000))*1000</f>
        <v>#VALUE!</v>
      </c>
      <c r="BD87" s="142" t="e">
        <f>SQRT((EXP(Constants!$B$17*AW87*1000)*V87)^2+((U87-1)*Constants!$B$17*EXP(Constants!$B$17*AW87*1000)*AY87*1000)^2)*1000</f>
        <v>#VALUE!</v>
      </c>
      <c r="BE87" s="136" t="e">
        <f t="shared" si="375"/>
        <v>#VALUE!</v>
      </c>
      <c r="BF87" s="149" t="e">
        <f t="shared" si="376"/>
        <v>#VALUE!</v>
      </c>
      <c r="BG87" s="158" t="e">
        <f t="shared" si="377"/>
        <v>#VALUE!</v>
      </c>
      <c r="BH87" s="136"/>
      <c r="BI87" s="18"/>
      <c r="BJ87" s="18"/>
      <c r="BK87" s="18"/>
      <c r="BL87" s="18"/>
      <c r="BM87" s="18"/>
      <c r="BN87" s="157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9" spans="1:110" ht="15" customHeight="1" x14ac:dyDescent="0.2">
      <c r="A89" s="136">
        <f>Input!A89</f>
        <v>10073</v>
      </c>
      <c r="B89" s="136" t="str">
        <f>Input!B89</f>
        <v>Hu1-13</v>
      </c>
      <c r="C89" s="136">
        <f>Input!O89</f>
        <v>2.1348018254966159</v>
      </c>
      <c r="D89" s="136">
        <f>C89*Input!P89/100</f>
        <v>1.9931988738706177E-2</v>
      </c>
      <c r="E89" s="137">
        <f>Input!M89</f>
        <v>2.719325370883857</v>
      </c>
      <c r="F89" s="138">
        <f>E89*Input!N89/100</f>
        <v>3.4483976453308999E-4</v>
      </c>
      <c r="G89" s="139">
        <f t="shared" ref="G89" si="432">E89*137.88</f>
        <v>374.94058213746621</v>
      </c>
      <c r="H89" s="138">
        <f>G89*Input!L89/100</f>
        <v>3.5476719833566935E-2</v>
      </c>
      <c r="I89" s="136">
        <v>0</v>
      </c>
      <c r="J89" s="140">
        <f>(((C89*Constants!$B$24*0.000000001*Input!G89*(Constants!$B$4/Constants!$B$3))-(I89*0.000000000000001))/Input!F89)*1000000000000</f>
        <v>774.44462828308895</v>
      </c>
      <c r="K89" s="136">
        <f>J89*Input!P89/100</f>
        <v>7.2307515504860111</v>
      </c>
      <c r="L89" s="141">
        <f>(J89/Constants!$B$4)*602200000000*Constants!$B$17/(365.2425*24*60)</f>
        <v>10.692067970811342</v>
      </c>
      <c r="M89" s="142">
        <f>L89*Input!P89/100</f>
        <v>9.9828553565207978E-2</v>
      </c>
      <c r="N89" s="136">
        <v>0</v>
      </c>
      <c r="O89" s="140">
        <f>(((G89*Constants!$B$23*0.000000001*Input!G89*(Constants!$B$7/Constants!$B$6))-(N89*0.000000001))/Input!F89)*1000000</f>
        <v>13.70177262194299</v>
      </c>
      <c r="P89" s="136">
        <f>O89*Input!N89/100</f>
        <v>1.7375324391950308E-3</v>
      </c>
      <c r="Q89" s="143">
        <f>(O89/Constants!$B$7)*602200000000000000*Constants!$B$18/(365.2425*24*60)</f>
        <v>10.223176981019112</v>
      </c>
      <c r="R89" s="144">
        <f>Q89*Input!N89/100</f>
        <v>1.2964090213922789E-3</v>
      </c>
      <c r="S89" s="142">
        <f>Input!S89*Constants!$B$17/Constants!$B$18</f>
        <v>0.99906941871631749</v>
      </c>
      <c r="T89" s="136">
        <f>S89*Input!T89/100</f>
        <v>2.508859249004609E-3</v>
      </c>
      <c r="U89" s="142">
        <f>S89</f>
        <v>0.99906941871631749</v>
      </c>
      <c r="V89" s="136">
        <f>U89*Input!T89/100</f>
        <v>2.508859249004609E-3</v>
      </c>
      <c r="W89" s="145">
        <v>0</v>
      </c>
      <c r="X89" s="140">
        <f>(((Constants!$B$25*0.000000001*Input!G89/Input!W89*(Constants!$B$11/Constants!$B$9))-(W89*0.000000001))/Input!F89)*1000000000</f>
        <v>0.88505102870710484</v>
      </c>
      <c r="Y89" s="140">
        <f>X89*Input!X89/100</f>
        <v>1.5540087604792292E-2</v>
      </c>
      <c r="Z89" s="140">
        <f>(X89/Constants!$B$11)*6.022E+23*0.000000001*Constants!$B$19/(365.2425*24*60)</f>
        <v>2.1606956868382922E-4</v>
      </c>
      <c r="AA89" s="140">
        <f>Z89*Input!X89/100</f>
        <v>3.7938377756381185E-6</v>
      </c>
      <c r="AB89" s="141">
        <v>0</v>
      </c>
      <c r="AC89" s="141">
        <v>0.9</v>
      </c>
      <c r="AD89" s="140">
        <f>(((Input!G89*Constants!$B$25*0.000000001*Input!U89*(Constants!$B$10/Constants!$B$9))-((AB89*0.000000000000001)+(Input!G89*AC89*0.000000000000001)))/Input!F89)*1000000000000</f>
        <v>224.81478046790039</v>
      </c>
      <c r="AE89" s="140">
        <f>AD89*Input!V89/100</f>
        <v>0.85903869520323495</v>
      </c>
      <c r="AF89" s="140">
        <f>(AD89/Constants!$B$10)*602200000000*Constants!$B$16/(365.2425*24*60)</f>
        <v>10.26182093512964</v>
      </c>
      <c r="AG89" s="140">
        <f>AF89*Input!V89/100</f>
        <v>3.9211395479318484E-2</v>
      </c>
      <c r="AH89" s="136">
        <f t="shared" ref="AH89" si="433">AF89/Z89</f>
        <v>47493.133797779643</v>
      </c>
      <c r="AI89" s="145">
        <f t="shared" ref="AI89" si="434">AH89*SQRT((AG89/AF89)^2+(AA89/Z89)^2)</f>
        <v>853.42198954865091</v>
      </c>
      <c r="AJ89" s="142">
        <f t="shared" ref="AJ89:AJ97" si="435">(U89-1)*1000</f>
        <v>-0.93058128368250781</v>
      </c>
      <c r="AK89" s="145">
        <f t="shared" ref="AK89" si="436">V89*1000</f>
        <v>2.5088592490046091</v>
      </c>
      <c r="AL89" s="145">
        <f t="shared" ref="AL89" si="437">AF89/Q89</f>
        <v>1.0037800337588088</v>
      </c>
      <c r="AM89" s="145">
        <f t="shared" ref="AM89" si="438">AL89*SQRT((R89/Q89)^2+(AG89/AF89)^2)</f>
        <v>3.8376507522044933E-3</v>
      </c>
      <c r="AN89" s="136">
        <f>AF89/Q89</f>
        <v>1.0037800337588088</v>
      </c>
      <c r="AO89" s="140">
        <f t="shared" ref="AO89" si="439">AN89*SQRT((R89/Q89)^2+(AG89/AF89)^2)</f>
        <v>3.8376507522044933E-3</v>
      </c>
      <c r="AP89" s="136" t="str">
        <f t="shared" ref="AP89" si="440">ThU_Alter_Kombi(AN89,U89)</f>
        <v>Out of range</v>
      </c>
      <c r="AQ89" s="136" t="e">
        <f t="shared" ref="AQ89:AQ97" si="441">Montealter(AN89,AO89,U89,V89)</f>
        <v>#VALUE!</v>
      </c>
      <c r="AR89" s="136" t="e">
        <f>(AQ89/AP89)*100</f>
        <v>#VALUE!</v>
      </c>
      <c r="AS89" s="144">
        <f t="shared" ref="AS89:AS97" si="442">Z89/Q89</f>
        <v>2.1135266374141359E-5</v>
      </c>
      <c r="AT89" s="144">
        <f t="shared" ref="AT89:AT97" si="443">AS89*SQRT((Y89/X89)^2+(P89/O89)^2)</f>
        <v>3.7111132143107229E-7</v>
      </c>
      <c r="AU89" s="136">
        <v>0.75</v>
      </c>
      <c r="AV89" s="136">
        <f t="shared" ref="AV89" si="444">AU89/2</f>
        <v>0.375</v>
      </c>
      <c r="AW89" s="136" t="str">
        <f t="shared" ref="AW89:AW97" si="445">marincorr_age(AN89,U89,AS89,AU89)</f>
        <v>Out of range</v>
      </c>
      <c r="AX89" s="146">
        <f t="shared" ref="AX89:AX97" si="446">marincorr_age_error(AN89, AO89, U89, V89, AS89, AT89, AU89, AV89)</f>
        <v>202.65116572349999</v>
      </c>
      <c r="AY89" s="146" t="e">
        <f t="shared" ref="AY89:AY97" si="447">SQRT(((AU89*EXP(-0.0000091577*AW89*1000))/(0.0000091577*(EXP(-0.0000091577*AW89*1000)+(AJ89/1000)*EXP(-(0.0000091577-0.0000028263)*AW89*1000)-AS89*AU89*EXP(-0.0000091577*AW89*1000))))^2*AT89^2+((AS89*EXP(-0.0000091577*AW89*1000))/(0.0000091577*(EXP(-0.0000091577*AW89*1000)+(AJ89/1000)*EXP(-(0.0000091577-0.0000028263)*AW89*1000)-AS89*AU89*EXP(-0.0000091577*AW89*1000))))^2*AV89^2+((0.0000091577/(0.0000091577-0.0000028263))*(EXP(-(0.0000091577-0.0000028263)*AW89*1000)-1)/(0.0000091577*(EXP(-0.0000091577*AW89*1000)+(AJ89/1000)*EXP(-(0.0000091577-0.0000028263)*AW89*1000)-AS89*AU89*EXP(-0.0000091577*AW89*1000))))^2*T89^2+(1/(0.0000091577*(EXP(-0.0000091577*AW89*1000)+(AJ89/1000)*EXP(-(0.0000091577-0.0000028263)*AW89*1000)-AS89*AU89*EXP(-0.0000091577*AW89*1000))))^2*AO89^2)/1000</f>
        <v>#VALUE!</v>
      </c>
      <c r="AZ89" s="147" t="e">
        <f t="shared" ref="AZ89:AZ97" si="448">AX89/AW89</f>
        <v>#VALUE!</v>
      </c>
      <c r="BA89" s="136" t="str">
        <f>Input!B89</f>
        <v>Hu1-13</v>
      </c>
      <c r="BB89" s="148">
        <f>Input!E89</f>
        <v>0</v>
      </c>
      <c r="BC89" s="136" t="e">
        <f>((U89-1)*EXP(Constants!$B$17*AW89*1000))*1000</f>
        <v>#VALUE!</v>
      </c>
      <c r="BD89" s="142" t="e">
        <f>SQRT((EXP(Constants!$B$17*AW89*1000)*V89)^2+((U89-1)*Constants!$B$17*EXP(Constants!$B$17*AW89*1000)*AY89*1000)^2)*1000</f>
        <v>#VALUE!</v>
      </c>
      <c r="BE89" s="136" t="e">
        <f t="shared" ref="BE89:BE97" si="449">AW89*1000-58</f>
        <v>#VALUE!</v>
      </c>
      <c r="BF89" s="149" t="e">
        <f t="shared" ref="BF89:BF97" si="450">AY89/2*1000</f>
        <v>#VALUE!</v>
      </c>
      <c r="BG89" s="158" t="e">
        <f t="shared" ref="BG89:BG97" si="451">AY89/AW89*100</f>
        <v>#VALUE!</v>
      </c>
      <c r="BH89" s="136"/>
      <c r="BI89" s="18"/>
      <c r="BJ89" s="18"/>
      <c r="BK89" s="18"/>
      <c r="BL89" s="18"/>
      <c r="BM89" s="18"/>
      <c r="BN89" s="157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10101</v>
      </c>
      <c r="B90" s="18" t="str">
        <f>Input!B90</f>
        <v>So-1-1017</v>
      </c>
      <c r="C90" s="18">
        <f>Input!O90</f>
        <v>0.90839708111471529</v>
      </c>
      <c r="D90" s="18">
        <f>C90*Input!P90/100</f>
        <v>3.5815102692366742E-3</v>
      </c>
      <c r="E90" s="150">
        <f>Input!M90</f>
        <v>0.59635495589868381</v>
      </c>
      <c r="F90" s="151">
        <f>E90*Input!N90/100</f>
        <v>1.252268955373327E-4</v>
      </c>
      <c r="G90" s="21">
        <f>E90*137.88</f>
        <v>82.225421319310527</v>
      </c>
      <c r="H90" s="151">
        <f>G90*Input!L90/100</f>
        <v>7.2316188468023483E-3</v>
      </c>
      <c r="I90" s="18">
        <v>0.3</v>
      </c>
      <c r="J90" s="127">
        <f>(((C90*Constants!$B$24*0.000000001*Input!G90*(Constants!$B$4/Constants!$B$3))-(I90*0.000000000000001))/Input!F90)*1000000000000</f>
        <v>29.761029500165247</v>
      </c>
      <c r="K90" s="18">
        <f>J90*Input!P90/100</f>
        <v>0.11733792962775601</v>
      </c>
      <c r="L90" s="132">
        <f>(J90/Constants!$B$4)*602200000000*Constants!$B$17/(365.2425*24*60)</f>
        <v>0.41088405636247977</v>
      </c>
      <c r="M90" s="130">
        <f>L90*Input!P90/100</f>
        <v>1.6199804005556961E-3</v>
      </c>
      <c r="N90" s="18">
        <v>5.0000000000000001E-3</v>
      </c>
      <c r="O90" s="127">
        <f>(((G90*Constants!$B$23*0.000000001*Input!G90*(Constants!$B$7/Constants!$B$6))-(N90*0.000000001))/Input!F90)*1000000</f>
        <v>0.27134908735557006</v>
      </c>
      <c r="P90" s="18">
        <f>O90*Input!N90/100</f>
        <v>5.6979829680831082E-5</v>
      </c>
      <c r="Q90" s="128">
        <f>(O90/Constants!$B$7)*602200000000000000*Constants!$B$18/(365.2425*24*60)</f>
        <v>0.20245918686692024</v>
      </c>
      <c r="R90" s="129">
        <f>Q90*Input!N90/100</f>
        <v>4.2513833738751525E-5</v>
      </c>
      <c r="S90" s="130">
        <f>Input!S90*Constants!$B$17/Constants!$B$18</f>
        <v>2.0300926056510082</v>
      </c>
      <c r="T90" s="18">
        <f>S90*Input!T90/100</f>
        <v>3.5446074213231014E-3</v>
      </c>
      <c r="U90" s="18">
        <f>S90*1/((U89+U91)/2)</f>
        <v>2.0330626125905962</v>
      </c>
      <c r="V90" s="18">
        <f>U90*Input!T90/100</f>
        <v>3.5497931496047273E-3</v>
      </c>
      <c r="W90" s="131">
        <v>3.0000000000000001E-3</v>
      </c>
      <c r="X90" s="127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0.34766604634320397</v>
      </c>
      <c r="Y90" s="127">
        <f>X90*Input!X90/100</f>
        <v>1.185160964140491E-3</v>
      </c>
      <c r="Z90" s="127">
        <f>(X90/Constants!$B$11)*6.022E+23*0.000000001*Constants!$B$19/(365.2425*24*60)</f>
        <v>8.487652151438626E-5</v>
      </c>
      <c r="AA90" s="127">
        <f>Z90*Input!X90/100</f>
        <v>2.8933610609642287E-7</v>
      </c>
      <c r="AB90" s="132">
        <v>0.05</v>
      </c>
      <c r="AC90" s="132">
        <v>0.9</v>
      </c>
      <c r="AD90" s="127">
        <f>(((Input!G90*Constants!$B$25*0.000000001*Input!U90*(Constants!$B$10/Constants!$B$9))-((AB90*0.000000000000001)+(Input!G90*AC90*0.000000000000001)))/Input!F90)*1000000000000</f>
        <v>0.86839916476568446</v>
      </c>
      <c r="AE90" s="127">
        <f>AD90*Input!V90/100</f>
        <v>5.7496499074569775E-3</v>
      </c>
      <c r="AF90" s="127">
        <f>(AD90/Constants!$B$10)*602200000000*Constants!$B$16/(365.2425*24*60)</f>
        <v>3.9638660369636952E-2</v>
      </c>
      <c r="AG90" s="127">
        <f>AF90*Input!V90/100</f>
        <v>2.624466134620212E-4</v>
      </c>
      <c r="AH90" s="18">
        <f>AF90/Z90</f>
        <v>467.01560882084857</v>
      </c>
      <c r="AI90" s="131">
        <f>AH90*SQRT((AG90/AF90)^2+(AA90/Z90)^2)</f>
        <v>3.4778700766498769</v>
      </c>
      <c r="AJ90" s="130">
        <f t="shared" si="435"/>
        <v>1033.0626125905962</v>
      </c>
      <c r="AK90" s="131">
        <f>V90*1000</f>
        <v>3.5497931496047275</v>
      </c>
      <c r="AL90" s="131">
        <f>AF90/Q90</f>
        <v>0.19578593089822147</v>
      </c>
      <c r="AM90" s="131">
        <f>AL90*SQRT((R90/Q90)^2+(AG90/AF90)^2)</f>
        <v>1.2969457096316166E-3</v>
      </c>
      <c r="AN90" s="18">
        <f>AL90*1/((AN89+AN91)/2)</f>
        <v>0.19513741760274739</v>
      </c>
      <c r="AO90" s="127">
        <f>AN90*SQRT((R90/Q90)^2+(AG90/AF90)^2)</f>
        <v>1.2926497598034269E-3</v>
      </c>
      <c r="AP90" s="18">
        <f>ThU_Alter_Kombi(AN90,U90)</f>
        <v>10.914099999999999</v>
      </c>
      <c r="AQ90" s="18">
        <f t="shared" si="441"/>
        <v>7.8799999999999995E-2</v>
      </c>
      <c r="AR90" s="152">
        <f>(AQ90/AP90)</f>
        <v>7.22001814166995E-3</v>
      </c>
      <c r="AS90" s="129">
        <f t="shared" si="442"/>
        <v>4.1922780994955295E-4</v>
      </c>
      <c r="AT90" s="129">
        <f t="shared" si="443"/>
        <v>1.4318171226137747E-6</v>
      </c>
      <c r="AU90" s="18">
        <v>0.75</v>
      </c>
      <c r="AV90" s="18">
        <f>AU90/2</f>
        <v>0.375</v>
      </c>
      <c r="AW90" s="18">
        <f t="shared" si="445"/>
        <v>10.897500000000001</v>
      </c>
      <c r="AX90" s="133">
        <f t="shared" si="446"/>
        <v>7.7594509000000006E-2</v>
      </c>
      <c r="AY90" s="133">
        <f t="shared" si="447"/>
        <v>7.8563962950430666E-2</v>
      </c>
      <c r="AZ90" s="152">
        <f t="shared" si="448"/>
        <v>7.1203954117916952E-3</v>
      </c>
      <c r="BA90" s="18" t="str">
        <f>Input!B90</f>
        <v>So-1-1017</v>
      </c>
      <c r="BB90" s="134">
        <f>Input!E90</f>
        <v>1017</v>
      </c>
      <c r="BC90" s="18">
        <f>((U90-1)*EXP(Constants!$B$17*AW90*1000))*1000</f>
        <v>1065.3263663922171</v>
      </c>
      <c r="BD90" s="130">
        <f>SQRT((EXP(Constants!$B$17*AW90*1000)*V90)^2+((U90-1)*Constants!$B$17*EXP(Constants!$B$17*AW90*1000)*AY90*1000)^2)*1000</f>
        <v>3.6682694373287283</v>
      </c>
      <c r="BE90" s="18">
        <f t="shared" si="449"/>
        <v>10839.5</v>
      </c>
      <c r="BF90" s="135">
        <f t="shared" si="450"/>
        <v>39.281981475215332</v>
      </c>
      <c r="BG90" s="20">
        <f t="shared" si="451"/>
        <v>0.72093565451186659</v>
      </c>
      <c r="BH90" s="18"/>
      <c r="BI90" s="18"/>
      <c r="BJ90" s="18"/>
      <c r="BK90" s="18"/>
      <c r="BL90" s="18"/>
      <c r="BM90" s="18"/>
      <c r="BN90" s="157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6">
        <f>Input!A91</f>
        <v>10073</v>
      </c>
      <c r="B91" s="136" t="str">
        <f>Input!B91</f>
        <v>Hu1-13</v>
      </c>
      <c r="C91" s="136">
        <f>Input!O91</f>
        <v>2.1040929369390433</v>
      </c>
      <c r="D91" s="136">
        <f>C91*Input!P91/100</f>
        <v>2.2653594367047964E-2</v>
      </c>
      <c r="E91" s="137">
        <f>Input!M91</f>
        <v>2.7199495917908991</v>
      </c>
      <c r="F91" s="138">
        <f>E91*Input!N91/100</f>
        <v>3.572644965757833E-4</v>
      </c>
      <c r="G91" s="139">
        <f t="shared" ref="G91" si="452">E91*137.88</f>
        <v>375.02664971612916</v>
      </c>
      <c r="H91" s="138">
        <f>G91*Input!L91/100</f>
        <v>3.0840199442698609E-2</v>
      </c>
      <c r="I91" s="136">
        <v>0</v>
      </c>
      <c r="J91" s="140">
        <f>(((C91*Constants!$B$24*0.000000001*Input!G91*(Constants!$B$4/Constants!$B$3))-(I91*0.000000000000001))/Input!F91)*1000000000000</f>
        <v>763.30432781120612</v>
      </c>
      <c r="K91" s="136">
        <f>J91*Input!P91/100</f>
        <v>8.2180717007692792</v>
      </c>
      <c r="L91" s="141">
        <f>(J91/Constants!$B$4)*602200000000*Constants!$B$17/(365.2425*24*60)</f>
        <v>10.53826375355607</v>
      </c>
      <c r="M91" s="142">
        <f>L91*Input!P91/100</f>
        <v>0.1134596044760829</v>
      </c>
      <c r="N91" s="136">
        <v>0</v>
      </c>
      <c r="O91" s="140">
        <f>(((G91*Constants!$B$23*0.000000001*Input!G91*(Constants!$B$7/Constants!$B$6))-(N91*0.000000001))/Input!F91)*1000000</f>
        <v>13.704917862680167</v>
      </c>
      <c r="P91" s="136">
        <f>O91*Input!N91/100</f>
        <v>1.8001365156179337E-3</v>
      </c>
      <c r="Q91" s="143">
        <f>(O91/Constants!$B$7)*602200000000000000*Constants!$B$18/(365.2425*24*60)</f>
        <v>10.225523710423495</v>
      </c>
      <c r="R91" s="144">
        <f>Q91*Input!N91/100</f>
        <v>1.3431192223760274E-3</v>
      </c>
      <c r="S91" s="142">
        <f>Input!S91*Constants!$B$17/Constants!$B$18</f>
        <v>0.99800887398239724</v>
      </c>
      <c r="T91" s="136">
        <f>S91*Input!T91/100</f>
        <v>1.7141314984744757E-3</v>
      </c>
      <c r="U91" s="142">
        <f>S91</f>
        <v>0.99800887398239724</v>
      </c>
      <c r="V91" s="136">
        <f>U91*Input!T91/100</f>
        <v>1.7141314984744757E-3</v>
      </c>
      <c r="W91" s="145">
        <v>0</v>
      </c>
      <c r="X91" s="140">
        <f>(((Constants!$B$25*0.000000001*Input!G91/Input!W91*(Constants!$B$11/Constants!$B$9))-(W91*0.000000001))/Input!F91)*1000000000</f>
        <v>0.88173020401002666</v>
      </c>
      <c r="Y91" s="140">
        <f>X91*Input!X91/100</f>
        <v>1.0784806674183489E-2</v>
      </c>
      <c r="Z91" s="140">
        <f>(X91/Constants!$B$11)*6.022E+23*0.000000001*Constants!$B$19/(365.2425*24*60)</f>
        <v>2.1525884801722487E-4</v>
      </c>
      <c r="AA91" s="140">
        <f>Z91*Input!X91/100</f>
        <v>2.6329199682795673E-6</v>
      </c>
      <c r="AB91" s="141">
        <v>0</v>
      </c>
      <c r="AC91" s="141">
        <v>0.9</v>
      </c>
      <c r="AD91" s="140">
        <f>(((Input!G91*Constants!$B$25*0.000000001*Input!U91*(Constants!$B$10/Constants!$B$9))-((AB91*0.000000000000001)+(Input!G91*AC91*0.000000000000001)))/Input!F91)*1000000000000</f>
        <v>224.66178218086205</v>
      </c>
      <c r="AE91" s="140">
        <f>AD91*Input!V91/100</f>
        <v>1.0559438882584411</v>
      </c>
      <c r="AF91" s="140">
        <f>(AD91/Constants!$B$10)*602200000000*Constants!$B$16/(365.2425*24*60)</f>
        <v>10.25483722604387</v>
      </c>
      <c r="AG91" s="140">
        <f>AF91*Input!V91/100</f>
        <v>4.8199264640430721E-2</v>
      </c>
      <c r="AH91" s="136">
        <f t="shared" ref="AH91" si="453">AF91/Z91</f>
        <v>47639.561952980832</v>
      </c>
      <c r="AI91" s="145">
        <f t="shared" ref="AI91" si="454">AH91*SQRT((AG91/AF91)^2+(AA91/Z91)^2)</f>
        <v>624.23984625142691</v>
      </c>
      <c r="AJ91" s="142">
        <f t="shared" si="435"/>
        <v>-1.9911260176027623</v>
      </c>
      <c r="AK91" s="145">
        <f t="shared" ref="AK91" si="455">V91*1000</f>
        <v>1.7141314984744758</v>
      </c>
      <c r="AL91" s="145">
        <f t="shared" ref="AL91" si="456">AF91/Q91</f>
        <v>1.0028667006649736</v>
      </c>
      <c r="AM91" s="145">
        <f t="shared" ref="AM91" si="457">AL91*SQRT((R91/Q91)^2+(AG91/AF91)^2)</f>
        <v>4.7154633287054149E-3</v>
      </c>
      <c r="AN91" s="136">
        <f>AF91/Q91</f>
        <v>1.0028667006649736</v>
      </c>
      <c r="AO91" s="140">
        <f t="shared" ref="AO91" si="458">AN91*SQRT((R91/Q91)^2+(AG91/AF91)^2)</f>
        <v>4.7154633287054149E-3</v>
      </c>
      <c r="AP91" s="136" t="str">
        <f t="shared" ref="AP91" si="459">ThU_Alter_Kombi(AN91,U91)</f>
        <v>Out of range</v>
      </c>
      <c r="AQ91" s="136" t="e">
        <f t="shared" si="441"/>
        <v>#VALUE!</v>
      </c>
      <c r="AR91" s="136" t="e">
        <f>(AQ91/AP91)*100</f>
        <v>#VALUE!</v>
      </c>
      <c r="AS91" s="144">
        <f t="shared" si="442"/>
        <v>2.1051131865040665E-5</v>
      </c>
      <c r="AT91" s="144">
        <f t="shared" si="443"/>
        <v>2.5749994353963254E-7</v>
      </c>
      <c r="AU91" s="136">
        <v>0.75</v>
      </c>
      <c r="AV91" s="136">
        <f t="shared" ref="AV91" si="460">AU91/2</f>
        <v>0.375</v>
      </c>
      <c r="AW91" s="136" t="str">
        <f t="shared" si="445"/>
        <v>Out of range</v>
      </c>
      <c r="AX91" s="146">
        <f t="shared" si="446"/>
        <v>235.36940225519999</v>
      </c>
      <c r="AY91" s="146" t="e">
        <f t="shared" si="447"/>
        <v>#VALUE!</v>
      </c>
      <c r="AZ91" s="147" t="e">
        <f t="shared" si="448"/>
        <v>#VALUE!</v>
      </c>
      <c r="BA91" s="136" t="str">
        <f>Input!B91</f>
        <v>Hu1-13</v>
      </c>
      <c r="BB91" s="148">
        <f>Input!E91</f>
        <v>0</v>
      </c>
      <c r="BC91" s="136" t="e">
        <f>((U91-1)*EXP(Constants!$B$17*AW91*1000))*1000</f>
        <v>#VALUE!</v>
      </c>
      <c r="BD91" s="142" t="e">
        <f>SQRT((EXP(Constants!$B$17*AW91*1000)*V91)^2+((U91-1)*Constants!$B$17*EXP(Constants!$B$17*AW91*1000)*AY91*1000)^2)*1000</f>
        <v>#VALUE!</v>
      </c>
      <c r="BE91" s="136" t="e">
        <f t="shared" si="449"/>
        <v>#VALUE!</v>
      </c>
      <c r="BF91" s="149" t="e">
        <f t="shared" si="450"/>
        <v>#VALUE!</v>
      </c>
      <c r="BG91" s="158" t="e">
        <f t="shared" si="451"/>
        <v>#VALUE!</v>
      </c>
      <c r="BH91" s="136"/>
      <c r="BI91" s="18"/>
      <c r="BJ91" s="18"/>
      <c r="BK91" s="18"/>
      <c r="BL91" s="18"/>
      <c r="BM91" s="18"/>
      <c r="BN91" s="157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10102</v>
      </c>
      <c r="B92" s="18" t="str">
        <f>Input!B92</f>
        <v>So-1-1070</v>
      </c>
      <c r="C92" s="18">
        <f>Input!O92</f>
        <v>2.1771926537931421</v>
      </c>
      <c r="D92" s="18">
        <f>C92*Input!P92/100</f>
        <v>8.6640443631922966E-3</v>
      </c>
      <c r="E92" s="150">
        <f>Input!M92</f>
        <v>1.4771339459057655</v>
      </c>
      <c r="F92" s="151">
        <f>E92*Input!N92/100</f>
        <v>1.6623177231937555E-4</v>
      </c>
      <c r="G92" s="21">
        <f>E92*137.88</f>
        <v>203.66722846148696</v>
      </c>
      <c r="H92" s="151">
        <f>G92*Input!L92/100</f>
        <v>1.4276104777561128E-2</v>
      </c>
      <c r="I92" s="18">
        <v>0.3</v>
      </c>
      <c r="J92" s="127">
        <f>(((C92*Constants!$B$24*0.000000001*Input!G92*(Constants!$B$4/Constants!$B$3))-(I92*0.000000000000001))/Input!F92)*1000000000000</f>
        <v>39.645231610085425</v>
      </c>
      <c r="K92" s="18">
        <f>J92*Input!P92/100</f>
        <v>0.15776649110972468</v>
      </c>
      <c r="L92" s="132">
        <f>(J92/Constants!$B$4)*602200000000*Constants!$B$17/(365.2425*24*60)</f>
        <v>0.54734644106620889</v>
      </c>
      <c r="M92" s="130">
        <f>L92*Input!P92/100</f>
        <v>2.1781415802460341E-3</v>
      </c>
      <c r="N92" s="18">
        <v>5.0000000000000001E-3</v>
      </c>
      <c r="O92" s="127">
        <f>(((G92*Constants!$B$23*0.000000001*Input!G92*(Constants!$B$7/Constants!$B$6))-(N92*0.000000001))/Input!F92)*1000000</f>
        <v>0.37358109647883447</v>
      </c>
      <c r="P92" s="18">
        <f>O92*Input!N92/100</f>
        <v>4.2041581905838917E-5</v>
      </c>
      <c r="Q92" s="128">
        <f>(O92/Constants!$B$7)*602200000000000000*Constants!$B$18/(365.2425*24*60)</f>
        <v>0.2787366110535206</v>
      </c>
      <c r="R92" s="129">
        <f>Q92*Input!N92/100</f>
        <v>3.1368096978714435E-5</v>
      </c>
      <c r="S92" s="130">
        <f>Input!S92*Constants!$B$17/Constants!$B$18</f>
        <v>1.9608022036612334</v>
      </c>
      <c r="T92" s="18">
        <f>S92*Input!T92/100</f>
        <v>1.4984132451107352E-3</v>
      </c>
      <c r="U92" s="18">
        <f>S92*1/((U91+U93)/2)</f>
        <v>1.9657871650987675</v>
      </c>
      <c r="V92" s="18">
        <f>U92*Input!T92/100</f>
        <v>1.5022226717986591E-3</v>
      </c>
      <c r="W92" s="131">
        <v>3.0000000000000001E-3</v>
      </c>
      <c r="X92" s="127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0.15537229200699249</v>
      </c>
      <c r="Y92" s="127">
        <f>X92*Input!X92/100</f>
        <v>3.8332810299427646E-4</v>
      </c>
      <c r="Z92" s="127">
        <f>(X92/Constants!$B$11)*6.022E+23*0.000000001*Constants!$B$19/(365.2425*24*60)</f>
        <v>3.7931399467904312E-5</v>
      </c>
      <c r="AA92" s="127">
        <f>Z92*Input!X92/100</f>
        <v>9.3582782451941247E-8</v>
      </c>
      <c r="AB92" s="132">
        <v>0.05</v>
      </c>
      <c r="AC92" s="132">
        <v>0.9</v>
      </c>
      <c r="AD92" s="127">
        <f>(((Input!G92*Constants!$B$25*0.000000001*Input!U92*(Constants!$B$10/Constants!$B$9))-((AB92*0.000000000000001)+(Input!G92*AC92*0.000000000000001)))/Input!F92)*1000000000000</f>
        <v>1.3332547394082503</v>
      </c>
      <c r="AE92" s="127">
        <f>AD92*Input!V92/100</f>
        <v>4.5249578869791937E-3</v>
      </c>
      <c r="AF92" s="127">
        <f>(AD92/Constants!$B$10)*602200000000*Constants!$B$16/(365.2425*24*60)</f>
        <v>6.0857303813589302E-2</v>
      </c>
      <c r="AG92" s="127">
        <f>AF92*Input!V92/100</f>
        <v>2.0654472752432341E-4</v>
      </c>
      <c r="AH92" s="18">
        <f>AF92/Z92</f>
        <v>1604.4043896952383</v>
      </c>
      <c r="AI92" s="131">
        <f>AH92*SQRT((AG92/AF92)^2+(AA92/Z92)^2)</f>
        <v>6.7319161464679542</v>
      </c>
      <c r="AJ92" s="130">
        <f t="shared" si="435"/>
        <v>965.78716509876745</v>
      </c>
      <c r="AK92" s="131">
        <f>V92*1000</f>
        <v>1.5022226717986591</v>
      </c>
      <c r="AL92" s="131">
        <f>AF92/Q92</f>
        <v>0.21833265312214048</v>
      </c>
      <c r="AM92" s="131">
        <f>AL92*SQRT((R92/Q92)^2+(AG92/AF92)^2)</f>
        <v>7.4141046979756724E-4</v>
      </c>
      <c r="AN92" s="18">
        <f>AL92*1/((AN91+AN93)/2)</f>
        <v>0.21796939863867806</v>
      </c>
      <c r="AO92" s="127">
        <f>AN92*SQRT((R92/Q92)^2+(AG92/AF92)^2)</f>
        <v>7.4017693613510915E-4</v>
      </c>
      <c r="AP92" s="18">
        <f>ThU_Alter_Kombi(AN92,U92)</f>
        <v>12.697800000000001</v>
      </c>
      <c r="AQ92" s="18">
        <f t="shared" si="441"/>
        <v>4.6699999999999998E-2</v>
      </c>
      <c r="AR92" s="152">
        <f>(AQ92/AP92)</f>
        <v>3.6778024539684036E-3</v>
      </c>
      <c r="AS92" s="129">
        <f t="shared" si="442"/>
        <v>1.3608330575785415E-4</v>
      </c>
      <c r="AT92" s="129">
        <f t="shared" si="443"/>
        <v>3.3608820499655669E-7</v>
      </c>
      <c r="AU92" s="18">
        <v>0.75</v>
      </c>
      <c r="AV92" s="18">
        <f>AU92/2</f>
        <v>0.375</v>
      </c>
      <c r="AW92" s="18">
        <f t="shared" si="445"/>
        <v>12.692299999999999</v>
      </c>
      <c r="AX92" s="133">
        <f t="shared" si="446"/>
        <v>4.6156315099999998E-2</v>
      </c>
      <c r="AY92" s="133">
        <f t="shared" si="447"/>
        <v>4.6600737338388078E-2</v>
      </c>
      <c r="AZ92" s="152">
        <f t="shared" si="448"/>
        <v>3.6365603633699171E-3</v>
      </c>
      <c r="BA92" s="18" t="str">
        <f>Input!B92</f>
        <v>So-1-1070</v>
      </c>
      <c r="BB92" s="134">
        <f>Input!E92</f>
        <v>1070</v>
      </c>
      <c r="BC92" s="18">
        <f>((U92-1)*EXP(Constants!$B$17*AW92*1000))*1000</f>
        <v>1001.0071439375167</v>
      </c>
      <c r="BD92" s="130">
        <f>SQRT((EXP(Constants!$B$17*AW92*1000)*V92)^2+((U92-1)*Constants!$B$17*EXP(Constants!$B$17*AW92*1000)*AY92*1000)^2)*1000</f>
        <v>1.5625603697849813</v>
      </c>
      <c r="BE92" s="18">
        <f t="shared" si="449"/>
        <v>12634.3</v>
      </c>
      <c r="BF92" s="135">
        <f t="shared" si="450"/>
        <v>23.300368669194039</v>
      </c>
      <c r="BG92" s="20">
        <f t="shared" si="451"/>
        <v>0.36715754700399517</v>
      </c>
      <c r="BH92" s="18"/>
      <c r="BI92" s="18"/>
      <c r="BJ92" s="18"/>
      <c r="BK92" s="18"/>
      <c r="BL92" s="18"/>
      <c r="BM92" s="18"/>
      <c r="BN92" s="157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6">
        <f>Input!A93</f>
        <v>10073</v>
      </c>
      <c r="B93" s="136" t="str">
        <f>Input!B93</f>
        <v>Hu1-13</v>
      </c>
      <c r="C93" s="136">
        <f>Input!O93</f>
        <v>2.082908826613131</v>
      </c>
      <c r="D93" s="136">
        <f>C93*Input!P93/100</f>
        <v>2.398090777313306E-2</v>
      </c>
      <c r="E93" s="137">
        <f>Input!M93</f>
        <v>2.7202767523678522</v>
      </c>
      <c r="F93" s="138">
        <f>E93*Input!N93/100</f>
        <v>3.5847212795272056E-4</v>
      </c>
      <c r="G93" s="139">
        <f t="shared" ref="G93" si="461">E93*137.88</f>
        <v>375.07175861647943</v>
      </c>
      <c r="H93" s="138">
        <f>G93*Input!L93/100</f>
        <v>4.1333204965950603E-2</v>
      </c>
      <c r="I93" s="136">
        <v>0</v>
      </c>
      <c r="J93" s="140">
        <f>(((C93*Constants!$B$24*0.000000001*Input!G93*(Constants!$B$4/Constants!$B$3))-(I93*0.000000000000001))/Input!F93)*1000000000000</f>
        <v>755.61934260512385</v>
      </c>
      <c r="K93" s="136">
        <f>J93*Input!P93/100</f>
        <v>8.6995827830223629</v>
      </c>
      <c r="L93" s="141">
        <f>(J93/Constants!$B$4)*602200000000*Constants!$B$17/(365.2425*24*60)</f>
        <v>10.432164000032987</v>
      </c>
      <c r="M93" s="142">
        <f>L93*Input!P93/100</f>
        <v>0.12010739959548683</v>
      </c>
      <c r="N93" s="136">
        <v>0</v>
      </c>
      <c r="O93" s="140">
        <f>(((G93*Constants!$B$23*0.000000001*Input!G93*(Constants!$B$7/Constants!$B$6))-(N93*0.000000001))/Input!F93)*1000000</f>
        <v>13.706566315595833</v>
      </c>
      <c r="P93" s="136">
        <f>O93*Input!N93/100</f>
        <v>1.8062213669252048E-3</v>
      </c>
      <c r="Q93" s="143">
        <f>(O93/Constants!$B$7)*602200000000000000*Constants!$B$18/(365.2425*24*60)</f>
        <v>10.226753655363225</v>
      </c>
      <c r="R93" s="144">
        <f>Q93*Input!N93/100</f>
        <v>1.347659256248564E-3</v>
      </c>
      <c r="S93" s="142">
        <f>Input!S93*Constants!$B$17/Constants!$B$18</f>
        <v>0.99691940561364578</v>
      </c>
      <c r="T93" s="136">
        <f>S93*Input!T93/100</f>
        <v>2.0949968455929026E-3</v>
      </c>
      <c r="U93" s="142">
        <f>S93</f>
        <v>0.99691940561364578</v>
      </c>
      <c r="V93" s="136">
        <f>U93*Input!T93/100</f>
        <v>2.0949968455929026E-3</v>
      </c>
      <c r="W93" s="145">
        <v>0</v>
      </c>
      <c r="X93" s="140">
        <f>(((Constants!$B$25*0.000000001*Input!G93/Input!W93*(Constants!$B$11/Constants!$B$9))-(W93*0.000000001))/Input!F93)*1000000000</f>
        <v>0.8736494986071589</v>
      </c>
      <c r="Y93" s="140">
        <f>X93*Input!X93/100</f>
        <v>6.5640406284560027E-3</v>
      </c>
      <c r="Z93" s="140">
        <f>(X93/Constants!$B$11)*6.022E+23*0.000000001*Constants!$B$19/(365.2425*24*60)</f>
        <v>2.1328608658943547E-4</v>
      </c>
      <c r="AA93" s="140">
        <f>Z93*Input!X93/100</f>
        <v>1.6024945245083521E-6</v>
      </c>
      <c r="AB93" s="141">
        <v>0</v>
      </c>
      <c r="AC93" s="141">
        <v>0.9</v>
      </c>
      <c r="AD93" s="140">
        <f>(((Input!G93*Constants!$B$25*0.000000001*Input!U93*(Constants!$B$10/Constants!$B$9))-((AB93*0.000000000000001)+(Input!G93*AC93*0.000000000000001)))/Input!F93)*1000000000000</f>
        <v>224.15102076050337</v>
      </c>
      <c r="AE93" s="140">
        <f>AD93*Input!V93/100</f>
        <v>0.55959481616936313</v>
      </c>
      <c r="AF93" s="140">
        <f>(AD93/Constants!$B$10)*602200000000*Constants!$B$16/(365.2425*24*60)</f>
        <v>10.231523179585784</v>
      </c>
      <c r="AG93" s="140">
        <f>AF93*Input!V93/100</f>
        <v>2.5543079453251141E-2</v>
      </c>
      <c r="AH93" s="136">
        <f t="shared" ref="AH93" si="462">AF93/Z93</f>
        <v>47970.888974492409</v>
      </c>
      <c r="AI93" s="145">
        <f t="shared" ref="AI93" si="463">AH93*SQRT((AG93/AF93)^2+(AA93/Z93)^2)</f>
        <v>379.79824459536155</v>
      </c>
      <c r="AJ93" s="142">
        <f t="shared" si="435"/>
        <v>-3.0805943863542185</v>
      </c>
      <c r="AK93" s="145">
        <f t="shared" ref="AK93" si="464">V93*1000</f>
        <v>2.0949968455929024</v>
      </c>
      <c r="AL93" s="145">
        <f t="shared" ref="AL93" si="465">AF93/Q93</f>
        <v>1.0004663771499041</v>
      </c>
      <c r="AM93" s="145">
        <f t="shared" ref="AM93" si="466">AL93*SQRT((R93/Q93)^2+(AG93/AF93)^2)</f>
        <v>2.5011494508395218E-3</v>
      </c>
      <c r="AN93" s="136">
        <f>AF93/Q93</f>
        <v>1.0004663771499041</v>
      </c>
      <c r="AO93" s="140">
        <f t="shared" ref="AO93" si="467">AN93*SQRT((R93/Q93)^2+(AG93/AF93)^2)</f>
        <v>2.5011494508395218E-3</v>
      </c>
      <c r="AP93" s="136" t="str">
        <f t="shared" ref="AP93" si="468">ThU_Alter_Kombi(AN93,U93)</f>
        <v>Out of range</v>
      </c>
      <c r="AQ93" s="136" t="e">
        <f t="shared" si="441"/>
        <v>#VALUE!</v>
      </c>
      <c r="AR93" s="136" t="e">
        <f>(AQ93/AP93)*100</f>
        <v>#VALUE!</v>
      </c>
      <c r="AS93" s="144">
        <f t="shared" si="442"/>
        <v>2.0855698081431896E-5</v>
      </c>
      <c r="AT93" s="144">
        <f t="shared" si="443"/>
        <v>1.5672040614015204E-7</v>
      </c>
      <c r="AU93" s="136">
        <v>0.75</v>
      </c>
      <c r="AV93" s="136">
        <f t="shared" ref="AV93" si="469">AU93/2</f>
        <v>0.375</v>
      </c>
      <c r="AW93" s="136" t="str">
        <f t="shared" si="445"/>
        <v>Out of range</v>
      </c>
      <c r="AX93" s="146">
        <f t="shared" si="446"/>
        <v>223.85943367920001</v>
      </c>
      <c r="AY93" s="146" t="e">
        <f t="shared" si="447"/>
        <v>#VALUE!</v>
      </c>
      <c r="AZ93" s="147" t="e">
        <f t="shared" si="448"/>
        <v>#VALUE!</v>
      </c>
      <c r="BA93" s="136" t="str">
        <f>Input!B93</f>
        <v>Hu1-13</v>
      </c>
      <c r="BB93" s="148">
        <f>Input!E93</f>
        <v>0</v>
      </c>
      <c r="BC93" s="136" t="e">
        <f>((U93-1)*EXP(Constants!$B$17*AW93*1000))*1000</f>
        <v>#VALUE!</v>
      </c>
      <c r="BD93" s="142" t="e">
        <f>SQRT((EXP(Constants!$B$17*AW93*1000)*V93)^2+((U93-1)*Constants!$B$17*EXP(Constants!$B$17*AW93*1000)*AY93*1000)^2)*1000</f>
        <v>#VALUE!</v>
      </c>
      <c r="BE93" s="136" t="e">
        <f t="shared" si="449"/>
        <v>#VALUE!</v>
      </c>
      <c r="BF93" s="149" t="e">
        <f t="shared" si="450"/>
        <v>#VALUE!</v>
      </c>
      <c r="BG93" s="158" t="e">
        <f t="shared" si="451"/>
        <v>#VALUE!</v>
      </c>
      <c r="BH93" s="136"/>
      <c r="BI93" s="18"/>
      <c r="BJ93" s="18"/>
      <c r="BK93" s="18"/>
      <c r="BL93" s="18"/>
      <c r="BM93" s="18"/>
      <c r="BN93" s="157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10103</v>
      </c>
      <c r="B94" s="18" t="str">
        <f>Input!B94</f>
        <v>So-1-1189</v>
      </c>
      <c r="C94" s="18">
        <f>Input!O94</f>
        <v>1.5901695258168387</v>
      </c>
      <c r="D94" s="18">
        <f>C94*Input!P94/100</f>
        <v>6.0609535214338033E-3</v>
      </c>
      <c r="E94" s="150">
        <f>Input!M94</f>
        <v>1.052902869262536</v>
      </c>
      <c r="F94" s="151">
        <f>E94*Input!N94/100</f>
        <v>7.9302739383544767E-5</v>
      </c>
      <c r="G94" s="21">
        <f>E94*137.88</f>
        <v>145.17424761391845</v>
      </c>
      <c r="H94" s="151">
        <f>G94*Input!L94/100</f>
        <v>8.6898757231174337E-3</v>
      </c>
      <c r="I94" s="18">
        <v>0.3</v>
      </c>
      <c r="J94" s="127">
        <f>(((C94*Constants!$B$24*0.000000001*Input!G94*(Constants!$B$4/Constants!$B$3))-(I94*0.000000000000001))/Input!F94)*1000000000000</f>
        <v>62.186118515213089</v>
      </c>
      <c r="K94" s="18">
        <f>J94*Input!P94/100</f>
        <v>0.23702326568324267</v>
      </c>
      <c r="L94" s="132">
        <f>(J94/Constants!$B$4)*602200000000*Constants!$B$17/(365.2425*24*60)</f>
        <v>0.85854841227272694</v>
      </c>
      <c r="M94" s="130">
        <f>L94*Input!P94/100</f>
        <v>3.2723693532064058E-3</v>
      </c>
      <c r="N94" s="18">
        <v>5.0000000000000001E-3</v>
      </c>
      <c r="O94" s="127">
        <f>(((G94*Constants!$B$23*0.000000001*Input!G94*(Constants!$B$7/Constants!$B$6))-(N94*0.000000001))/Input!F94)*1000000</f>
        <v>0.57187800797887212</v>
      </c>
      <c r="P94" s="18">
        <f>O94*Input!N94/100</f>
        <v>4.3072817018433895E-5</v>
      </c>
      <c r="Q94" s="128">
        <f>(O94/Constants!$B$7)*602200000000000000*Constants!$B$18/(365.2425*24*60)</f>
        <v>0.42669005306348562</v>
      </c>
      <c r="R94" s="129">
        <f>Q94*Input!N94/100</f>
        <v>3.2137522903081038E-5</v>
      </c>
      <c r="S94" s="130">
        <f>Input!S94*Constants!$B$17/Constants!$B$18</f>
        <v>2.0021039529761526</v>
      </c>
      <c r="T94" s="18">
        <f>S94*Input!T94/100</f>
        <v>1.9770073284498908E-3</v>
      </c>
      <c r="U94" s="18">
        <f>S94*1/((U93+U95)/2)</f>
        <v>2.0044217182201698</v>
      </c>
      <c r="V94" s="18">
        <f>U94*Input!T94/100</f>
        <v>1.9792960402154492E-3</v>
      </c>
      <c r="W94" s="131">
        <v>3.0000000000000001E-3</v>
      </c>
      <c r="X94" s="127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0.29770635348886387</v>
      </c>
      <c r="Y94" s="127">
        <f>X94*Input!X94/100</f>
        <v>8.0258270717068934E-4</v>
      </c>
      <c r="Z94" s="127">
        <f>(X94/Constants!$B$11)*6.022E+23*0.000000001*Constants!$B$19/(365.2425*24*60)</f>
        <v>7.2679745355182183E-5</v>
      </c>
      <c r="AA94" s="127">
        <f>Z94*Input!X94/100</f>
        <v>1.9593638530062622E-7</v>
      </c>
      <c r="AB94" s="132">
        <v>0.05</v>
      </c>
      <c r="AC94" s="132">
        <v>0.9</v>
      </c>
      <c r="AD94" s="127">
        <f>(((Input!G94*Constants!$B$25*0.000000001*Input!U94*(Constants!$B$10/Constants!$B$9))-((AB94*0.000000000000001)+(Input!G94*AC94*0.000000000000001)))/Input!F94)*1000000000000</f>
        <v>2.3442301494517253</v>
      </c>
      <c r="AE94" s="127">
        <f>AD94*Input!V94/100</f>
        <v>8.4230598795087055E-3</v>
      </c>
      <c r="AF94" s="127">
        <f>(AD94/Constants!$B$10)*602200000000*Constants!$B$16/(365.2425*24*60)</f>
        <v>0.10700395220607208</v>
      </c>
      <c r="AG94" s="127">
        <f>AF94*Input!V94/100</f>
        <v>3.8447619871565572E-4</v>
      </c>
      <c r="AH94" s="18">
        <f>AF94/Z94</f>
        <v>1472.2664709837557</v>
      </c>
      <c r="AI94" s="131">
        <f>AH94*SQRT((AG94/AF94)^2+(AA94/Z94)^2)</f>
        <v>6.6134424041020159</v>
      </c>
      <c r="AJ94" s="130">
        <f t="shared" si="435"/>
        <v>1004.4217182201697</v>
      </c>
      <c r="AK94" s="131">
        <f>V94*1000</f>
        <v>1.9792960402154491</v>
      </c>
      <c r="AL94" s="131">
        <f>AF94/Q94</f>
        <v>0.25077676744002131</v>
      </c>
      <c r="AM94" s="131">
        <f>AL94*SQRT((R94/Q94)^2+(AG94/AF94)^2)</f>
        <v>9.0126464439813743E-4</v>
      </c>
      <c r="AN94" s="18">
        <f>AL94*1/((AN93+AN95)/2)</f>
        <v>0.25006583951283778</v>
      </c>
      <c r="AO94" s="127">
        <f>AN94*SQRT((R94/Q94)^2+(AG94/AF94)^2)</f>
        <v>8.987096461340378E-4</v>
      </c>
      <c r="AP94" s="18">
        <f>ThU_Alter_Kombi(AN94,U94)</f>
        <v>14.3758</v>
      </c>
      <c r="AQ94" s="18">
        <f t="shared" si="441"/>
        <v>5.5800000000000002E-2</v>
      </c>
      <c r="AR94" s="152">
        <f>(AQ94/AP94)</f>
        <v>3.8815231152353261E-3</v>
      </c>
      <c r="AS94" s="129">
        <f t="shared" si="442"/>
        <v>1.7033381686160009E-4</v>
      </c>
      <c r="AT94" s="129">
        <f t="shared" si="443"/>
        <v>4.5937991120979923E-7</v>
      </c>
      <c r="AU94" s="18">
        <v>0.75</v>
      </c>
      <c r="AV94" s="18">
        <f>AU94/2</f>
        <v>0.375</v>
      </c>
      <c r="AW94" s="18">
        <f t="shared" si="445"/>
        <v>14.369</v>
      </c>
      <c r="AX94" s="133">
        <f t="shared" si="446"/>
        <v>5.6855179499999998E-2</v>
      </c>
      <c r="AY94" s="133">
        <f t="shared" si="447"/>
        <v>5.6871084603865911E-2</v>
      </c>
      <c r="AZ94" s="152">
        <f t="shared" si="448"/>
        <v>3.9567944533370446E-3</v>
      </c>
      <c r="BA94" s="18" t="str">
        <f>Input!B94</f>
        <v>So-1-1189</v>
      </c>
      <c r="BB94" s="134">
        <f>Input!E94</f>
        <v>1189</v>
      </c>
      <c r="BC94" s="18">
        <f>((U94-1)*EXP(Constants!$B$17*AW94*1000))*1000</f>
        <v>1045.9882698487802</v>
      </c>
      <c r="BD94" s="130">
        <f>SQRT((EXP(Constants!$B$17*AW94*1000)*V94)^2+((U94-1)*Constants!$B$17*EXP(Constants!$B$17*AW94*1000)*AY94*1000)^2)*1000</f>
        <v>2.0680313134265256</v>
      </c>
      <c r="BE94" s="18">
        <f t="shared" si="449"/>
        <v>14311</v>
      </c>
      <c r="BF94" s="135">
        <f t="shared" si="450"/>
        <v>28.435542301932955</v>
      </c>
      <c r="BG94" s="20">
        <f t="shared" si="451"/>
        <v>0.39579013573572208</v>
      </c>
      <c r="BH94" s="18"/>
      <c r="BI94" s="18"/>
      <c r="BJ94" s="18"/>
      <c r="BK94" s="18"/>
      <c r="BL94" s="18"/>
      <c r="BM94" s="18"/>
      <c r="BN94" s="157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6">
        <f>Input!A95</f>
        <v>10073</v>
      </c>
      <c r="B95" s="136" t="str">
        <f>Input!B95</f>
        <v>Hu1-13</v>
      </c>
      <c r="C95" s="136">
        <f>Input!O95</f>
        <v>2.1134267386085841</v>
      </c>
      <c r="D95" s="136">
        <f>C95*Input!P95/100</f>
        <v>2.4549234137700132E-2</v>
      </c>
      <c r="E95" s="137">
        <f>Input!M95</f>
        <v>2.720874355772938</v>
      </c>
      <c r="F95" s="138">
        <f>E95*Input!N95/100</f>
        <v>3.8161630231061219E-4</v>
      </c>
      <c r="G95" s="139">
        <f t="shared" ref="G95" si="470">E95*137.88</f>
        <v>375.15415617397269</v>
      </c>
      <c r="H95" s="138">
        <f>G95*Input!L95/100</f>
        <v>3.606293156971313E-2</v>
      </c>
      <c r="I95" s="136">
        <v>0</v>
      </c>
      <c r="J95" s="140">
        <f>(((C95*Constants!$B$24*0.000000001*Input!G95*(Constants!$B$4/Constants!$B$3))-(I95*0.000000000000001))/Input!F95)*1000000000000</f>
        <v>766.69036227965341</v>
      </c>
      <c r="K95" s="136">
        <f>J95*Input!P95/100</f>
        <v>8.9057552224937595</v>
      </c>
      <c r="L95" s="141">
        <f>(J95/Constants!$B$4)*602200000000*Constants!$B$17/(365.2425*24*60)</f>
        <v>10.585011718957304</v>
      </c>
      <c r="M95" s="142">
        <f>L95*Input!P95/100</f>
        <v>0.12295383903870856</v>
      </c>
      <c r="N95" s="136">
        <v>0</v>
      </c>
      <c r="O95" s="140">
        <f>(((G95*Constants!$B$23*0.000000001*Input!G95*(Constants!$B$7/Constants!$B$6))-(N95*0.000000001))/Input!F95)*1000000</f>
        <v>13.709577439627646</v>
      </c>
      <c r="P95" s="136">
        <f>O95*Input!N95/100</f>
        <v>1.9228371341922764E-3</v>
      </c>
      <c r="Q95" s="143">
        <f>(O95/Constants!$B$7)*602200000000000000*Constants!$B$18/(365.2425*24*60)</f>
        <v>10.22900031750968</v>
      </c>
      <c r="R95" s="144">
        <f>Q95*Input!N95/100</f>
        <v>1.4346687009710202E-3</v>
      </c>
      <c r="S95" s="142">
        <f>Input!S95*Constants!$B$17/Constants!$B$18</f>
        <v>1.0007679420907334</v>
      </c>
      <c r="T95" s="136">
        <f>S95*Input!T95/100</f>
        <v>1.4553547029855097E-3</v>
      </c>
      <c r="U95" s="142">
        <f>S95</f>
        <v>1.0007679420907334</v>
      </c>
      <c r="V95" s="136">
        <f>U95*Input!T95/100</f>
        <v>1.4553547029855097E-3</v>
      </c>
      <c r="W95" s="145">
        <v>0</v>
      </c>
      <c r="X95" s="140">
        <f>(((Constants!$B$25*0.000000001*Input!G95/Input!W95*(Constants!$B$11/Constants!$B$9))-(W95*0.000000001))/Input!F95)*1000000000</f>
        <v>0.87140620421672044</v>
      </c>
      <c r="Y95" s="140">
        <f>X95*Input!X95/100</f>
        <v>8.4094331182471491E-3</v>
      </c>
      <c r="Z95" s="140">
        <f>(X95/Constants!$B$11)*6.022E+23*0.000000001*Constants!$B$19/(365.2425*24*60)</f>
        <v>2.1273842590586908E-4</v>
      </c>
      <c r="AA95" s="140">
        <f>Z95*Input!X95/100</f>
        <v>2.0530144904633392E-6</v>
      </c>
      <c r="AB95" s="141">
        <v>0</v>
      </c>
      <c r="AC95" s="141">
        <v>0.9</v>
      </c>
      <c r="AD95" s="140">
        <f>(((Input!G95*Constants!$B$25*0.000000001*Input!U95*(Constants!$B$10/Constants!$B$9))-((AB95*0.000000000000001)+(Input!G95*AC95*0.000000000000001)))/Input!F95)*1000000000000</f>
        <v>225.26542890276599</v>
      </c>
      <c r="AE95" s="140">
        <f>AD95*Input!V95/100</f>
        <v>1.0435158347895253</v>
      </c>
      <c r="AF95" s="140">
        <f>(AD95/Constants!$B$10)*602200000000*Constants!$B$16/(365.2425*24*60)</f>
        <v>10.282391084181507</v>
      </c>
      <c r="AG95" s="140">
        <f>AF95*Input!V95/100</f>
        <v>4.7631977832131023E-2</v>
      </c>
      <c r="AH95" s="136">
        <f t="shared" ref="AH95" si="471">AF95/Z95</f>
        <v>48333.49236461486</v>
      </c>
      <c r="AI95" s="145">
        <f t="shared" ref="AI95" si="472">AH95*SQRT((AG95/AF95)^2+(AA95/Z95)^2)</f>
        <v>517.39309605376138</v>
      </c>
      <c r="AJ95" s="142">
        <f t="shared" si="435"/>
        <v>0.76794209073338671</v>
      </c>
      <c r="AK95" s="145">
        <f t="shared" ref="AK95" si="473">V95*1000</f>
        <v>1.4553547029855096</v>
      </c>
      <c r="AL95" s="145">
        <f t="shared" ref="AL95" si="474">AF95/Q95</f>
        <v>1.0052195488331772</v>
      </c>
      <c r="AM95" s="145">
        <f t="shared" ref="AM95" si="475">AL95*SQRT((R95/Q95)^2+(AG95/AF95)^2)</f>
        <v>4.6586962069547202E-3</v>
      </c>
      <c r="AN95" s="136">
        <f>AF95/Q95</f>
        <v>1.0052195488331772</v>
      </c>
      <c r="AO95" s="140">
        <f t="shared" ref="AO95" si="476">AN95*SQRT((R95/Q95)^2+(AG95/AF95)^2)</f>
        <v>4.6586962069547202E-3</v>
      </c>
      <c r="AP95" s="136" t="str">
        <f t="shared" ref="AP95" si="477">ThU_Alter_Kombi(AN95,U95)</f>
        <v>Out of range</v>
      </c>
      <c r="AQ95" s="136" t="e">
        <f t="shared" si="441"/>
        <v>#VALUE!</v>
      </c>
      <c r="AR95" s="136" t="e">
        <f>(AQ95/AP95)*100</f>
        <v>#VALUE!</v>
      </c>
      <c r="AS95" s="144">
        <f t="shared" si="442"/>
        <v>2.0797577407609438E-5</v>
      </c>
      <c r="AT95" s="144">
        <f t="shared" si="443"/>
        <v>2.0072648733744269E-7</v>
      </c>
      <c r="AU95" s="136">
        <v>0.75</v>
      </c>
      <c r="AV95" s="136">
        <f t="shared" ref="AV95" si="478">AU95/2</f>
        <v>0.375</v>
      </c>
      <c r="AW95" s="136" t="str">
        <f t="shared" si="445"/>
        <v>Out of range</v>
      </c>
      <c r="AX95" s="146">
        <f t="shared" si="446"/>
        <v>268.11651342580001</v>
      </c>
      <c r="AY95" s="146" t="e">
        <f t="shared" si="447"/>
        <v>#VALUE!</v>
      </c>
      <c r="AZ95" s="147" t="e">
        <f t="shared" si="448"/>
        <v>#VALUE!</v>
      </c>
      <c r="BA95" s="136" t="str">
        <f>Input!B95</f>
        <v>Hu1-13</v>
      </c>
      <c r="BB95" s="148">
        <f>Input!E95</f>
        <v>0</v>
      </c>
      <c r="BC95" s="136" t="e">
        <f>((U95-1)*EXP(Constants!$B$17*AW95*1000))*1000</f>
        <v>#VALUE!</v>
      </c>
      <c r="BD95" s="142" t="e">
        <f>SQRT((EXP(Constants!$B$17*AW95*1000)*V95)^2+((U95-1)*Constants!$B$17*EXP(Constants!$B$17*AW95*1000)*AY95*1000)^2)*1000</f>
        <v>#VALUE!</v>
      </c>
      <c r="BE95" s="136" t="e">
        <f t="shared" si="449"/>
        <v>#VALUE!</v>
      </c>
      <c r="BF95" s="149" t="e">
        <f t="shared" si="450"/>
        <v>#VALUE!</v>
      </c>
      <c r="BG95" s="158" t="e">
        <f t="shared" si="451"/>
        <v>#VALUE!</v>
      </c>
      <c r="BH95" s="136"/>
      <c r="BI95" s="18"/>
      <c r="BJ95" s="18"/>
      <c r="BK95" s="18"/>
      <c r="BL95" s="18"/>
      <c r="BM95" s="18"/>
      <c r="BN95" s="157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>
        <f>Input!A96</f>
        <v>10104</v>
      </c>
      <c r="B96" s="18" t="str">
        <f>Input!B96</f>
        <v>So-1-1522</v>
      </c>
      <c r="C96" s="18">
        <f>Input!O96</f>
        <v>1.5979026892866632</v>
      </c>
      <c r="D96" s="18">
        <f>C96*Input!P96/100</f>
        <v>4.2748837243047379E-3</v>
      </c>
      <c r="E96" s="150">
        <f>Input!M96</f>
        <v>1.0570012160458242</v>
      </c>
      <c r="F96" s="151">
        <f>E96*Input!N96/100</f>
        <v>1.0344088089290186E-4</v>
      </c>
      <c r="G96" s="21">
        <f>E96*137.88</f>
        <v>145.73932766839823</v>
      </c>
      <c r="H96" s="151">
        <f>G96*Input!L96/100</f>
        <v>1.1306128250682636E-2</v>
      </c>
      <c r="I96" s="18">
        <v>0.3</v>
      </c>
      <c r="J96" s="127">
        <f>(((C96*Constants!$B$24*0.000000001*Input!G96*(Constants!$B$4/Constants!$B$3))-(I96*0.000000000000001))/Input!F96)*1000000000000</f>
        <v>59.369457689231275</v>
      </c>
      <c r="K96" s="18">
        <f>J96*Input!P96/100</f>
        <v>0.15883165482986575</v>
      </c>
      <c r="L96" s="132">
        <f>(J96/Constants!$B$4)*602200000000*Constants!$B$17/(365.2425*24*60)</f>
        <v>0.81966128218973444</v>
      </c>
      <c r="M96" s="130">
        <f>L96*Input!P96/100</f>
        <v>2.1928473480696668E-3</v>
      </c>
      <c r="N96" s="18">
        <v>5.0000000000000001E-3</v>
      </c>
      <c r="O96" s="127">
        <f>(((G96*Constants!$B$23*0.000000001*Input!G96*(Constants!$B$7/Constants!$B$6))-(N96*0.000000001))/Input!F96)*1000000</f>
        <v>0.54544843440104696</v>
      </c>
      <c r="P96" s="18">
        <f>O96*Input!N96/100</f>
        <v>5.3378998698949876E-5</v>
      </c>
      <c r="Q96" s="128">
        <f>(O96/Constants!$B$7)*602200000000000000*Constants!$B$18/(365.2425*24*60)</f>
        <v>0.40697039957965359</v>
      </c>
      <c r="R96" s="129">
        <f>Q96*Input!N96/100</f>
        <v>3.9827178995440794E-5</v>
      </c>
      <c r="S96" s="130">
        <f>Input!S96*Constants!$B$17/Constants!$B$18</f>
        <v>2.0062443927531937</v>
      </c>
      <c r="T96" s="18">
        <f>S96*Input!T96/100</f>
        <v>1.7389237623954123E-3</v>
      </c>
      <c r="U96" s="18">
        <f>S96*1/((U95+U97)/2)</f>
        <v>2.0053453205274625</v>
      </c>
      <c r="V96" s="18">
        <f>U96*Input!T96/100</f>
        <v>1.7381444864193244E-3</v>
      </c>
      <c r="W96" s="131">
        <v>3.0000000000000001E-3</v>
      </c>
      <c r="X96" s="127">
        <f>IF((((Constants!$B$25*0.000000001*Input!G96/Input!W96*(Constants!$B$11/Constants!$B$9))-(W96*0.000000001))/Input!F96)*1000000000&lt;0, "n.d.", (((Constants!$B$25*0.000000001*Input!G96/Input!W96*(Constants!$B$11/Constants!$B$9))-(W96*0.000000001))/Input!F96)*1000000000)</f>
        <v>0.77648497536993955</v>
      </c>
      <c r="Y96" s="127">
        <f>X96*Input!X96/100</f>
        <v>1.7572287554054025E-3</v>
      </c>
      <c r="Z96" s="127">
        <f>(X96/Constants!$B$11)*6.022E+23*0.000000001*Constants!$B$19/(365.2425*24*60)</f>
        <v>1.8956508526151808E-4</v>
      </c>
      <c r="AA96" s="127">
        <f>Z96*Input!X96/100</f>
        <v>4.2899634816979398E-7</v>
      </c>
      <c r="AB96" s="132">
        <v>0.05</v>
      </c>
      <c r="AC96" s="132">
        <v>0.9</v>
      </c>
      <c r="AD96" s="127">
        <f>(((Input!G96*Constants!$B$25*0.000000001*Input!U96*(Constants!$B$10/Constants!$B$9))-((AB96*0.000000000000001)+(Input!G96*AC96*0.000000000000001)))/Input!F96)*1000000000000</f>
        <v>5.1087573274431373</v>
      </c>
      <c r="AE96" s="127">
        <f>AD96*Input!V96/100</f>
        <v>1.3210649680995026E-2</v>
      </c>
      <c r="AF96" s="127">
        <f>(AD96/Constants!$B$10)*602200000000*Constants!$B$16/(365.2425*24*60)</f>
        <v>0.23319264323342978</v>
      </c>
      <c r="AG96" s="127">
        <f>AF96*Input!V96/100</f>
        <v>6.0300893553773618E-4</v>
      </c>
      <c r="AH96" s="18">
        <f>AF96/Z96</f>
        <v>1230.1455350373435</v>
      </c>
      <c r="AI96" s="131">
        <f>AH96*SQRT((AG96/AF96)^2+(AA96/Z96)^2)</f>
        <v>4.2271590010865863</v>
      </c>
      <c r="AJ96" s="130">
        <f t="shared" si="435"/>
        <v>1005.3453205274625</v>
      </c>
      <c r="AK96" s="131">
        <f>V96*1000</f>
        <v>1.7381444864193243</v>
      </c>
      <c r="AL96" s="131">
        <f>AF96/Q96</f>
        <v>0.5729965704490716</v>
      </c>
      <c r="AM96" s="131">
        <f>AL96*SQRT((R96/Q96)^2+(AG96/AF96)^2)</f>
        <v>1.4827628944382909E-3</v>
      </c>
      <c r="AN96" s="18">
        <f>AL96*1/((AN95+AN97)/2)</f>
        <v>0.57116051440124382</v>
      </c>
      <c r="AO96" s="127">
        <f>AN96*SQRT((R96/Q96)^2+(AG96/AF96)^2)</f>
        <v>1.4780116691775632E-3</v>
      </c>
      <c r="AP96" s="18">
        <f>ThU_Alter_Kombi(AN96,U96)</f>
        <v>35.518300000000004</v>
      </c>
      <c r="AQ96" s="18">
        <f t="shared" si="441"/>
        <v>0.1095</v>
      </c>
      <c r="AR96" s="152">
        <f>(AQ96/AP96)</f>
        <v>3.0829178198280884E-3</v>
      </c>
      <c r="AS96" s="129">
        <f t="shared" si="442"/>
        <v>4.6579575678553931E-4</v>
      </c>
      <c r="AT96" s="129">
        <f t="shared" si="443"/>
        <v>1.0551068925421685E-6</v>
      </c>
      <c r="AU96" s="18">
        <v>0.75</v>
      </c>
      <c r="AV96" s="18">
        <f>AU96/2</f>
        <v>0.375</v>
      </c>
      <c r="AW96" s="18">
        <f t="shared" si="445"/>
        <v>35.5002</v>
      </c>
      <c r="AX96" s="133">
        <f t="shared" si="446"/>
        <v>0.1100731601</v>
      </c>
      <c r="AY96" s="133">
        <f t="shared" si="447"/>
        <v>0.11222172689286153</v>
      </c>
      <c r="AZ96" s="152">
        <f t="shared" si="448"/>
        <v>3.1006349288173023E-3</v>
      </c>
      <c r="BA96" s="18" t="str">
        <f>Input!B96</f>
        <v>So-1-1522</v>
      </c>
      <c r="BB96" s="134">
        <f>Input!E96</f>
        <v>1522</v>
      </c>
      <c r="BC96" s="18">
        <f>((U96-1)*EXP(Constants!$B$17*AW96*1000))*1000</f>
        <v>1111.2825285128238</v>
      </c>
      <c r="BD96" s="130">
        <f>SQRT((EXP(Constants!$B$17*AW96*1000)*V96)^2+((U96-1)*Constants!$B$17*EXP(Constants!$B$17*AW96*1000)*AY96*1000)^2)*1000</f>
        <v>1.953267395117521</v>
      </c>
      <c r="BE96" s="18">
        <f t="shared" si="449"/>
        <v>35442.199999999997</v>
      </c>
      <c r="BF96" s="135">
        <f t="shared" si="450"/>
        <v>56.110863446430763</v>
      </c>
      <c r="BG96" s="20">
        <f t="shared" si="451"/>
        <v>0.31611575960941496</v>
      </c>
      <c r="BH96" s="18"/>
      <c r="BI96" s="18"/>
      <c r="BJ96" s="18"/>
      <c r="BK96" s="18"/>
      <c r="BL96" s="18"/>
      <c r="BM96" s="18"/>
      <c r="BN96" s="157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6">
        <f>Input!A97</f>
        <v>10073</v>
      </c>
      <c r="B97" s="136" t="str">
        <f>Input!B97</f>
        <v>Hu1-13</v>
      </c>
      <c r="C97" s="136">
        <f>Input!O97</f>
        <v>2.085469272145116</v>
      </c>
      <c r="D97" s="136">
        <f>C97*Input!P97/100</f>
        <v>2.0484786756482454E-2</v>
      </c>
      <c r="E97" s="137">
        <f>Input!M97</f>
        <v>2.7195849686778231</v>
      </c>
      <c r="F97" s="138">
        <f>E97*Input!N97/100</f>
        <v>3.7803523425698434E-4</v>
      </c>
      <c r="G97" s="139">
        <f t="shared" ref="G97" si="479">E97*137.88</f>
        <v>374.97637548129825</v>
      </c>
      <c r="H97" s="138">
        <f>G97*Input!L97/100</f>
        <v>2.5127790017230797E-2</v>
      </c>
      <c r="I97" s="136">
        <v>0</v>
      </c>
      <c r="J97" s="140">
        <f>(((C97*Constants!$B$24*0.000000001*Input!G97*(Constants!$B$4/Constants!$B$3))-(I97*0.000000000000001))/Input!F97)*1000000000000</f>
        <v>756.54819851323418</v>
      </c>
      <c r="K97" s="136">
        <f>J97*Input!P97/100</f>
        <v>7.4312907528978256</v>
      </c>
      <c r="L97" s="141">
        <f>(J97/Constants!$B$4)*602200000000*Constants!$B$17/(365.2425*24*60)</f>
        <v>10.444987887166949</v>
      </c>
      <c r="M97" s="142">
        <f>L97*Input!P97/100</f>
        <v>0.10259721991615547</v>
      </c>
      <c r="N97" s="136">
        <v>0</v>
      </c>
      <c r="O97" s="140">
        <f>(((G97*Constants!$B$23*0.000000001*Input!G97*(Constants!$B$7/Constants!$B$6))-(N97*0.000000001))/Input!F97)*1000000</f>
        <v>13.703080648552881</v>
      </c>
      <c r="P97" s="136">
        <f>O97*Input!N97/100</f>
        <v>1.9047933279086006E-3</v>
      </c>
      <c r="Q97" s="143">
        <f>(O97/Constants!$B$7)*602200000000000000*Constants!$B$18/(365.2425*24*60)</f>
        <v>10.224152926825376</v>
      </c>
      <c r="R97" s="144">
        <f>Q97*Input!N97/100</f>
        <v>1.4212058425410216E-3</v>
      </c>
      <c r="S97" s="142">
        <f>Input!S97*Constants!$B$17/Constants!$B$18</f>
        <v>1.0001287336254416</v>
      </c>
      <c r="T97" s="136">
        <f>S97*Input!T97/100</f>
        <v>1.8268459263880935E-3</v>
      </c>
      <c r="U97" s="142">
        <f>S97</f>
        <v>1.0001287336254416</v>
      </c>
      <c r="V97" s="136">
        <f>U97*Input!T97/100</f>
        <v>1.8268459263880935E-3</v>
      </c>
      <c r="W97" s="145">
        <v>0</v>
      </c>
      <c r="X97" s="140">
        <f>(((Constants!$B$25*0.000000001*Input!G97/Input!W97*(Constants!$B$11/Constants!$B$9))-(W97*0.000000001))/Input!F97)*1000000000</f>
        <v>0.87997373707215976</v>
      </c>
      <c r="Y97" s="140">
        <f>X97*Input!X97/100</f>
        <v>6.7534740849179119E-3</v>
      </c>
      <c r="Z97" s="140">
        <f>(X97/Constants!$B$11)*6.022E+23*0.000000001*Constants!$B$19/(365.2425*24*60)</f>
        <v>2.1483003765334485E-4</v>
      </c>
      <c r="AA97" s="140">
        <f>Z97*Input!X97/100</f>
        <v>1.6487413553739172E-6</v>
      </c>
      <c r="AB97" s="141">
        <v>0</v>
      </c>
      <c r="AC97" s="141">
        <v>0.9</v>
      </c>
      <c r="AD97" s="140">
        <f>(((Input!G97*Constants!$B$25*0.000000001*Input!U97*(Constants!$B$10/Constants!$B$9))-((AB97*0.000000000000001)+(Input!G97*AC97*0.000000000000001)))/Input!F97)*1000000000000</f>
        <v>224.26050605746113</v>
      </c>
      <c r="AE97" s="140">
        <f>AD97*Input!V97/100</f>
        <v>0.68037470051164672</v>
      </c>
      <c r="AF97" s="140">
        <f>(AD97/Constants!$B$10)*602200000000*Constants!$B$16/(365.2425*24*60)</f>
        <v>10.236520709152439</v>
      </c>
      <c r="AG97" s="140">
        <f>AF97*Input!V97/100</f>
        <v>3.1056158011104902E-2</v>
      </c>
      <c r="AH97" s="136">
        <f t="shared" ref="AH97" si="480">AF97/Z97</f>
        <v>47649.392147248727</v>
      </c>
      <c r="AI97" s="145">
        <f t="shared" ref="AI97" si="481">AH97*SQRT((AG97/AF97)^2+(AA97/Z97)^2)</f>
        <v>393.22808115690464</v>
      </c>
      <c r="AJ97" s="142">
        <f t="shared" si="435"/>
        <v>0.12873362544163491</v>
      </c>
      <c r="AK97" s="145">
        <f t="shared" ref="AK97" si="482">V97*1000</f>
        <v>1.8268459263880936</v>
      </c>
      <c r="AL97" s="145">
        <f t="shared" ref="AL97" si="483">AF97/Q97</f>
        <v>1.0012096632763203</v>
      </c>
      <c r="AM97" s="145">
        <f t="shared" ref="AM97" si="484">AL97*SQRT((R97/Q97)^2+(AG97/AF97)^2)</f>
        <v>3.0407153330986674E-3</v>
      </c>
      <c r="AN97" s="136">
        <f>AF97/Q97</f>
        <v>1.0012096632763203</v>
      </c>
      <c r="AO97" s="140">
        <f t="shared" ref="AO97" si="485">AN97*SQRT((R97/Q97)^2+(AG97/AF97)^2)</f>
        <v>3.0407153330986674E-3</v>
      </c>
      <c r="AP97" s="136" t="str">
        <f t="shared" ref="AP97" si="486">ThU_Alter_Kombi(AN97,U97)</f>
        <v>Out of range</v>
      </c>
      <c r="AQ97" s="136" t="e">
        <f t="shared" si="441"/>
        <v>#VALUE!</v>
      </c>
      <c r="AR97" s="136" t="e">
        <f>(AQ97/AP97)*100</f>
        <v>#VALUE!</v>
      </c>
      <c r="AS97" s="144">
        <f t="shared" si="442"/>
        <v>2.1012013336546414E-5</v>
      </c>
      <c r="AT97" s="144">
        <f t="shared" si="443"/>
        <v>1.6128590626681782E-7</v>
      </c>
      <c r="AU97" s="136">
        <v>0.75</v>
      </c>
      <c r="AV97" s="136">
        <f t="shared" ref="AV97" si="487">AU97/2</f>
        <v>0.375</v>
      </c>
      <c r="AW97" s="136" t="str">
        <f t="shared" si="445"/>
        <v>Out of range</v>
      </c>
      <c r="AX97" s="146">
        <f t="shared" si="446"/>
        <v>327.80071904710002</v>
      </c>
      <c r="AY97" s="146" t="e">
        <f t="shared" si="447"/>
        <v>#VALUE!</v>
      </c>
      <c r="AZ97" s="147" t="e">
        <f t="shared" si="448"/>
        <v>#VALUE!</v>
      </c>
      <c r="BA97" s="136" t="str">
        <f>Input!B97</f>
        <v>Hu1-13</v>
      </c>
      <c r="BB97" s="148">
        <f>Input!E97</f>
        <v>0</v>
      </c>
      <c r="BC97" s="136" t="e">
        <f>((U97-1)*EXP(Constants!$B$17*AW97*1000))*1000</f>
        <v>#VALUE!</v>
      </c>
      <c r="BD97" s="142" t="e">
        <f>SQRT((EXP(Constants!$B$17*AW97*1000)*V97)^2+((U97-1)*Constants!$B$17*EXP(Constants!$B$17*AW97*1000)*AY97*1000)^2)*1000</f>
        <v>#VALUE!</v>
      </c>
      <c r="BE97" s="136" t="e">
        <f t="shared" si="449"/>
        <v>#VALUE!</v>
      </c>
      <c r="BF97" s="149" t="e">
        <f t="shared" si="450"/>
        <v>#VALUE!</v>
      </c>
      <c r="BG97" s="158" t="e">
        <f t="shared" si="451"/>
        <v>#VALUE!</v>
      </c>
      <c r="BH97" s="136"/>
      <c r="BI97" s="18"/>
      <c r="BJ97" s="18"/>
      <c r="BK97" s="18"/>
      <c r="BL97" s="18"/>
      <c r="BM97" s="18"/>
      <c r="BN97" s="157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9" spans="1:110" ht="15" customHeight="1" x14ac:dyDescent="0.2">
      <c r="A99" s="136">
        <f>Input!A99</f>
        <v>10073</v>
      </c>
      <c r="B99" s="136" t="str">
        <f>Input!B99</f>
        <v>Hu1-13</v>
      </c>
      <c r="C99" s="136">
        <f>Input!O99</f>
        <v>2.1205853523384048</v>
      </c>
      <c r="D99" s="136">
        <f>C99*Input!P99/100</f>
        <v>8.0863725145024129E-2</v>
      </c>
      <c r="E99" s="137">
        <f>Input!M99</f>
        <v>2.7194727407679373</v>
      </c>
      <c r="F99" s="138">
        <f>E99*Input!N99/100</f>
        <v>1.3321752864833033E-3</v>
      </c>
      <c r="G99" s="139">
        <f t="shared" ref="G99" si="488">E99*137.88</f>
        <v>374.96090149708317</v>
      </c>
      <c r="H99" s="138">
        <f>G99*Input!L99/100</f>
        <v>9.9525586643503333E-2</v>
      </c>
      <c r="I99" s="136">
        <v>0</v>
      </c>
      <c r="J99" s="140">
        <f>(((C99*Constants!$B$24*0.000000001*Input!G99*(Constants!$B$4/Constants!$B$3))-(I99*0.000000000000001))/Input!F99)*1000000000000</f>
        <v>769.2873012005407</v>
      </c>
      <c r="K99" s="136">
        <f>J99*Input!P99/100</f>
        <v>29.335030921175012</v>
      </c>
      <c r="L99" s="141">
        <f>(J99/Constants!$B$4)*602200000000*Constants!$B$17/(365.2425*24*60)</f>
        <v>10.620865344179974</v>
      </c>
      <c r="M99" s="142">
        <f>L99*Input!P99/100</f>
        <v>0.40500267298697568</v>
      </c>
      <c r="N99" s="136">
        <v>0</v>
      </c>
      <c r="O99" s="140">
        <f>(((G99*Constants!$B$23*0.000000001*Input!G99*(Constants!$B$7/Constants!$B$6))-(N99*0.000000001))/Input!F99)*1000000</f>
        <v>13.702515169585357</v>
      </c>
      <c r="P99" s="136">
        <f>O99*Input!N99/100</f>
        <v>6.7123864850469105E-3</v>
      </c>
      <c r="Q99" s="143">
        <f>(O99/Constants!$B$7)*602200000000000000*Constants!$B$18/(365.2425*24*60)</f>
        <v>10.223731011229232</v>
      </c>
      <c r="R99" s="144">
        <f>Q99*Input!N99/100</f>
        <v>5.0082508953432315E-3</v>
      </c>
      <c r="S99" s="142">
        <f>Input!S99*Constants!$B$17/Constants!$B$18</f>
        <v>1.0014201465247532</v>
      </c>
      <c r="T99" s="136">
        <f>S99*Input!T99/100</f>
        <v>6.3169058150105853E-3</v>
      </c>
      <c r="U99" s="142">
        <f>S99</f>
        <v>1.0014201465247532</v>
      </c>
      <c r="V99" s="136">
        <f>U99*Input!T99/100</f>
        <v>6.3169058150105853E-3</v>
      </c>
      <c r="W99" s="145">
        <v>0</v>
      </c>
      <c r="X99" s="140">
        <f>(((Constants!$B$25*0.000000001*Input!G99/Input!W99*(Constants!$B$11/Constants!$B$9))-(W99*0.000000001))/Input!F99)*1000000000</f>
        <v>0.91453855675120388</v>
      </c>
      <c r="Y99" s="140">
        <f>X99*Input!X99/100</f>
        <v>2.7753648337056971E-2</v>
      </c>
      <c r="Z99" s="140">
        <f>(X99/Constants!$B$11)*6.022E+23*0.000000001*Constants!$B$19/(365.2425*24*60)</f>
        <v>2.2326842757374908E-4</v>
      </c>
      <c r="AA99" s="140">
        <f>Z99*Input!X99/100</f>
        <v>6.7755627993005877E-6</v>
      </c>
      <c r="AB99" s="141">
        <v>0</v>
      </c>
      <c r="AC99" s="141">
        <v>0.9</v>
      </c>
      <c r="AD99" s="140">
        <f>(((Input!G99*Constants!$B$25*0.000000001*Input!U99*(Constants!$B$10/Constants!$B$9))-((AB99*0.000000000000001)+(Input!G99*AC99*0.000000000000001)))/Input!F99)*1000000000000</f>
        <v>227.74960881605446</v>
      </c>
      <c r="AE99" s="140">
        <f>AD99*Input!V99/100</f>
        <v>1.8069775204851146</v>
      </c>
      <c r="AF99" s="140">
        <f>(AD99/Constants!$B$10)*602200000000*Constants!$B$16/(365.2425*24*60)</f>
        <v>10.395783136909339</v>
      </c>
      <c r="AG99" s="140">
        <f>AF99*Input!V99/100</f>
        <v>8.2480696822646832E-2</v>
      </c>
      <c r="AH99" s="136">
        <f t="shared" ref="AH99" si="489">AF99/Z99</f>
        <v>46561.814627710621</v>
      </c>
      <c r="AI99" s="145">
        <f t="shared" ref="AI99" si="490">AH99*SQRT((AG99/AF99)^2+(AA99/Z99)^2)</f>
        <v>1460.5123515709586</v>
      </c>
      <c r="AJ99" s="142">
        <f t="shared" ref="AJ99:AJ111" si="491">(U99-1)*1000</f>
        <v>1.4201465247531964</v>
      </c>
      <c r="AK99" s="145">
        <f t="shared" ref="AK99" si="492">V99*1000</f>
        <v>6.3169058150105855</v>
      </c>
      <c r="AL99" s="145">
        <f t="shared" ref="AL99" si="493">AF99/Q99</f>
        <v>1.0168287023094733</v>
      </c>
      <c r="AM99" s="145">
        <f t="shared" ref="AM99" si="494">AL99*SQRT((R99/Q99)^2+(AG99/AF99)^2)</f>
        <v>8.0829355834560867E-3</v>
      </c>
      <c r="AN99" s="136">
        <f>AF99/Q99</f>
        <v>1.0168287023094733</v>
      </c>
      <c r="AO99" s="140">
        <f t="shared" ref="AO99" si="495">AN99*SQRT((R99/Q99)^2+(AG99/AF99)^2)</f>
        <v>8.0829355834560867E-3</v>
      </c>
      <c r="AP99" s="136" t="str">
        <f t="shared" ref="AP99" si="496">ThU_Alter_Kombi(AN99,U99)</f>
        <v>Out of range</v>
      </c>
      <c r="AQ99" s="136" t="e">
        <f t="shared" ref="AQ99:AQ111" si="497">Montealter(AN99,AO99,U99,V99)</f>
        <v>#VALUE!</v>
      </c>
      <c r="AR99" s="136" t="e">
        <f>(AQ99/AP99)*100</f>
        <v>#VALUE!</v>
      </c>
      <c r="AS99" s="144">
        <f t="shared" ref="AS99:AS111" si="498">Z99/Q99</f>
        <v>2.183825330777211E-5</v>
      </c>
      <c r="AT99" s="144">
        <f t="shared" ref="AT99:AT111" si="499">AS99*SQRT((Y99/X99)^2+(P99/O99)^2)</f>
        <v>6.6281531408710759E-7</v>
      </c>
      <c r="AU99" s="136">
        <v>0.75</v>
      </c>
      <c r="AV99" s="136">
        <f t="shared" ref="AV99" si="500">AU99/2</f>
        <v>0.375</v>
      </c>
      <c r="AW99" s="136" t="str">
        <f t="shared" ref="AW99:AW111" si="501">marincorr_age(AN99,U99,AS99,AU99)</f>
        <v>Out of range</v>
      </c>
      <c r="AX99" s="146">
        <f t="shared" ref="AX99:AX111" si="502">marincorr_age_error(AN99, AO99, U99, V99, AS99, AT99, AU99, AV99)</f>
        <v>202.28646499320001</v>
      </c>
      <c r="AY99" s="146" t="e">
        <f t="shared" ref="AY99:AY111" si="503">SQRT(((AU99*EXP(-0.0000091577*AW99*1000))/(0.0000091577*(EXP(-0.0000091577*AW99*1000)+(AJ99/1000)*EXP(-(0.0000091577-0.0000028263)*AW99*1000)-AS99*AU99*EXP(-0.0000091577*AW99*1000))))^2*AT99^2+((AS99*EXP(-0.0000091577*AW99*1000))/(0.0000091577*(EXP(-0.0000091577*AW99*1000)+(AJ99/1000)*EXP(-(0.0000091577-0.0000028263)*AW99*1000)-AS99*AU99*EXP(-0.0000091577*AW99*1000))))^2*AV99^2+((0.0000091577/(0.0000091577-0.0000028263))*(EXP(-(0.0000091577-0.0000028263)*AW99*1000)-1)/(0.0000091577*(EXP(-0.0000091577*AW99*1000)+(AJ99/1000)*EXP(-(0.0000091577-0.0000028263)*AW99*1000)-AS99*AU99*EXP(-0.0000091577*AW99*1000))))^2*T99^2+(1/(0.0000091577*(EXP(-0.0000091577*AW99*1000)+(AJ99/1000)*EXP(-(0.0000091577-0.0000028263)*AW99*1000)-AS99*AU99*EXP(-0.0000091577*AW99*1000))))^2*AO99^2)/1000</f>
        <v>#VALUE!</v>
      </c>
      <c r="AZ99" s="147" t="e">
        <f t="shared" ref="AZ99:AZ111" si="504">AX99/AW99</f>
        <v>#VALUE!</v>
      </c>
      <c r="BA99" s="136" t="str">
        <f>Input!B99</f>
        <v>Hu1-13</v>
      </c>
      <c r="BB99" s="148">
        <f>Input!E99</f>
        <v>0</v>
      </c>
      <c r="BC99" s="136" t="e">
        <f>((U99-1)*EXP(Constants!$B$17*AW99*1000))*1000</f>
        <v>#VALUE!</v>
      </c>
      <c r="BD99" s="142" t="e">
        <f>SQRT((EXP(Constants!$B$17*AW99*1000)*V99)^2+((U99-1)*Constants!$B$17*EXP(Constants!$B$17*AW99*1000)*AY99*1000)^2)*1000</f>
        <v>#VALUE!</v>
      </c>
      <c r="BE99" s="136" t="e">
        <f t="shared" ref="BE99:BE111" si="505">AW99*1000-58</f>
        <v>#VALUE!</v>
      </c>
      <c r="BF99" s="149" t="e">
        <f t="shared" ref="BF99:BF111" si="506">AY99/2*1000</f>
        <v>#VALUE!</v>
      </c>
      <c r="BG99" s="158" t="e">
        <f t="shared" ref="BG99:BG111" si="507">AY99/AW99*100</f>
        <v>#VALUE!</v>
      </c>
      <c r="BH99" s="136"/>
      <c r="BI99" s="18"/>
      <c r="BJ99" s="18"/>
      <c r="BK99" s="18"/>
      <c r="BL99" s="18"/>
      <c r="BM99" s="18"/>
      <c r="BN99" s="157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0" spans="1:110" ht="15" customHeight="1" x14ac:dyDescent="0.2">
      <c r="A100" s="18">
        <f>Input!A100</f>
        <v>10033</v>
      </c>
      <c r="B100" s="18" t="str">
        <f>Input!B100</f>
        <v>KOM-17-CC1</v>
      </c>
      <c r="C100" s="18">
        <f>Input!O100</f>
        <v>0.28598086013591689</v>
      </c>
      <c r="D100" s="18">
        <f>C100*Input!P100/100</f>
        <v>2.5388018929712233E-3</v>
      </c>
      <c r="E100" s="150">
        <f>Input!M100</f>
        <v>0.27734296955935595</v>
      </c>
      <c r="F100" s="151">
        <f>E100*Input!N100/100</f>
        <v>8.0314197601351667E-5</v>
      </c>
      <c r="G100" s="21">
        <f>E100*137.88</f>
        <v>38.240048642843995</v>
      </c>
      <c r="H100" s="151">
        <f>G100*Input!L100/100</f>
        <v>1.1338177137126738E-2</v>
      </c>
      <c r="I100" s="18">
        <v>0.3</v>
      </c>
      <c r="J100" s="127">
        <f>(((C100*Constants!$B$24*0.000000001*Input!G100*(Constants!$B$4/Constants!$B$3))-(I100*0.000000000000001))/Input!F100)*1000000000000</f>
        <v>18.29183833805547</v>
      </c>
      <c r="K100" s="18">
        <f>J100*Input!P100/100</f>
        <v>0.16238623024110002</v>
      </c>
      <c r="L100" s="132">
        <f>(J100/Constants!$B$4)*602200000000*Constants!$B$17/(365.2425*24*60)</f>
        <v>0.2525391379564077</v>
      </c>
      <c r="M100" s="130">
        <f>L100*Input!P100/100</f>
        <v>2.2419222083195837E-3</v>
      </c>
      <c r="N100" s="18">
        <v>5.0000000000000001E-3</v>
      </c>
      <c r="O100" s="127">
        <f>(((G100*Constants!$B$23*0.000000001*Input!G100*(Constants!$B$7/Constants!$B$6))-(N100*0.000000001))/Input!F100)*1000000</f>
        <v>0.24637258011539462</v>
      </c>
      <c r="P100" s="18">
        <f>O100*Input!N100/100</f>
        <v>7.1345655937775113E-5</v>
      </c>
      <c r="Q100" s="128">
        <f>(O100/Constants!$B$7)*602200000000000000*Constants!$B$18/(365.2425*24*60)</f>
        <v>0.18382369634103748</v>
      </c>
      <c r="R100" s="129">
        <f>Q100*Input!N100/100</f>
        <v>5.323247492158003E-5</v>
      </c>
      <c r="S100" s="130">
        <f>Input!S100*Constants!$B$17/Constants!$B$18</f>
        <v>1.365324319765272</v>
      </c>
      <c r="T100" s="18">
        <f>S100*Input!T100/100</f>
        <v>9.1889666238905814E-3</v>
      </c>
      <c r="U100" s="18">
        <f>S100*1/((U99+U101)/2)</f>
        <v>1.364481538257647</v>
      </c>
      <c r="V100" s="18">
        <f>U100*Input!T100/100</f>
        <v>9.1832944982038946E-3</v>
      </c>
      <c r="W100" s="131">
        <v>3.0000000000000001E-3</v>
      </c>
      <c r="X100" s="127">
        <f>IF((((Constants!$B$25*0.000000001*Input!G100/Input!W100*(Constants!$B$11/Constants!$B$9))-(W100*0.000000001))/Input!F100)*1000000000&lt;0, "n.d.", (((Constants!$B$25*0.000000001*Input!G100/Input!W100*(Constants!$B$11/Constants!$B$9))-(W100*0.000000001))/Input!F100)*1000000000)</f>
        <v>157.46596977613461</v>
      </c>
      <c r="Y100" s="127">
        <f>X100*Input!X100/100</f>
        <v>0.93475650791647058</v>
      </c>
      <c r="Z100" s="127">
        <f>(X100/Constants!$B$11)*6.022E+23*0.000000001*Constants!$B$19/(365.2425*24*60)</f>
        <v>3.8442533897296821E-2</v>
      </c>
      <c r="AA100" s="127">
        <f>Z100*Input!X100/100</f>
        <v>2.2820428307389058E-4</v>
      </c>
      <c r="AB100" s="132">
        <v>0.05</v>
      </c>
      <c r="AC100" s="132">
        <v>0.9</v>
      </c>
      <c r="AD100" s="127">
        <f>(((Input!G100*Constants!$B$25*0.000000001*Input!U100*(Constants!$B$10/Constants!$B$9))-((AB100*0.000000000000001)+(Input!G100*AC100*0.000000000000001)))/Input!F100)*1000000000000</f>
        <v>1.5239805410100471</v>
      </c>
      <c r="AE100" s="127">
        <f>AD100*Input!V100/100</f>
        <v>1.2928049602656831E-2</v>
      </c>
      <c r="AF100" s="127">
        <f>(AD100/Constants!$B$10)*602200000000*Constants!$B$16/(365.2425*24*60)</f>
        <v>6.9563110521107585E-2</v>
      </c>
      <c r="AG100" s="127">
        <f>AF100*Input!V100/100</f>
        <v>5.901094660539036E-4</v>
      </c>
      <c r="AH100" s="18">
        <f>AF100/Z100</f>
        <v>1.8095349985761235</v>
      </c>
      <c r="AI100" s="131">
        <f>AH100*SQRT((AG100/AF100)^2+(AA100/Z100)^2)</f>
        <v>1.8735605398623956E-2</v>
      </c>
      <c r="AJ100" s="130">
        <f t="shared" si="491"/>
        <v>364.48153825764695</v>
      </c>
      <c r="AK100" s="131">
        <f>V100*1000</f>
        <v>9.1832944982038942</v>
      </c>
      <c r="AL100" s="131">
        <f>AF100/Q100</f>
        <v>0.37842297759071913</v>
      </c>
      <c r="AM100" s="131">
        <f>AL100*SQRT((R100/Q100)^2+(AG100/AF100)^2)</f>
        <v>3.2120624775596558E-3</v>
      </c>
      <c r="AN100" s="18">
        <f>AL100*1/((AN99+AN101)/2)</f>
        <v>0.37351247979490731</v>
      </c>
      <c r="AO100" s="127">
        <f>AN100*SQRT((R100/Q100)^2+(AG100/AF100)^2)</f>
        <v>3.1703820652958809E-3</v>
      </c>
      <c r="AP100" s="18">
        <f>ThU_Alter_Kombi(AN100,U100)</f>
        <v>34.364800000000002</v>
      </c>
      <c r="AQ100" s="18">
        <f t="shared" si="497"/>
        <v>0.40860000000000002</v>
      </c>
      <c r="AR100" s="152">
        <f>(AQ100/AP100)</f>
        <v>1.1890073563646521E-2</v>
      </c>
      <c r="AS100" s="129">
        <f t="shared" si="498"/>
        <v>0.20912719449388401</v>
      </c>
      <c r="AT100" s="129">
        <f t="shared" si="499"/>
        <v>1.2429064259898591E-3</v>
      </c>
      <c r="AU100" s="18">
        <v>0.75</v>
      </c>
      <c r="AV100" s="18">
        <f>AU100/2</f>
        <v>0.375</v>
      </c>
      <c r="AW100" s="18">
        <f t="shared" si="501"/>
        <v>21.3505</v>
      </c>
      <c r="AX100" s="133">
        <f t="shared" si="502"/>
        <v>7.0894513226999996</v>
      </c>
      <c r="AY100" s="133">
        <f t="shared" si="503"/>
        <v>6.9717772088277536</v>
      </c>
      <c r="AZ100" s="152">
        <f t="shared" si="504"/>
        <v>0.33205083359640286</v>
      </c>
      <c r="BA100" s="18" t="str">
        <f>Input!B100</f>
        <v>KOM-17-CC1</v>
      </c>
      <c r="BB100" s="134">
        <f>Input!E100</f>
        <v>0</v>
      </c>
      <c r="BC100" s="18">
        <f>((U100-1)*EXP(Constants!$B$17*AW100*1000))*1000</f>
        <v>387.11751090847537</v>
      </c>
      <c r="BD100" s="130">
        <f>SQRT((EXP(Constants!$B$17*AW100*1000)*V100)^2+((U100-1)*Constants!$B$17*EXP(Constants!$B$17*AW100*1000)*AY100*1000)^2)*1000</f>
        <v>12.375111615771008</v>
      </c>
      <c r="BE100" s="18">
        <f t="shared" si="505"/>
        <v>21292.5</v>
      </c>
      <c r="BF100" s="135">
        <f t="shared" si="506"/>
        <v>3485.8886044138767</v>
      </c>
      <c r="BG100" s="20">
        <f t="shared" si="507"/>
        <v>32.653929457519752</v>
      </c>
      <c r="BH100" s="18"/>
      <c r="BI100" s="18"/>
      <c r="BJ100" s="18"/>
      <c r="BK100" s="18"/>
      <c r="BL100" s="18"/>
      <c r="BM100" s="18"/>
      <c r="BN100" s="157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</row>
    <row r="101" spans="1:110" ht="15" customHeight="1" x14ac:dyDescent="0.2">
      <c r="A101" s="136">
        <f>Input!A101</f>
        <v>10073</v>
      </c>
      <c r="B101" s="136" t="str">
        <f>Input!B101</f>
        <v>Hu1-13</v>
      </c>
      <c r="C101" s="136">
        <f>Input!O101</f>
        <v>2.0166606371028082</v>
      </c>
      <c r="D101" s="136">
        <f>C101*Input!P101/100</f>
        <v>4.2565760928644766E-2</v>
      </c>
      <c r="E101" s="137">
        <f>Input!M101</f>
        <v>2.7189877558562952</v>
      </c>
      <c r="F101" s="138">
        <f>E101*Input!N101/100</f>
        <v>1.0673287912182704E-3</v>
      </c>
      <c r="G101" s="139">
        <f t="shared" ref="G101" si="508">E101*137.88</f>
        <v>374.89403177746595</v>
      </c>
      <c r="H101" s="138">
        <f>G101*Input!L101/100</f>
        <v>6.944120178916266E-2</v>
      </c>
      <c r="I101" s="136">
        <v>0</v>
      </c>
      <c r="J101" s="140">
        <f>(((C101*Constants!$B$24*0.000000001*Input!G101*(Constants!$B$4/Constants!$B$3))-(I101*0.000000000000001))/Input!F101)*1000000000000</f>
        <v>731.58640714151738</v>
      </c>
      <c r="K101" s="136">
        <f>J101*Input!P101/100</f>
        <v>15.441632336201778</v>
      </c>
      <c r="L101" s="141">
        <f>(J101/Constants!$B$4)*602200000000*Constants!$B$17/(365.2425*24*60)</f>
        <v>10.100362641833014</v>
      </c>
      <c r="M101" s="142">
        <f>L101*Input!P101/100</f>
        <v>0.2131888794747975</v>
      </c>
      <c r="N101" s="136">
        <v>0</v>
      </c>
      <c r="O101" s="140">
        <f>(((G101*Constants!$B$23*0.000000001*Input!G101*(Constants!$B$7/Constants!$B$6))-(N101*0.000000001))/Input!F101)*1000000</f>
        <v>13.700071492541211</v>
      </c>
      <c r="P101" s="136">
        <f>O101*Input!N101/100</f>
        <v>5.3779134217295564E-3</v>
      </c>
      <c r="Q101" s="143">
        <f>(O101/Constants!$B$7)*602200000000000000*Constants!$B$18/(365.2425*24*60)</f>
        <v>10.221907733059608</v>
      </c>
      <c r="R101" s="144">
        <f>Q101*Input!N101/100</f>
        <v>4.0125728411878241E-3</v>
      </c>
      <c r="S101" s="142">
        <f>Input!S101*Constants!$B$17/Constants!$B$18</f>
        <v>0.999815167378726</v>
      </c>
      <c r="T101" s="136">
        <f>S101*Input!T101/100</f>
        <v>4.3632898038295283E-3</v>
      </c>
      <c r="U101" s="142">
        <f>S101</f>
        <v>0.999815167378726</v>
      </c>
      <c r="V101" s="136">
        <f>U101*Input!T101/100</f>
        <v>4.3632898038295283E-3</v>
      </c>
      <c r="W101" s="145">
        <v>0</v>
      </c>
      <c r="X101" s="140">
        <f>(((Constants!$B$25*0.000000001*Input!G101/Input!W101*(Constants!$B$11/Constants!$B$9))-(W101*0.000000001))/Input!F101)*1000000000</f>
        <v>0.84861685743043647</v>
      </c>
      <c r="Y101" s="140">
        <f>X101*Input!X101/100</f>
        <v>2.059699926281118E-2</v>
      </c>
      <c r="Z101" s="140">
        <f>(X101/Constants!$B$11)*6.022E+23*0.000000001*Constants!$B$19/(365.2425*24*60)</f>
        <v>2.0717480960468049E-4</v>
      </c>
      <c r="AA101" s="140">
        <f>Z101*Input!X101/100</f>
        <v>5.0283933948960511E-6</v>
      </c>
      <c r="AB101" s="141">
        <v>0</v>
      </c>
      <c r="AC101" s="141">
        <v>0.9</v>
      </c>
      <c r="AD101" s="140">
        <f>(((Input!G101*Constants!$B$25*0.000000001*Input!U101*(Constants!$B$10/Constants!$B$9))-((AB101*0.000000000000001)+(Input!G101*AC101*0.000000000000001)))/Input!F101)*1000000000000</f>
        <v>226.05994404304997</v>
      </c>
      <c r="AE101" s="140">
        <f>AD101*Input!V101/100</f>
        <v>1.8899682466673398</v>
      </c>
      <c r="AF101" s="140">
        <f>(AD101/Constants!$B$10)*602200000000*Constants!$B$16/(365.2425*24*60)</f>
        <v>10.318657258864837</v>
      </c>
      <c r="AG101" s="140">
        <f>AF101*Input!V101/100</f>
        <v>8.6268863995578635E-2</v>
      </c>
      <c r="AH101" s="136">
        <f t="shared" ref="AH101" si="509">AF101/Z101</f>
        <v>49806.524637596282</v>
      </c>
      <c r="AI101" s="145">
        <f t="shared" ref="AI101" si="510">AH101*SQRT((AG101/AF101)^2+(AA101/Z101)^2)</f>
        <v>1278.5748341251508</v>
      </c>
      <c r="AJ101" s="142">
        <f t="shared" si="491"/>
        <v>-0.18483262127400035</v>
      </c>
      <c r="AK101" s="145">
        <f t="shared" ref="AK101" si="511">V101*1000</f>
        <v>4.3632898038295282</v>
      </c>
      <c r="AL101" s="145">
        <f t="shared" ref="AL101" si="512">AF101/Q101</f>
        <v>1.00946491871496</v>
      </c>
      <c r="AM101" s="145">
        <f t="shared" ref="AM101" si="513">AL101*SQRT((R101/Q101)^2+(AG101/AF101)^2)</f>
        <v>8.4489026860281296E-3</v>
      </c>
      <c r="AN101" s="136">
        <f>AF101/Q101</f>
        <v>1.00946491871496</v>
      </c>
      <c r="AO101" s="140">
        <f t="shared" ref="AO101" si="514">AN101*SQRT((R101/Q101)^2+(AG101/AF101)^2)</f>
        <v>8.4489026860281296E-3</v>
      </c>
      <c r="AP101" s="136" t="str">
        <f t="shared" ref="AP101" si="515">ThU_Alter_Kombi(AN101,U101)</f>
        <v>Out of range</v>
      </c>
      <c r="AQ101" s="136" t="e">
        <f t="shared" si="497"/>
        <v>#VALUE!</v>
      </c>
      <c r="AR101" s="136" t="e">
        <f>(AQ101/AP101)*100</f>
        <v>#VALUE!</v>
      </c>
      <c r="AS101" s="144">
        <f t="shared" si="498"/>
        <v>2.0267724481080716E-5</v>
      </c>
      <c r="AT101" s="144">
        <f t="shared" si="499"/>
        <v>4.9198751699922247E-7</v>
      </c>
      <c r="AU101" s="136">
        <v>0.75</v>
      </c>
      <c r="AV101" s="136">
        <f t="shared" ref="AV101" si="516">AU101/2</f>
        <v>0.375</v>
      </c>
      <c r="AW101" s="136" t="str">
        <f t="shared" si="501"/>
        <v>Out of range</v>
      </c>
      <c r="AX101" s="146">
        <f t="shared" si="502"/>
        <v>233.18789774530001</v>
      </c>
      <c r="AY101" s="146" t="e">
        <f t="shared" si="503"/>
        <v>#VALUE!</v>
      </c>
      <c r="AZ101" s="147" t="e">
        <f t="shared" si="504"/>
        <v>#VALUE!</v>
      </c>
      <c r="BA101" s="136" t="str">
        <f>Input!B101</f>
        <v>Hu1-13</v>
      </c>
      <c r="BB101" s="148">
        <f>Input!E101</f>
        <v>0</v>
      </c>
      <c r="BC101" s="136" t="e">
        <f>((U101-1)*EXP(Constants!$B$17*AW101*1000))*1000</f>
        <v>#VALUE!</v>
      </c>
      <c r="BD101" s="142" t="e">
        <f>SQRT((EXP(Constants!$B$17*AW101*1000)*V101)^2+((U101-1)*Constants!$B$17*EXP(Constants!$B$17*AW101*1000)*AY101*1000)^2)*1000</f>
        <v>#VALUE!</v>
      </c>
      <c r="BE101" s="136" t="e">
        <f t="shared" si="505"/>
        <v>#VALUE!</v>
      </c>
      <c r="BF101" s="149" t="e">
        <f t="shared" si="506"/>
        <v>#VALUE!</v>
      </c>
      <c r="BG101" s="158" t="e">
        <f t="shared" si="507"/>
        <v>#VALUE!</v>
      </c>
      <c r="BH101" s="136"/>
      <c r="BI101" s="18"/>
      <c r="BJ101" s="18"/>
      <c r="BK101" s="18"/>
      <c r="BL101" s="18"/>
      <c r="BM101" s="18"/>
      <c r="BN101" s="157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10119</v>
      </c>
      <c r="B102" s="18" t="str">
        <f>Input!B102</f>
        <v>KOM-17-CC2</v>
      </c>
      <c r="C102" s="18">
        <f>Input!O102</f>
        <v>0.86013764846084395</v>
      </c>
      <c r="D102" s="18">
        <f>C102*Input!P102/100</f>
        <v>3.1789044143012068E-3</v>
      </c>
      <c r="E102" s="150">
        <f>Input!M102</f>
        <v>0.76704656871124433</v>
      </c>
      <c r="F102" s="151">
        <f>E102*Input!N102/100</f>
        <v>8.3045565219462328E-5</v>
      </c>
      <c r="G102" s="21">
        <f>E102*137.88</f>
        <v>105.76038089390636</v>
      </c>
      <c r="H102" s="151">
        <f>G102*Input!L102/100</f>
        <v>2.0861650651750042E-2</v>
      </c>
      <c r="I102" s="18">
        <v>0.3</v>
      </c>
      <c r="J102" s="127">
        <f>(((C102*Constants!$B$24*0.000000001*Input!G102*(Constants!$B$4/Constants!$B$3))-(I102*0.000000000000001))/Input!F102)*1000000000000</f>
        <v>35.347032404977753</v>
      </c>
      <c r="K102" s="18">
        <f>J102*Input!P102/100</f>
        <v>0.13063587850816735</v>
      </c>
      <c r="L102" s="132">
        <f>(J102/Constants!$B$4)*602200000000*Constants!$B$17/(365.2425*24*60)</f>
        <v>0.48800502868533613</v>
      </c>
      <c r="M102" s="130">
        <f>L102*Input!P102/100</f>
        <v>1.8035733497597539E-3</v>
      </c>
      <c r="N102" s="18">
        <v>5.0000000000000001E-3</v>
      </c>
      <c r="O102" s="127">
        <f>(((G102*Constants!$B$23*0.000000001*Input!G102*(Constants!$B$7/Constants!$B$6))-(N102*0.000000001))/Input!F102)*1000000</f>
        <v>0.43780029566626433</v>
      </c>
      <c r="P102" s="18">
        <f>O102*Input!N102/100</f>
        <v>4.7399172996678145E-5</v>
      </c>
      <c r="Q102" s="128">
        <f>(O102/Constants!$B$7)*602200000000000000*Constants!$B$18/(365.2425*24*60)</f>
        <v>0.32665188865935457</v>
      </c>
      <c r="R102" s="129">
        <f>Q102*Input!N102/100</f>
        <v>3.5365506906964555E-5</v>
      </c>
      <c r="S102" s="130">
        <f>Input!S102*Constants!$B$17/Constants!$B$18</f>
        <v>1.4874941405549187</v>
      </c>
      <c r="T102" s="18">
        <f>S102*Input!T102/100</f>
        <v>3.7851787151538209E-3</v>
      </c>
      <c r="U102" s="18">
        <f>S102*1/((U101+U103)/2)</f>
        <v>1.4931505407480887</v>
      </c>
      <c r="V102" s="18">
        <f>U102*Input!T102/100</f>
        <v>3.7995723756273957E-3</v>
      </c>
      <c r="W102" s="131">
        <v>3.0000000000000001E-3</v>
      </c>
      <c r="X102" s="127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95.93249085794362</v>
      </c>
      <c r="Y102" s="127">
        <f>X102*Input!X102/100</f>
        <v>0.69957646510558158</v>
      </c>
      <c r="Z102" s="127">
        <f>(X102/Constants!$B$11)*6.022E+23*0.000000001*Constants!$B$19/(365.2425*24*60)</f>
        <v>2.3420222394093099E-2</v>
      </c>
      <c r="AA102" s="127">
        <f>Z102*Input!X102/100</f>
        <v>1.7078923155146606E-4</v>
      </c>
      <c r="AB102" s="132">
        <v>0.05</v>
      </c>
      <c r="AC102" s="132">
        <v>0.9</v>
      </c>
      <c r="AD102" s="127">
        <f>(((Input!G102*Constants!$B$25*0.000000001*Input!U102*(Constants!$B$10/Constants!$B$9))-((AB102*0.000000000000001)+(Input!G102*AC102*0.000000000000001)))/Input!F102)*1000000000000</f>
        <v>0.8703186053096752</v>
      </c>
      <c r="AE102" s="127">
        <f>AD102*Input!V102/100</f>
        <v>6.9868220802529399E-3</v>
      </c>
      <c r="AF102" s="127">
        <f>(AD102/Constants!$B$10)*602200000000*Constants!$B$16/(365.2425*24*60)</f>
        <v>3.9726274516345035E-2</v>
      </c>
      <c r="AG102" s="127">
        <f>AF102*Input!V102/100</f>
        <v>3.1891816429481951E-4</v>
      </c>
      <c r="AH102" s="18">
        <f>AF102/Z102</f>
        <v>1.6962381418873522</v>
      </c>
      <c r="AI102" s="131">
        <f>AH102*SQRT((AG102/AF102)^2+(AA102/Z102)^2)</f>
        <v>1.8396628836450876E-2</v>
      </c>
      <c r="AJ102" s="130">
        <f t="shared" si="491"/>
        <v>493.1505407480887</v>
      </c>
      <c r="AK102" s="131">
        <f>V102*1000</f>
        <v>3.7995723756273958</v>
      </c>
      <c r="AL102" s="131">
        <f>AF102/Q102</f>
        <v>0.12161654622414614</v>
      </c>
      <c r="AM102" s="131">
        <f>AL102*SQRT((R102/Q102)^2+(AG102/AF102)^2)</f>
        <v>9.7641304574490448E-4</v>
      </c>
      <c r="AN102" s="18">
        <f>AL102*1/((AN101+AN103)/2)</f>
        <v>0.11999792207883737</v>
      </c>
      <c r="AO102" s="127">
        <f>AN102*SQRT((R102/Q102)^2+(AG102/AF102)^2)</f>
        <v>9.6341772742099545E-4</v>
      </c>
      <c r="AP102" s="18">
        <f>ThU_Alter_Kombi(AN102,U102)</f>
        <v>9.0957000000000008</v>
      </c>
      <c r="AQ102" s="18">
        <f t="shared" si="497"/>
        <v>8.0100000000000005E-2</v>
      </c>
      <c r="AR102" s="152">
        <f>(AQ102/AP102)</f>
        <v>8.8063590487812912E-3</v>
      </c>
      <c r="AS102" s="129">
        <f t="shared" si="498"/>
        <v>7.169780187163291E-2</v>
      </c>
      <c r="AT102" s="129">
        <f t="shared" si="499"/>
        <v>5.2290545104299955E-4</v>
      </c>
      <c r="AU102" s="18">
        <v>0.75</v>
      </c>
      <c r="AV102" s="18">
        <f>AU102/2</f>
        <v>0.375</v>
      </c>
      <c r="AW102" s="18">
        <f t="shared" si="501"/>
        <v>5.1231999999999998</v>
      </c>
      <c r="AX102" s="133">
        <f t="shared" si="502"/>
        <v>2.0343983989000001</v>
      </c>
      <c r="AY102" s="133">
        <f t="shared" si="503"/>
        <v>2.0312973954245424</v>
      </c>
      <c r="AZ102" s="152">
        <f t="shared" si="504"/>
        <v>0.39709525275218616</v>
      </c>
      <c r="BA102" s="18" t="str">
        <f>Input!B102</f>
        <v>KOM-17-CC2</v>
      </c>
      <c r="BB102" s="134">
        <f>Input!E102</f>
        <v>0</v>
      </c>
      <c r="BC102" s="18">
        <f>((U102-1)*EXP(Constants!$B$17*AW102*1000))*1000</f>
        <v>500.33229201292994</v>
      </c>
      <c r="BD102" s="130">
        <f>SQRT((EXP(Constants!$B$17*AW102*1000)*V102)^2+((U102-1)*Constants!$B$17*EXP(Constants!$B$17*AW102*1000)*AY102*1000)^2)*1000</f>
        <v>4.8048356765944966</v>
      </c>
      <c r="BE102" s="18">
        <f t="shared" si="505"/>
        <v>5065.2</v>
      </c>
      <c r="BF102" s="135">
        <f t="shared" si="506"/>
        <v>1015.6486977122712</v>
      </c>
      <c r="BG102" s="20">
        <f t="shared" si="507"/>
        <v>39.64899663149091</v>
      </c>
      <c r="BH102" s="18"/>
      <c r="BI102" s="18"/>
      <c r="BJ102" s="18"/>
      <c r="BK102" s="18"/>
      <c r="BL102" s="18"/>
      <c r="BM102" s="18"/>
      <c r="BN102" s="157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6">
        <f>Input!A103</f>
        <v>10073</v>
      </c>
      <c r="B103" s="136" t="str">
        <f>Input!B103</f>
        <v>Hu1-13</v>
      </c>
      <c r="C103" s="136">
        <f>Input!O103</f>
        <v>2.0067728007659009</v>
      </c>
      <c r="D103" s="136">
        <f>C103*Input!P103/100</f>
        <v>3.6017102672070297E-2</v>
      </c>
      <c r="E103" s="137">
        <f>Input!M103</f>
        <v>2.7185400906391681</v>
      </c>
      <c r="F103" s="138">
        <f>E103*Input!N103/100</f>
        <v>7.2114673814469466E-4</v>
      </c>
      <c r="G103" s="139">
        <f t="shared" ref="G103" si="517">E103*137.88</f>
        <v>374.83230769732847</v>
      </c>
      <c r="H103" s="138">
        <f>G103*Input!L103/100</f>
        <v>5.9167320106634683E-2</v>
      </c>
      <c r="I103" s="136">
        <v>0</v>
      </c>
      <c r="J103" s="140">
        <f>(((C103*Constants!$B$24*0.000000001*Input!G103*(Constants!$B$4/Constants!$B$3))-(I103*0.000000000000001))/Input!F103)*1000000000000</f>
        <v>727.99938484979782</v>
      </c>
      <c r="K103" s="136">
        <f>J103*Input!P103/100</f>
        <v>13.06596769665801</v>
      </c>
      <c r="L103" s="141">
        <f>(J103/Constants!$B$4)*602200000000*Constants!$B$17/(365.2425*24*60)</f>
        <v>10.050839816371743</v>
      </c>
      <c r="M103" s="142">
        <f>L103*Input!P103/100</f>
        <v>0.18039019139019236</v>
      </c>
      <c r="N103" s="136">
        <v>0</v>
      </c>
      <c r="O103" s="140">
        <f>(((G103*Constants!$B$23*0.000000001*Input!G103*(Constants!$B$7/Constants!$B$6))-(N103*0.000000001))/Input!F103)*1000000</f>
        <v>13.697815856977515</v>
      </c>
      <c r="P103" s="136">
        <f>O103*Input!N103/100</f>
        <v>3.6336176387391506E-3</v>
      </c>
      <c r="Q103" s="143">
        <f>(O103/Constants!$B$7)*602200000000000000*Constants!$B$18/(365.2425*24*60)</f>
        <v>10.220224756541999</v>
      </c>
      <c r="R103" s="144">
        <f>Q103*Input!N103/100</f>
        <v>2.7111175485931712E-3</v>
      </c>
      <c r="S103" s="142">
        <f>Input!S103*Constants!$B$17/Constants!$B$18</f>
        <v>0.99260836924560392</v>
      </c>
      <c r="T103" s="136">
        <f>S103*Input!T103/100</f>
        <v>5.3492458526861568E-3</v>
      </c>
      <c r="U103" s="142">
        <f>S103</f>
        <v>0.99260836924560392</v>
      </c>
      <c r="V103" s="136">
        <f>U103*Input!T103/100</f>
        <v>5.3492458526861568E-3</v>
      </c>
      <c r="W103" s="145">
        <v>0</v>
      </c>
      <c r="X103" s="140">
        <f>(((Constants!$B$25*0.000000001*Input!G103/Input!W103*(Constants!$B$11/Constants!$B$9))-(W103*0.000000001))/Input!F103)*1000000000</f>
        <v>0.9064522733649234</v>
      </c>
      <c r="Y103" s="140">
        <f>X103*Input!X103/100</f>
        <v>1.6853499055411437E-2</v>
      </c>
      <c r="Z103" s="140">
        <f>(X103/Constants!$B$11)*6.022E+23*0.000000001*Constants!$B$19/(365.2425*24*60)</f>
        <v>2.2129430437987943E-4</v>
      </c>
      <c r="AA103" s="140">
        <f>Z103*Input!X103/100</f>
        <v>4.1144839716594293E-6</v>
      </c>
      <c r="AB103" s="141">
        <v>0</v>
      </c>
      <c r="AC103" s="141">
        <v>0.9</v>
      </c>
      <c r="AD103" s="140">
        <f>(((Input!G103*Constants!$B$25*0.000000001*Input!U103*(Constants!$B$10/Constants!$B$9))-((AB103*0.000000000000001)+(Input!G103*AC103*0.000000000000001)))/Input!F103)*1000000000000</f>
        <v>227.82463251150901</v>
      </c>
      <c r="AE103" s="140">
        <f>AD103*Input!V103/100</f>
        <v>2.0347968509824113</v>
      </c>
      <c r="AF103" s="140">
        <f>(AD103/Constants!$B$10)*602200000000*Constants!$B$16/(365.2425*24*60)</f>
        <v>10.399207643639027</v>
      </c>
      <c r="AG103" s="140">
        <f>AF103*Input!V103/100</f>
        <v>9.2879662452302905E-2</v>
      </c>
      <c r="AH103" s="136">
        <f t="shared" ref="AH103" si="518">AF103/Z103</f>
        <v>46992.658364073766</v>
      </c>
      <c r="AI103" s="145">
        <f t="shared" ref="AI103" si="519">AH103*SQRT((AG103/AF103)^2+(AA103/Z103)^2)</f>
        <v>969.30599002765621</v>
      </c>
      <c r="AJ103" s="142">
        <f t="shared" si="491"/>
        <v>-7.3916307543960835</v>
      </c>
      <c r="AK103" s="145">
        <f t="shared" ref="AK103" si="520">V103*1000</f>
        <v>5.349245852686157</v>
      </c>
      <c r="AL103" s="145">
        <f t="shared" ref="AL103" si="521">AF103/Q103</f>
        <v>1.0175126175167979</v>
      </c>
      <c r="AM103" s="145">
        <f t="shared" ref="AM103" si="522">AL103*SQRT((R103/Q103)^2+(AG103/AF103)^2)</f>
        <v>9.0918371988034357E-3</v>
      </c>
      <c r="AN103" s="136">
        <f>AF103/Q103</f>
        <v>1.0175126175167979</v>
      </c>
      <c r="AO103" s="140">
        <f t="shared" ref="AO103" si="523">AN103*SQRT((R103/Q103)^2+(AG103/AF103)^2)</f>
        <v>9.0918371988034357E-3</v>
      </c>
      <c r="AP103" s="136" t="str">
        <f t="shared" ref="AP103" si="524">ThU_Alter_Kombi(AN103,U103)</f>
        <v>Out of range</v>
      </c>
      <c r="AQ103" s="136" t="e">
        <f t="shared" si="497"/>
        <v>#VALUE!</v>
      </c>
      <c r="AR103" s="136" t="e">
        <f>(AQ103/AP103)*100</f>
        <v>#VALUE!</v>
      </c>
      <c r="AS103" s="144">
        <f t="shared" si="498"/>
        <v>2.1652586870775835E-5</v>
      </c>
      <c r="AT103" s="144">
        <f t="shared" si="499"/>
        <v>4.0262350524401341E-7</v>
      </c>
      <c r="AU103" s="136">
        <v>0.75</v>
      </c>
      <c r="AV103" s="136">
        <f t="shared" ref="AV103" si="525">AU103/2</f>
        <v>0.375</v>
      </c>
      <c r="AW103" s="136" t="str">
        <f t="shared" si="501"/>
        <v>Out of range</v>
      </c>
      <c r="AX103" s="146">
        <f t="shared" si="502"/>
        <v>51.428293397700003</v>
      </c>
      <c r="AY103" s="146" t="e">
        <f t="shared" si="503"/>
        <v>#VALUE!</v>
      </c>
      <c r="AZ103" s="147" t="e">
        <f t="shared" si="504"/>
        <v>#VALUE!</v>
      </c>
      <c r="BA103" s="136" t="str">
        <f>Input!B103</f>
        <v>Hu1-13</v>
      </c>
      <c r="BB103" s="148">
        <f>Input!E103</f>
        <v>0</v>
      </c>
      <c r="BC103" s="136" t="e">
        <f>((U103-1)*EXP(Constants!$B$17*AW103*1000))*1000</f>
        <v>#VALUE!</v>
      </c>
      <c r="BD103" s="142" t="e">
        <f>SQRT((EXP(Constants!$B$17*AW103*1000)*V103)^2+((U103-1)*Constants!$B$17*EXP(Constants!$B$17*AW103*1000)*AY103*1000)^2)*1000</f>
        <v>#VALUE!</v>
      </c>
      <c r="BE103" s="136" t="e">
        <f t="shared" si="505"/>
        <v>#VALUE!</v>
      </c>
      <c r="BF103" s="149" t="e">
        <f t="shared" si="506"/>
        <v>#VALUE!</v>
      </c>
      <c r="BG103" s="158" t="e">
        <f t="shared" si="507"/>
        <v>#VALUE!</v>
      </c>
      <c r="BH103" s="136"/>
      <c r="BI103" s="18"/>
      <c r="BJ103" s="18"/>
      <c r="BK103" s="18"/>
      <c r="BL103" s="18"/>
      <c r="BM103" s="18"/>
      <c r="BN103" s="157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10120</v>
      </c>
      <c r="B104" s="18" t="str">
        <f>Input!B104</f>
        <v>KOM-17-CC3</v>
      </c>
      <c r="C104" s="18">
        <f>Input!O104</f>
        <v>0.22609802368103293</v>
      </c>
      <c r="D104" s="18">
        <f>C104*Input!P104/100</f>
        <v>2.0573302975043697E-3</v>
      </c>
      <c r="E104" s="150">
        <f>Input!M104</f>
        <v>0.24432625206131217</v>
      </c>
      <c r="F104" s="151">
        <f>E104*Input!N104/100</f>
        <v>6.3900498806699051E-5</v>
      </c>
      <c r="G104" s="21">
        <f>E104*137.88</f>
        <v>33.687703634213719</v>
      </c>
      <c r="H104" s="151">
        <f>G104*Input!L104/100</f>
        <v>9.4260240146175206E-3</v>
      </c>
      <c r="I104" s="18">
        <v>0.3</v>
      </c>
      <c r="J104" s="127">
        <f>(((C104*Constants!$B$24*0.000000001*Input!G104*(Constants!$B$4/Constants!$B$3))-(I104*0.000000000000001))/Input!F104)*1000000000000</f>
        <v>11.66668776510909</v>
      </c>
      <c r="K104" s="18">
        <f>J104*Input!P104/100</f>
        <v>0.10615851399277838</v>
      </c>
      <c r="L104" s="132">
        <f>(J104/Constants!$B$4)*602200000000*Constants!$B$17/(365.2425*24*60)</f>
        <v>0.16107157829388663</v>
      </c>
      <c r="M104" s="130">
        <f>L104*Input!P104/100</f>
        <v>1.4656361550437513E-3</v>
      </c>
      <c r="N104" s="18">
        <v>5.0000000000000001E-3</v>
      </c>
      <c r="O104" s="127">
        <f>(((G104*Constants!$B$23*0.000000001*Input!G104*(Constants!$B$7/Constants!$B$6))-(N104*0.000000001))/Input!F104)*1000000</f>
        <v>0.17510067328622492</v>
      </c>
      <c r="P104" s="18">
        <f>O104*Input!N104/100</f>
        <v>4.5795407861332887E-5</v>
      </c>
      <c r="Q104" s="128">
        <f>(O104/Constants!$B$7)*602200000000000000*Constants!$B$18/(365.2425*24*60)</f>
        <v>0.13064624716030632</v>
      </c>
      <c r="R104" s="129">
        <f>Q104*Input!N104/100</f>
        <v>3.4168904447778677E-5</v>
      </c>
      <c r="S104" s="130">
        <f>Input!S104*Constants!$B$17/Constants!$B$18</f>
        <v>1.2242649451434564</v>
      </c>
      <c r="T104" s="18">
        <f>S104*Input!T104/100</f>
        <v>7.6847722459360661E-3</v>
      </c>
      <c r="U104" s="18">
        <f>S104*1/((U103+U105)/2)</f>
        <v>1.228713299299391</v>
      </c>
      <c r="V104" s="18">
        <f>U104*Input!T104/100</f>
        <v>7.7126947872889233E-3</v>
      </c>
      <c r="W104" s="131">
        <v>3.0000000000000001E-3</v>
      </c>
      <c r="X104" s="127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47.117511711181294</v>
      </c>
      <c r="Y104" s="127">
        <f>X104*Input!X104/100</f>
        <v>0.26691355540039785</v>
      </c>
      <c r="Z104" s="127">
        <f>(X104/Constants!$B$11)*6.022E+23*0.000000001*Constants!$B$19/(365.2425*24*60)</f>
        <v>1.1502907858050025E-2</v>
      </c>
      <c r="AA104" s="127">
        <f>Z104*Input!X104/100</f>
        <v>6.5162227849708553E-5</v>
      </c>
      <c r="AB104" s="132">
        <v>0.05</v>
      </c>
      <c r="AC104" s="132">
        <v>0.9</v>
      </c>
      <c r="AD104" s="127">
        <f>(((Input!G104*Constants!$B$25*0.000000001*Input!U104*(Constants!$B$10/Constants!$B$9))-((AB104*0.000000000000001)+(Input!G104*AC104*0.000000000000001)))/Input!F104)*1000000000000</f>
        <v>0.36343437417503655</v>
      </c>
      <c r="AE104" s="127">
        <f>AD104*Input!V104/100</f>
        <v>5.6874538590607491E-3</v>
      </c>
      <c r="AF104" s="127">
        <f>(AD104/Constants!$B$10)*602200000000*Constants!$B$16/(365.2425*24*60)</f>
        <v>1.6589204952152315E-2</v>
      </c>
      <c r="AG104" s="127">
        <f>AF104*Input!V104/100</f>
        <v>2.5960763325713257E-4</v>
      </c>
      <c r="AH104" s="18">
        <f>AF104/Z104</f>
        <v>1.4421748967190737</v>
      </c>
      <c r="AI104" s="131">
        <f>AH104*SQRT((AG104/AF104)^2+(AA104/Z104)^2)</f>
        <v>2.4002040087043923E-2</v>
      </c>
      <c r="AJ104" s="130">
        <f t="shared" si="491"/>
        <v>228.713299299391</v>
      </c>
      <c r="AK104" s="131">
        <f>V104*1000</f>
        <v>7.7126947872889229</v>
      </c>
      <c r="AL104" s="131">
        <f>AF104/Q104</f>
        <v>0.12697804424337525</v>
      </c>
      <c r="AM104" s="131">
        <f>AL104*SQRT((R104/Q104)^2+(AG104/AF104)^2)</f>
        <v>1.9873811280800607E-3</v>
      </c>
      <c r="AN104" s="18">
        <f>AL104*1/((AN103+AN105)/2)</f>
        <v>0.12483152529926353</v>
      </c>
      <c r="AO104" s="127">
        <f>AN104*SQRT((R104/Q104)^2+(AG104/AF104)^2)</f>
        <v>1.9537851527599687E-3</v>
      </c>
      <c r="AP104" s="18">
        <f>ThU_Alter_Kombi(AN104,U104)</f>
        <v>11.645200000000001</v>
      </c>
      <c r="AQ104" s="18">
        <f t="shared" si="497"/>
        <v>0.21079999999999999</v>
      </c>
      <c r="AR104" s="152">
        <f>(AQ104/AP104)</f>
        <v>1.8101878885721154E-2</v>
      </c>
      <c r="AS104" s="129">
        <f t="shared" si="498"/>
        <v>8.8046217232215326E-2</v>
      </c>
      <c r="AT104" s="129">
        <f t="shared" si="499"/>
        <v>4.9929974994006386E-4</v>
      </c>
      <c r="AU104" s="18">
        <v>0.75</v>
      </c>
      <c r="AV104" s="18">
        <f>AU104/2</f>
        <v>0.375</v>
      </c>
      <c r="AW104" s="18">
        <f t="shared" si="501"/>
        <v>5.6497000000000002</v>
      </c>
      <c r="AX104" s="133">
        <f t="shared" si="502"/>
        <v>2.9996445488000001</v>
      </c>
      <c r="AY104" s="133">
        <f t="shared" si="503"/>
        <v>3.0976044519130514</v>
      </c>
      <c r="AZ104" s="152">
        <f t="shared" si="504"/>
        <v>0.5309387310476662</v>
      </c>
      <c r="BA104" s="18" t="str">
        <f>Input!B104</f>
        <v>KOM-17-CC3</v>
      </c>
      <c r="BB104" s="134">
        <f>Input!E104</f>
        <v>0</v>
      </c>
      <c r="BC104" s="18">
        <f>((U104-1)*EXP(Constants!$B$17*AW104*1000))*1000</f>
        <v>232.38908174814674</v>
      </c>
      <c r="BD104" s="130">
        <f>SQRT((EXP(Constants!$B$17*AW104*1000)*V104)^2+((U104-1)*Constants!$B$17*EXP(Constants!$B$17*AW104*1000)*AY104*1000)^2)*1000</f>
        <v>8.0956719950667786</v>
      </c>
      <c r="BE104" s="18">
        <f t="shared" si="505"/>
        <v>5591.7</v>
      </c>
      <c r="BF104" s="135">
        <f t="shared" si="506"/>
        <v>1548.8022259565257</v>
      </c>
      <c r="BG104" s="20">
        <f t="shared" si="507"/>
        <v>54.827768764944182</v>
      </c>
      <c r="BH104" s="18"/>
      <c r="BI104" s="18"/>
      <c r="BJ104" s="18"/>
      <c r="BK104" s="18"/>
      <c r="BL104" s="18"/>
      <c r="BM104" s="18"/>
      <c r="BN104" s="157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6">
        <f>Input!A105</f>
        <v>10073</v>
      </c>
      <c r="B105" s="136" t="str">
        <f>Input!B105</f>
        <v>Hu1-13</v>
      </c>
      <c r="C105" s="136">
        <f>Input!O105</f>
        <v>2.0705944858256005</v>
      </c>
      <c r="D105" s="136">
        <f>C105*Input!P105/100</f>
        <v>6.3511428158416608E-2</v>
      </c>
      <c r="E105" s="137">
        <f>Input!M105</f>
        <v>2.7208250391922464</v>
      </c>
      <c r="F105" s="138">
        <f>E105*Input!N105/100</f>
        <v>9.3667761892524603E-4</v>
      </c>
      <c r="G105" s="139">
        <f t="shared" ref="G105" si="526">E105*137.88</f>
        <v>375.1473564038269</v>
      </c>
      <c r="H105" s="138">
        <f>G105*Input!L105/100</f>
        <v>8.5107755180617486E-2</v>
      </c>
      <c r="I105" s="136">
        <v>0</v>
      </c>
      <c r="J105" s="140">
        <f>(((C105*Constants!$B$24*0.000000001*Input!G105*(Constants!$B$4/Constants!$B$3))-(I105*0.000000000000001))/Input!F105)*1000000000000</f>
        <v>751.15205437262853</v>
      </c>
      <c r="K105" s="136">
        <f>J105*Input!P105/100</f>
        <v>23.040117253240105</v>
      </c>
      <c r="L105" s="141">
        <f>(J105/Constants!$B$4)*602200000000*Constants!$B$17/(365.2425*24*60)</f>
        <v>10.37048812588697</v>
      </c>
      <c r="M105" s="142">
        <f>L105*Input!P105/100</f>
        <v>0.31809440046507409</v>
      </c>
      <c r="N105" s="136">
        <v>0</v>
      </c>
      <c r="O105" s="140">
        <f>(((G105*Constants!$B$23*0.000000001*Input!G105*(Constants!$B$7/Constants!$B$6))-(N105*0.000000001))/Input!F105)*1000000</f>
        <v>13.709328949843243</v>
      </c>
      <c r="P105" s="136">
        <f>O105*Input!N105/100</f>
        <v>4.7196057860502457E-3</v>
      </c>
      <c r="Q105" s="143">
        <f>(O105/Constants!$B$7)*602200000000000000*Constants!$B$18/(365.2425*24*60)</f>
        <v>10.228814914123269</v>
      </c>
      <c r="R105" s="144">
        <f>Q105*Input!N105/100</f>
        <v>3.5213958487505131E-3</v>
      </c>
      <c r="S105" s="142">
        <f>Input!S105*Constants!$B$17/Constants!$B$18</f>
        <v>1.0001509601138634</v>
      </c>
      <c r="T105" s="136">
        <f>S105*Input!T105/100</f>
        <v>5.3308470085660356E-3</v>
      </c>
      <c r="U105" s="142">
        <f>S105</f>
        <v>1.0001509601138634</v>
      </c>
      <c r="V105" s="136">
        <f>U105*Input!T105/100</f>
        <v>5.3308470085660356E-3</v>
      </c>
      <c r="W105" s="145">
        <v>0</v>
      </c>
      <c r="X105" s="140">
        <f>(((Constants!$B$25*0.000000001*Input!G105/Input!W105*(Constants!$B$11/Constants!$B$9))-(W105*0.000000001))/Input!F105)*1000000000</f>
        <v>0.93087685827237887</v>
      </c>
      <c r="Y105" s="140">
        <f>X105*Input!X105/100</f>
        <v>2.1574877798361446E-2</v>
      </c>
      <c r="Z105" s="140">
        <f>(X105/Constants!$B$11)*6.022E+23*0.000000001*Constants!$B$19/(365.2425*24*60)</f>
        <v>2.2725713517161901E-4</v>
      </c>
      <c r="AA105" s="140">
        <f>Z105*Input!X105/100</f>
        <v>5.2671251589957736E-6</v>
      </c>
      <c r="AB105" s="141">
        <v>0</v>
      </c>
      <c r="AC105" s="141">
        <v>0.9</v>
      </c>
      <c r="AD105" s="140">
        <f>(((Input!G105*Constants!$B$25*0.000000001*Input!U105*(Constants!$B$10/Constants!$B$9))-((AB105*0.000000000000001)+(Input!G105*AC105*0.000000000000001)))/Input!F105)*1000000000000</f>
        <v>227.87391625541662</v>
      </c>
      <c r="AE105" s="140">
        <f>AD105*Input!V105/100</f>
        <v>1.1564355027044297</v>
      </c>
      <c r="AF105" s="140">
        <f>(AD105/Constants!$B$10)*602200000000*Constants!$B$16/(365.2425*24*60)</f>
        <v>10.401457233074119</v>
      </c>
      <c r="AG105" s="140">
        <f>AF105*Input!V105/100</f>
        <v>5.2786271556882376E-2</v>
      </c>
      <c r="AH105" s="136">
        <f t="shared" ref="AH105" si="527">AF105/Z105</f>
        <v>45769.551856839142</v>
      </c>
      <c r="AI105" s="145">
        <f t="shared" ref="AI105" si="528">AH105*SQRT((AG105/AF105)^2+(AA105/Z105)^2)</f>
        <v>1085.9303504328348</v>
      </c>
      <c r="AJ105" s="142">
        <f t="shared" si="491"/>
        <v>0.15096011386339647</v>
      </c>
      <c r="AK105" s="145">
        <f t="shared" ref="AK105" si="529">V105*1000</f>
        <v>5.3308470085660353</v>
      </c>
      <c r="AL105" s="145">
        <f t="shared" ref="AL105" si="530">AF105/Q105</f>
        <v>1.0168780372311241</v>
      </c>
      <c r="AM105" s="145">
        <f t="shared" ref="AM105" si="531">AL105*SQRT((R105/Q105)^2+(AG105/AF105)^2)</f>
        <v>5.1724063723442371E-3</v>
      </c>
      <c r="AN105" s="136">
        <f>AF105/Q105</f>
        <v>1.0168780372311241</v>
      </c>
      <c r="AO105" s="140">
        <f t="shared" ref="AO105" si="532">AN105*SQRT((R105/Q105)^2+(AG105/AF105)^2)</f>
        <v>5.1724063723442371E-3</v>
      </c>
      <c r="AP105" s="136" t="str">
        <f t="shared" ref="AP105" si="533">ThU_Alter_Kombi(AN105,U105)</f>
        <v>Out of range</v>
      </c>
      <c r="AQ105" s="136" t="e">
        <f t="shared" si="497"/>
        <v>#VALUE!</v>
      </c>
      <c r="AR105" s="136" t="e">
        <f>(AQ105/AP105)*100</f>
        <v>#VALUE!</v>
      </c>
      <c r="AS105" s="144">
        <f t="shared" si="498"/>
        <v>2.2217347471781644E-5</v>
      </c>
      <c r="AT105" s="144">
        <f t="shared" si="499"/>
        <v>5.1498694786472156E-7</v>
      </c>
      <c r="AU105" s="136">
        <v>0.75</v>
      </c>
      <c r="AV105" s="136">
        <f t="shared" ref="AV105" si="534">AU105/2</f>
        <v>0.375</v>
      </c>
      <c r="AW105" s="136" t="str">
        <f t="shared" si="501"/>
        <v>Out of range</v>
      </c>
      <c r="AX105" s="146">
        <f t="shared" si="502"/>
        <v>130.03657234030001</v>
      </c>
      <c r="AY105" s="146" t="e">
        <f t="shared" si="503"/>
        <v>#VALUE!</v>
      </c>
      <c r="AZ105" s="147" t="e">
        <f t="shared" si="504"/>
        <v>#VALUE!</v>
      </c>
      <c r="BA105" s="136" t="str">
        <f>Input!B105</f>
        <v>Hu1-13</v>
      </c>
      <c r="BB105" s="148">
        <f>Input!E105</f>
        <v>0</v>
      </c>
      <c r="BC105" s="136" t="e">
        <f>((U105-1)*EXP(Constants!$B$17*AW105*1000))*1000</f>
        <v>#VALUE!</v>
      </c>
      <c r="BD105" s="142" t="e">
        <f>SQRT((EXP(Constants!$B$17*AW105*1000)*V105)^2+((U105-1)*Constants!$B$17*EXP(Constants!$B$17*AW105*1000)*AY105*1000)^2)*1000</f>
        <v>#VALUE!</v>
      </c>
      <c r="BE105" s="136" t="e">
        <f t="shared" si="505"/>
        <v>#VALUE!</v>
      </c>
      <c r="BF105" s="149" t="e">
        <f t="shared" si="506"/>
        <v>#VALUE!</v>
      </c>
      <c r="BG105" s="158" t="e">
        <f t="shared" si="507"/>
        <v>#VALUE!</v>
      </c>
      <c r="BH105" s="136"/>
      <c r="BI105" s="18"/>
      <c r="BJ105" s="18"/>
      <c r="BK105" s="18"/>
      <c r="BL105" s="18"/>
      <c r="BM105" s="18"/>
      <c r="BN105" s="157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6" spans="1:110" ht="15" customHeight="1" x14ac:dyDescent="0.2">
      <c r="A106" s="18">
        <f>Input!A106</f>
        <v>10121</v>
      </c>
      <c r="B106" s="18" t="str">
        <f>Input!B106</f>
        <v>KOM-17-CC4</v>
      </c>
      <c r="C106" s="18">
        <f>Input!O106</f>
        <v>0.19683855734568498</v>
      </c>
      <c r="D106" s="18">
        <f>C106*Input!P106/100</f>
        <v>2.2195097721004978E-3</v>
      </c>
      <c r="E106" s="150">
        <f>Input!M106</f>
        <v>0.19456836739195341</v>
      </c>
      <c r="F106" s="151">
        <f>E106*Input!N106/100</f>
        <v>6.6571135592909795E-5</v>
      </c>
      <c r="G106" s="21">
        <f>E106*137.88</f>
        <v>26.827086496002536</v>
      </c>
      <c r="H106" s="151">
        <f>G106*Input!L106/100</f>
        <v>8.4588137724643242E-3</v>
      </c>
      <c r="I106" s="18">
        <v>0.3</v>
      </c>
      <c r="J106" s="127">
        <f>(((C106*Constants!$B$24*0.000000001*Input!G106*(Constants!$B$4/Constants!$B$3))-(I106*0.000000000000001))/Input!F106)*1000000000000</f>
        <v>13.505538943439953</v>
      </c>
      <c r="K106" s="18">
        <f>J106*Input!P106/100</f>
        <v>0.15228558909729242</v>
      </c>
      <c r="L106" s="132">
        <f>(J106/Constants!$B$4)*602200000000*Constants!$B$17/(365.2425*24*60)</f>
        <v>0.18645896051449543</v>
      </c>
      <c r="M106" s="130">
        <f>L106*Input!P106/100</f>
        <v>2.102471642437567E-3</v>
      </c>
      <c r="N106" s="18">
        <v>5.0000000000000001E-3</v>
      </c>
      <c r="O106" s="127">
        <f>(((G106*Constants!$B$23*0.000000001*Input!G106*(Constants!$B$7/Constants!$B$6))-(N106*0.000000001))/Input!F106)*1000000</f>
        <v>0.18540524341285605</v>
      </c>
      <c r="P106" s="18">
        <f>O106*Input!N106/100</f>
        <v>6.3435993035855265E-5</v>
      </c>
      <c r="Q106" s="128">
        <f>(O106/Constants!$B$7)*602200000000000000*Constants!$B$18/(365.2425*24*60)</f>
        <v>0.13833470083885918</v>
      </c>
      <c r="R106" s="129">
        <f>Q106*Input!N106/100</f>
        <v>4.7330911237985536E-5</v>
      </c>
      <c r="S106" s="130">
        <f>Input!S106*Constants!$B$17/Constants!$B$18</f>
        <v>1.3329572102851845</v>
      </c>
      <c r="T106" s="18">
        <f>S106*Input!T106/100</f>
        <v>1.1808477032159927E-2</v>
      </c>
      <c r="U106" s="18">
        <f>S106*1/((U105+U107)/2)</f>
        <v>1.3334751138739891</v>
      </c>
      <c r="V106" s="18">
        <f>U106*Input!T106/100</f>
        <v>1.1813065065883803E-2</v>
      </c>
      <c r="W106" s="131">
        <v>3.0000000000000001E-3</v>
      </c>
      <c r="X106" s="127">
        <f>IF((((Constants!$B$25*0.000000001*Input!G106/Input!W106*(Constants!$B$11/Constants!$B$9))-(W106*0.000000001))/Input!F106)*1000000000&lt;0, "n.d.", (((Constants!$B$25*0.000000001*Input!G106/Input!W106*(Constants!$B$11/Constants!$B$9))-(W106*0.000000001))/Input!F106)*1000000000)</f>
        <v>107.53235688136631</v>
      </c>
      <c r="Y106" s="127">
        <f>X106*Input!X106/100</f>
        <v>0.54990958927942513</v>
      </c>
      <c r="Z106" s="127">
        <f>(X106/Constants!$B$11)*6.022E+23*0.000000001*Constants!$B$19/(365.2425*24*60)</f>
        <v>2.6252124699356217E-2</v>
      </c>
      <c r="AA106" s="127">
        <f>Z106*Input!X106/100</f>
        <v>1.3425070862216741E-4</v>
      </c>
      <c r="AB106" s="132">
        <v>0.05</v>
      </c>
      <c r="AC106" s="132">
        <v>0.9</v>
      </c>
      <c r="AD106" s="127">
        <f>(((Input!G106*Constants!$B$25*0.000000001*Input!U106*(Constants!$B$10/Constants!$B$9))-((AB106*0.000000000000001)+(Input!G106*AC106*0.000000000000001)))/Input!F106)*1000000000000</f>
        <v>1.2371831905986117</v>
      </c>
      <c r="AE106" s="127">
        <f>AD106*Input!V106/100</f>
        <v>1.3238777876500246E-2</v>
      </c>
      <c r="AF106" s="127">
        <f>(AD106/Constants!$B$10)*602200000000*Constants!$B$16/(365.2425*24*60)</f>
        <v>5.6472053747765247E-2</v>
      </c>
      <c r="AG106" s="127">
        <f>AF106*Input!V106/100</f>
        <v>6.042928658242686E-4</v>
      </c>
      <c r="AH106" s="18">
        <f>AF106/Z106</f>
        <v>2.1511422178011412</v>
      </c>
      <c r="AI106" s="131">
        <f>AH106*SQRT((AG106/AF106)^2+(AA106/Z106)^2)</f>
        <v>2.5512386706188862E-2</v>
      </c>
      <c r="AJ106" s="130">
        <f t="shared" si="491"/>
        <v>333.47511387398907</v>
      </c>
      <c r="AK106" s="131">
        <f>V106*1000</f>
        <v>11.813065065883803</v>
      </c>
      <c r="AL106" s="131">
        <f>AF106/Q106</f>
        <v>0.40822767827103185</v>
      </c>
      <c r="AM106" s="131">
        <f>AL106*SQRT((R106/Q106)^2+(AG106/AF106)^2)</f>
        <v>4.3705713947205438E-3</v>
      </c>
      <c r="AN106" s="18">
        <f>AL106*1/((AN105+AN107)/2)</f>
        <v>0.40210998111188773</v>
      </c>
      <c r="AO106" s="127">
        <f>AN106*SQRT((R106/Q106)^2+(AG106/AF106)^2)</f>
        <v>4.3050740420702742E-3</v>
      </c>
      <c r="AP106" s="18">
        <f>ThU_Alter_Kombi(AN106,U106)</f>
        <v>38.521299999999997</v>
      </c>
      <c r="AQ106" s="18">
        <f t="shared" si="497"/>
        <v>0.64270000000000005</v>
      </c>
      <c r="AR106" s="152">
        <f>(AQ106/AP106)</f>
        <v>1.6684275971994716E-2</v>
      </c>
      <c r="AS106" s="129">
        <f t="shared" si="498"/>
        <v>0.18977251940520923</v>
      </c>
      <c r="AT106" s="129">
        <f t="shared" si="499"/>
        <v>9.7264712543572635E-4</v>
      </c>
      <c r="AU106" s="18">
        <v>0.75</v>
      </c>
      <c r="AV106" s="18">
        <f>AU106/2</f>
        <v>0.375</v>
      </c>
      <c r="AW106" s="18">
        <f t="shared" si="501"/>
        <v>26.517600000000002</v>
      </c>
      <c r="AX106" s="133">
        <f t="shared" si="502"/>
        <v>6.3663137930999998</v>
      </c>
      <c r="AY106" s="133">
        <f t="shared" si="503"/>
        <v>6.4112814792583839</v>
      </c>
      <c r="AZ106" s="152">
        <f t="shared" si="504"/>
        <v>0.24007880777672186</v>
      </c>
      <c r="BA106" s="18" t="str">
        <f>Input!B106</f>
        <v>KOM-17-CC4</v>
      </c>
      <c r="BB106" s="134">
        <f>Input!E106</f>
        <v>0</v>
      </c>
      <c r="BC106" s="18">
        <f>((U106-1)*EXP(Constants!$B$17*AW106*1000))*1000</f>
        <v>359.38796943386893</v>
      </c>
      <c r="BD106" s="130">
        <f>SQRT((EXP(Constants!$B$17*AW106*1000)*V106)^2+((U106-1)*Constants!$B$17*EXP(Constants!$B$17*AW106*1000)*AY106*1000)^2)*1000</f>
        <v>14.295449861009182</v>
      </c>
      <c r="BE106" s="18">
        <f t="shared" si="505"/>
        <v>26459.600000000002</v>
      </c>
      <c r="BF106" s="135">
        <f t="shared" si="506"/>
        <v>3205.640739629192</v>
      </c>
      <c r="BG106" s="20">
        <f t="shared" si="507"/>
        <v>24.177457534838688</v>
      </c>
      <c r="BH106" s="18"/>
      <c r="BI106" s="18"/>
      <c r="BJ106" s="18"/>
      <c r="BK106" s="18"/>
      <c r="BL106" s="18"/>
      <c r="BM106" s="18"/>
      <c r="BN106" s="157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</row>
    <row r="107" spans="1:110" ht="15" customHeight="1" x14ac:dyDescent="0.2">
      <c r="A107" s="136">
        <f>Input!A107</f>
        <v>10073</v>
      </c>
      <c r="B107" s="136" t="str">
        <f>Input!B107</f>
        <v>Hu1-13</v>
      </c>
      <c r="C107" s="136">
        <f>Input!O107</f>
        <v>2.0972901630120631</v>
      </c>
      <c r="D107" s="136">
        <f>C107*Input!P107/100</f>
        <v>5.0433650005372449E-2</v>
      </c>
      <c r="E107" s="137">
        <f>Input!M107</f>
        <v>2.7188711999782256</v>
      </c>
      <c r="F107" s="138">
        <f>E107*Input!N107/100</f>
        <v>8.1877714203319578E-4</v>
      </c>
      <c r="G107" s="139">
        <f t="shared" ref="G107" si="535">E107*137.88</f>
        <v>374.8779610529977</v>
      </c>
      <c r="H107" s="138">
        <f>G107*Input!L107/100</f>
        <v>6.4203820851305132E-2</v>
      </c>
      <c r="I107" s="136">
        <v>0</v>
      </c>
      <c r="J107" s="140">
        <f>(((C107*Constants!$B$24*0.000000001*Input!G107*(Constants!$B$4/Constants!$B$3))-(I107*0.000000000000001))/Input!F107)*1000000000000</f>
        <v>760.83647732398424</v>
      </c>
      <c r="K107" s="136">
        <f>J107*Input!P107/100</f>
        <v>18.295875928569643</v>
      </c>
      <c r="L107" s="141">
        <f>(J107/Constants!$B$4)*602200000000*Constants!$B$17/(365.2425*24*60)</f>
        <v>10.504192337488954</v>
      </c>
      <c r="M107" s="142">
        <f>L107*Input!P107/100</f>
        <v>0.25259488137645258</v>
      </c>
      <c r="N107" s="136">
        <v>0</v>
      </c>
      <c r="O107" s="140">
        <f>(((G107*Constants!$B$23*0.000000001*Input!G107*(Constants!$B$7/Constants!$B$6))-(N107*0.000000001))/Input!F107)*1000000</f>
        <v>13.699484206387018</v>
      </c>
      <c r="P107" s="136">
        <f>O107*Input!N107/100</f>
        <v>4.1255446473243366E-3</v>
      </c>
      <c r="Q107" s="143">
        <f>(O107/Constants!$B$7)*602200000000000000*Constants!$B$18/(365.2425*24*60)</f>
        <v>10.221469546668802</v>
      </c>
      <c r="R107" s="144">
        <f>Q107*Input!N107/100</f>
        <v>3.0781545013488874E-3</v>
      </c>
      <c r="S107" s="142">
        <f>Input!S107*Constants!$B$17/Constants!$B$18</f>
        <v>0.99907226710137875</v>
      </c>
      <c r="T107" s="136">
        <f>S107*Input!T107/100</f>
        <v>3.2122624226756814E-3</v>
      </c>
      <c r="U107" s="142">
        <f>S107</f>
        <v>0.99907226710137875</v>
      </c>
      <c r="V107" s="136">
        <f>U107*Input!T107/100</f>
        <v>3.2122624226756814E-3</v>
      </c>
      <c r="W107" s="145">
        <v>0</v>
      </c>
      <c r="X107" s="140">
        <f>(((Constants!$B$25*0.000000001*Input!G107/Input!W107*(Constants!$B$11/Constants!$B$9))-(W107*0.000000001))/Input!F107)*1000000000</f>
        <v>0.89493685028297265</v>
      </c>
      <c r="Y107" s="140">
        <f>X107*Input!X107/100</f>
        <v>1.113637529215751E-2</v>
      </c>
      <c r="Z107" s="140">
        <f>(X107/Constants!$B$11)*6.022E+23*0.000000001*Constants!$B$19/(365.2425*24*60)</f>
        <v>2.1848301732656271E-4</v>
      </c>
      <c r="AA107" s="140">
        <f>Z107*Input!X107/100</f>
        <v>2.7187492336942241E-6</v>
      </c>
      <c r="AB107" s="141">
        <v>0</v>
      </c>
      <c r="AC107" s="141">
        <v>0.9</v>
      </c>
      <c r="AD107" s="140">
        <f>(((Input!G107*Constants!$B$25*0.000000001*Input!U107*(Constants!$B$10/Constants!$B$9))-((AB107*0.000000000000001)+(Input!G107*AC107*0.000000000000001)))/Input!F107)*1000000000000</f>
        <v>226.96501593452652</v>
      </c>
      <c r="AE107" s="140">
        <f>AD107*Input!V107/100</f>
        <v>1.3557954038156736</v>
      </c>
      <c r="AF107" s="140">
        <f>(AD107/Constants!$B$10)*602200000000*Constants!$B$16/(365.2425*24*60)</f>
        <v>10.359969870359603</v>
      </c>
      <c r="AG107" s="140">
        <f>AF107*Input!V107/100</f>
        <v>6.1886187508097344E-2</v>
      </c>
      <c r="AH107" s="136">
        <f t="shared" ref="AH107" si="536">AF107/Z107</f>
        <v>47417.735241521033</v>
      </c>
      <c r="AI107" s="145">
        <f t="shared" ref="AI107" si="537">AH107*SQRT((AG107/AF107)^2+(AA107/Z107)^2)</f>
        <v>654.52072181475353</v>
      </c>
      <c r="AJ107" s="142">
        <f t="shared" si="491"/>
        <v>-0.92773289862124741</v>
      </c>
      <c r="AK107" s="145">
        <f t="shared" ref="AK107" si="538">V107*1000</f>
        <v>3.2122624226756815</v>
      </c>
      <c r="AL107" s="145">
        <f t="shared" ref="AL107" si="539">AF107/Q107</f>
        <v>1.0135499424088132</v>
      </c>
      <c r="AM107" s="145">
        <f t="shared" ref="AM107" si="540">AL107*SQRT((R107/Q107)^2+(AG107/AF107)^2)</f>
        <v>6.0622181605407251E-3</v>
      </c>
      <c r="AN107" s="136">
        <f>AF107/Q107</f>
        <v>1.0135499424088132</v>
      </c>
      <c r="AO107" s="140">
        <f t="shared" ref="AO107" si="541">AN107*SQRT((R107/Q107)^2+(AG107/AF107)^2)</f>
        <v>6.0622181605407251E-3</v>
      </c>
      <c r="AP107" s="136" t="str">
        <f t="shared" ref="AP107" si="542">ThU_Alter_Kombi(AN107,U107)</f>
        <v>Out of range</v>
      </c>
      <c r="AQ107" s="136" t="e">
        <f t="shared" si="497"/>
        <v>#VALUE!</v>
      </c>
      <c r="AR107" s="136" t="e">
        <f>(AQ107/AP107)*100</f>
        <v>#VALUE!</v>
      </c>
      <c r="AS107" s="144">
        <f t="shared" si="498"/>
        <v>2.1374912514195847E-5</v>
      </c>
      <c r="AT107" s="144">
        <f t="shared" si="499"/>
        <v>2.6606206147223034E-7</v>
      </c>
      <c r="AU107" s="136">
        <v>0.75</v>
      </c>
      <c r="AV107" s="136">
        <f t="shared" ref="AV107" si="543">AU107/2</f>
        <v>0.375</v>
      </c>
      <c r="AW107" s="136" t="str">
        <f t="shared" si="501"/>
        <v>Out of range</v>
      </c>
      <c r="AX107" s="146">
        <f t="shared" si="502"/>
        <v>120.4241396653</v>
      </c>
      <c r="AY107" s="146" t="e">
        <f t="shared" si="503"/>
        <v>#VALUE!</v>
      </c>
      <c r="AZ107" s="147" t="e">
        <f t="shared" si="504"/>
        <v>#VALUE!</v>
      </c>
      <c r="BA107" s="136" t="str">
        <f>Input!B107</f>
        <v>Hu1-13</v>
      </c>
      <c r="BB107" s="148">
        <f>Input!E107</f>
        <v>0</v>
      </c>
      <c r="BC107" s="136" t="e">
        <f>((U107-1)*EXP(Constants!$B$17*AW107*1000))*1000</f>
        <v>#VALUE!</v>
      </c>
      <c r="BD107" s="142" t="e">
        <f>SQRT((EXP(Constants!$B$17*AW107*1000)*V107)^2+((U107-1)*Constants!$B$17*EXP(Constants!$B$17*AW107*1000)*AY107*1000)^2)*1000</f>
        <v>#VALUE!</v>
      </c>
      <c r="BE107" s="136" t="e">
        <f t="shared" si="505"/>
        <v>#VALUE!</v>
      </c>
      <c r="BF107" s="149" t="e">
        <f t="shared" si="506"/>
        <v>#VALUE!</v>
      </c>
      <c r="BG107" s="158" t="e">
        <f t="shared" si="507"/>
        <v>#VALUE!</v>
      </c>
      <c r="BH107" s="136"/>
      <c r="BI107" s="18"/>
      <c r="BJ107" s="18"/>
      <c r="BK107" s="18"/>
      <c r="BL107" s="18"/>
      <c r="BM107" s="18"/>
      <c r="BN107" s="157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10122</v>
      </c>
      <c r="B108" s="18" t="str">
        <f>Input!B108</f>
        <v>KOM-17-CC5</v>
      </c>
      <c r="C108" s="18">
        <f>Input!O108</f>
        <v>0.10934077452017842</v>
      </c>
      <c r="D108" s="18">
        <f>C108*Input!P108/100</f>
        <v>1.868766440698309E-3</v>
      </c>
      <c r="E108" s="150">
        <f>Input!M108</f>
        <v>0.10102039561252961</v>
      </c>
      <c r="F108" s="151">
        <f>E108*Input!N108/100</f>
        <v>6.3372137937638649E-5</v>
      </c>
      <c r="G108" s="21">
        <f>E108*137.88</f>
        <v>13.928692147055582</v>
      </c>
      <c r="H108" s="151">
        <f>G108*Input!L108/100</f>
        <v>6.121488833309415E-3</v>
      </c>
      <c r="I108" s="18">
        <v>0.3</v>
      </c>
      <c r="J108" s="127">
        <f>(((C108*Constants!$B$24*0.000000001*Input!G108*(Constants!$B$4/Constants!$B$3))-(I108*0.000000000000001))/Input!F108)*1000000000000</f>
        <v>9.9238536826383239</v>
      </c>
      <c r="K108" s="18">
        <f>J108*Input!P108/100</f>
        <v>0.16961069469187226</v>
      </c>
      <c r="L108" s="132">
        <f>(J108/Constants!$B$4)*602200000000*Constants!$B$17/(365.2425*24*60)</f>
        <v>0.13700981869083281</v>
      </c>
      <c r="M108" s="130">
        <f>L108*Input!P108/100</f>
        <v>2.3416639614925829E-3</v>
      </c>
      <c r="N108" s="18">
        <v>5.0000000000000001E-3</v>
      </c>
      <c r="O108" s="127">
        <f>(((G108*Constants!$B$23*0.000000001*Input!G108*(Constants!$B$7/Constants!$B$6))-(N108*0.000000001))/Input!F108)*1000000</f>
        <v>0.12732045755131416</v>
      </c>
      <c r="P108" s="18">
        <f>O108*Input!N108/100</f>
        <v>7.9870698875231862E-5</v>
      </c>
      <c r="Q108" s="128">
        <f>(O108/Constants!$B$7)*602200000000000000*Constants!$B$18/(365.2425*24*60)</f>
        <v>9.4996436356483541E-2</v>
      </c>
      <c r="R108" s="129">
        <f>Q108*Input!N108/100</f>
        <v>5.9593186424034423E-5</v>
      </c>
      <c r="S108" s="130">
        <f>Input!S108*Constants!$B$17/Constants!$B$18</f>
        <v>1.4426130083912287</v>
      </c>
      <c r="T108" s="18">
        <f>S108*Input!T108/100</f>
        <v>2.4676989356169958E-2</v>
      </c>
      <c r="U108" s="18">
        <f>S108*1/((U107+U109)/2)</f>
        <v>1.4436304179117445</v>
      </c>
      <c r="V108" s="18">
        <f>U108*Input!T108/100</f>
        <v>2.4694392917459503E-2</v>
      </c>
      <c r="W108" s="131">
        <v>3.0000000000000001E-3</v>
      </c>
      <c r="X108" s="127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288.91276315509606</v>
      </c>
      <c r="Y108" s="127">
        <f>X108*Input!X108/100</f>
        <v>1.2480192672776682</v>
      </c>
      <c r="Z108" s="127">
        <f>(X108/Constants!$B$11)*6.022E+23*0.000000001*Constants!$B$19/(365.2425*24*60)</f>
        <v>7.0532945669095057E-2</v>
      </c>
      <c r="AA108" s="127">
        <f>Z108*Input!X108/100</f>
        <v>3.0468185002136661E-4</v>
      </c>
      <c r="AB108" s="132">
        <v>0.05</v>
      </c>
      <c r="AC108" s="132">
        <v>0.9</v>
      </c>
      <c r="AD108" s="127">
        <f>(((Input!G108*Constants!$B$25*0.000000001*Input!U108*(Constants!$B$10/Constants!$B$9))-((AB108*0.000000000000001)+(Input!G108*AC108*0.000000000000001)))/Input!F108)*1000000000000</f>
        <v>2.0067106190989978</v>
      </c>
      <c r="AE108" s="127">
        <f>AD108*Input!V108/100</f>
        <v>1.3900416371228401E-2</v>
      </c>
      <c r="AF108" s="127">
        <f>(AD108/Constants!$B$10)*602200000000*Constants!$B$16/(365.2425*24*60)</f>
        <v>9.159764762333901E-2</v>
      </c>
      <c r="AG108" s="127">
        <f>AF108*Input!V108/100</f>
        <v>6.344937971979E-4</v>
      </c>
      <c r="AH108" s="18">
        <f>AF108/Z108</f>
        <v>1.2986505349297177</v>
      </c>
      <c r="AI108" s="131">
        <f>AH108*SQRT((AG108/AF108)^2+(AA108/Z108)^2)</f>
        <v>1.0601535124097328E-2</v>
      </c>
      <c r="AJ108" s="130">
        <f t="shared" si="491"/>
        <v>443.63041791174453</v>
      </c>
      <c r="AK108" s="131">
        <f>V108*1000</f>
        <v>24.694392917459503</v>
      </c>
      <c r="AL108" s="131">
        <f>AF108/Q108</f>
        <v>0.96422193438509374</v>
      </c>
      <c r="AM108" s="131">
        <f>AL108*SQRT((R108/Q108)^2+(AG108/AF108)^2)</f>
        <v>6.7064660955707504E-3</v>
      </c>
      <c r="AN108" s="18">
        <f>AL108*1/((AN107+AN109)/2)</f>
        <v>0.95404290549390458</v>
      </c>
      <c r="AO108" s="127">
        <f>AN108*SQRT((R108/Q108)^2+(AG108/AF108)^2)</f>
        <v>6.6356677557796841E-3</v>
      </c>
      <c r="AP108" s="18">
        <f>ThU_Alter_Kombi(AN108,U108)</f>
        <v>109.3759</v>
      </c>
      <c r="AQ108" s="18">
        <f t="shared" si="497"/>
        <v>3.5341</v>
      </c>
      <c r="AR108" s="152">
        <f>(AQ108/AP108)</f>
        <v>3.2311505551040037E-2</v>
      </c>
      <c r="AS108" s="129">
        <f t="shared" si="498"/>
        <v>0.74247991160861226</v>
      </c>
      <c r="AT108" s="129">
        <f t="shared" si="499"/>
        <v>3.2409416215028711E-3</v>
      </c>
      <c r="AU108" s="18">
        <v>0.75</v>
      </c>
      <c r="AV108" s="18">
        <f>AU108/2</f>
        <v>0.375</v>
      </c>
      <c r="AW108" s="18">
        <f t="shared" si="501"/>
        <v>61.307000000000002</v>
      </c>
      <c r="AX108" s="133">
        <f t="shared" si="502"/>
        <v>29.971442390299998</v>
      </c>
      <c r="AY108" s="133">
        <f t="shared" si="503"/>
        <v>31.431822630292917</v>
      </c>
      <c r="AZ108" s="152">
        <f t="shared" si="504"/>
        <v>0.48887471887875766</v>
      </c>
      <c r="BA108" s="18" t="str">
        <f>Input!B108</f>
        <v>KOM-17-CC5</v>
      </c>
      <c r="BB108" s="134">
        <f>Input!E108</f>
        <v>0</v>
      </c>
      <c r="BC108" s="18">
        <f>((U108-1)*EXP(Constants!$B$17*AW108*1000))*1000</f>
        <v>527.42351318258579</v>
      </c>
      <c r="BD108" s="130">
        <f>SQRT((EXP(Constants!$B$17*AW108*1000)*V108)^2+((U108-1)*Constants!$B$17*EXP(Constants!$B$17*AW108*1000)*AY108*1000)^2)*1000</f>
        <v>55.232726056621487</v>
      </c>
      <c r="BE108" s="18">
        <f t="shared" si="505"/>
        <v>61249</v>
      </c>
      <c r="BF108" s="135">
        <f t="shared" si="506"/>
        <v>15715.911315146459</v>
      </c>
      <c r="BG108" s="20">
        <f t="shared" si="507"/>
        <v>51.269549366781796</v>
      </c>
      <c r="BH108" s="18"/>
      <c r="BI108" s="18"/>
      <c r="BJ108" s="18"/>
      <c r="BK108" s="18"/>
      <c r="BL108" s="18"/>
      <c r="BM108" s="18"/>
      <c r="BN108" s="157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6">
        <f>Input!A109</f>
        <v>10073</v>
      </c>
      <c r="B109" s="136" t="str">
        <f>Input!B109</f>
        <v>Hu1-13</v>
      </c>
      <c r="C109" s="136">
        <f>Input!O109</f>
        <v>2.0560472658617908</v>
      </c>
      <c r="D109" s="136">
        <f>C109*Input!P109/100</f>
        <v>5.3120237239382001E-2</v>
      </c>
      <c r="E109" s="137">
        <f>Input!M109</f>
        <v>2.7187282127143595</v>
      </c>
      <c r="F109" s="138">
        <f>E109*Input!N109/100</f>
        <v>8.7981990427721452E-4</v>
      </c>
      <c r="G109" s="139">
        <f t="shared" ref="G109" si="544">E109*137.88</f>
        <v>374.85824596905587</v>
      </c>
      <c r="H109" s="138">
        <f>G109*Input!L109/100</f>
        <v>4.657713049400844E-2</v>
      </c>
      <c r="I109" s="136">
        <v>0</v>
      </c>
      <c r="J109" s="140">
        <f>(((C109*Constants!$B$24*0.000000001*Input!G109*(Constants!$B$4/Constants!$B$3))-(I109*0.000000000000001))/Input!F109)*1000000000000</f>
        <v>745.87474187323335</v>
      </c>
      <c r="K109" s="136">
        <f>J109*Input!P109/100</f>
        <v>19.270492413783025</v>
      </c>
      <c r="L109" s="141">
        <f>(J109/Constants!$B$4)*602200000000*Constants!$B$17/(365.2425*24*60)</f>
        <v>10.297628967354438</v>
      </c>
      <c r="M109" s="142">
        <f>L109*Input!P109/100</f>
        <v>0.26605054408596979</v>
      </c>
      <c r="N109" s="136">
        <v>0</v>
      </c>
      <c r="O109" s="140">
        <f>(((G109*Constants!$B$23*0.000000001*Input!G109*(Constants!$B$7/Constants!$B$6))-(N109*0.000000001))/Input!F109)*1000000</f>
        <v>13.698763741304651</v>
      </c>
      <c r="P109" s="136">
        <f>O109*Input!N109/100</f>
        <v>4.4331187454584716E-3</v>
      </c>
      <c r="Q109" s="143">
        <f>(O109/Constants!$B$7)*602200000000000000*Constants!$B$18/(365.2425*24*60)</f>
        <v>10.2209319927151</v>
      </c>
      <c r="R109" s="144">
        <f>Q109*Input!N109/100</f>
        <v>3.3076419207333672E-3</v>
      </c>
      <c r="S109" s="142">
        <f>Input!S109*Constants!$B$17/Constants!$B$18</f>
        <v>0.99951821768213345</v>
      </c>
      <c r="T109" s="136">
        <f>S109*Input!T109/100</f>
        <v>3.6122709570742457E-3</v>
      </c>
      <c r="U109" s="142">
        <f>S109</f>
        <v>0.99951821768213345</v>
      </c>
      <c r="V109" s="136">
        <f>U109*Input!T109/100</f>
        <v>3.6122709570742457E-3</v>
      </c>
      <c r="W109" s="145">
        <v>0</v>
      </c>
      <c r="X109" s="140">
        <f>(((Constants!$B$25*0.000000001*Input!G109/Input!W109*(Constants!$B$11/Constants!$B$9))-(W109*0.000000001))/Input!F109)*1000000000</f>
        <v>0.88424165925554155</v>
      </c>
      <c r="Y109" s="140">
        <f>X109*Input!X109/100</f>
        <v>1.3161337072419241E-2</v>
      </c>
      <c r="Z109" s="140">
        <f>(X109/Constants!$B$11)*6.022E+23*0.000000001*Constants!$B$19/(365.2425*24*60)</f>
        <v>2.1587197543481554E-4</v>
      </c>
      <c r="AA109" s="140">
        <f>Z109*Input!X109/100</f>
        <v>3.2131078687003268E-6</v>
      </c>
      <c r="AB109" s="141">
        <v>0</v>
      </c>
      <c r="AC109" s="141">
        <v>0.9</v>
      </c>
      <c r="AD109" s="140">
        <f>(((Input!G109*Constants!$B$25*0.000000001*Input!U109*(Constants!$B$10/Constants!$B$9))-((AB109*0.000000000000001)+(Input!G109*AC109*0.000000000000001)))/Input!F109)*1000000000000</f>
        <v>225.66304627026338</v>
      </c>
      <c r="AE109" s="140">
        <f>AD109*Input!V109/100</f>
        <v>1.3023602257572227</v>
      </c>
      <c r="AF109" s="140">
        <f>(AD109/Constants!$B$10)*602200000000*Constants!$B$16/(365.2425*24*60)</f>
        <v>10.30054059471397</v>
      </c>
      <c r="AG109" s="140">
        <f>AF109*Input!V109/100</f>
        <v>5.9447103086106304E-2</v>
      </c>
      <c r="AH109" s="136">
        <f t="shared" ref="AH109" si="545">AF109/Z109</f>
        <v>47715.969495189565</v>
      </c>
      <c r="AI109" s="145">
        <f t="shared" ref="AI109" si="546">AH109*SQRT((AG109/AF109)^2+(AA109/Z109)^2)</f>
        <v>761.73949457024253</v>
      </c>
      <c r="AJ109" s="142">
        <f t="shared" si="491"/>
        <v>-0.48178231786655257</v>
      </c>
      <c r="AK109" s="145">
        <f t="shared" ref="AK109" si="547">V109*1000</f>
        <v>3.6122709570742457</v>
      </c>
      <c r="AL109" s="145">
        <f t="shared" ref="AL109" si="548">AF109/Q109</f>
        <v>1.007788781106812</v>
      </c>
      <c r="AM109" s="145">
        <f t="shared" ref="AM109" si="549">AL109*SQRT((R109/Q109)^2+(AG109/AF109)^2)</f>
        <v>5.8253481708738369E-3</v>
      </c>
      <c r="AN109" s="136">
        <f>AF109/Q109</f>
        <v>1.007788781106812</v>
      </c>
      <c r="AO109" s="140">
        <f t="shared" ref="AO109" si="550">AN109*SQRT((R109/Q109)^2+(AG109/AF109)^2)</f>
        <v>5.8253481708738369E-3</v>
      </c>
      <c r="AP109" s="136" t="str">
        <f t="shared" ref="AP109" si="551">ThU_Alter_Kombi(AN109,U109)</f>
        <v>Out of range</v>
      </c>
      <c r="AQ109" s="136" t="e">
        <f t="shared" si="497"/>
        <v>#VALUE!</v>
      </c>
      <c r="AR109" s="136" t="e">
        <f>(AQ109/AP109)*100</f>
        <v>#VALUE!</v>
      </c>
      <c r="AS109" s="144">
        <f t="shared" si="498"/>
        <v>2.1120576439475072E-5</v>
      </c>
      <c r="AT109" s="144">
        <f t="shared" si="499"/>
        <v>3.1443974197346179E-7</v>
      </c>
      <c r="AU109" s="136">
        <v>0.75</v>
      </c>
      <c r="AV109" s="136">
        <f t="shared" ref="AV109" si="552">AU109/2</f>
        <v>0.375</v>
      </c>
      <c r="AW109" s="136" t="str">
        <f t="shared" si="501"/>
        <v>Out of range</v>
      </c>
      <c r="AX109" s="146">
        <f t="shared" si="502"/>
        <v>202.34766661419999</v>
      </c>
      <c r="AY109" s="146" t="e">
        <f t="shared" si="503"/>
        <v>#VALUE!</v>
      </c>
      <c r="AZ109" s="147" t="e">
        <f t="shared" si="504"/>
        <v>#VALUE!</v>
      </c>
      <c r="BA109" s="136" t="str">
        <f>Input!B109</f>
        <v>Hu1-13</v>
      </c>
      <c r="BB109" s="148">
        <f>Input!E109</f>
        <v>0</v>
      </c>
      <c r="BC109" s="136" t="e">
        <f>((U109-1)*EXP(Constants!$B$17*AW109*1000))*1000</f>
        <v>#VALUE!</v>
      </c>
      <c r="BD109" s="142" t="e">
        <f>SQRT((EXP(Constants!$B$17*AW109*1000)*V109)^2+((U109-1)*Constants!$B$17*EXP(Constants!$B$17*AW109*1000)*AY109*1000)^2)*1000</f>
        <v>#VALUE!</v>
      </c>
      <c r="BE109" s="136" t="e">
        <f t="shared" si="505"/>
        <v>#VALUE!</v>
      </c>
      <c r="BF109" s="149" t="e">
        <f t="shared" si="506"/>
        <v>#VALUE!</v>
      </c>
      <c r="BG109" s="158" t="e">
        <f t="shared" si="507"/>
        <v>#VALUE!</v>
      </c>
      <c r="BH109" s="136"/>
      <c r="BI109" s="18"/>
      <c r="BJ109" s="18"/>
      <c r="BK109" s="18"/>
      <c r="BL109" s="18"/>
      <c r="BM109" s="18"/>
      <c r="BN109" s="157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10123</v>
      </c>
      <c r="B110" s="18" t="str">
        <f>Input!B110</f>
        <v>KOM-17-CC6</v>
      </c>
      <c r="C110" s="18">
        <f>Input!O110</f>
        <v>0.16026031686829512</v>
      </c>
      <c r="D110" s="18">
        <f>C110*Input!P110/100</f>
        <v>1.7454347063716596E-3</v>
      </c>
      <c r="E110" s="150">
        <f>Input!M110</f>
        <v>0.1707528727370099</v>
      </c>
      <c r="F110" s="151">
        <f>E110*Input!N110/100</f>
        <v>6.2811430670591426E-5</v>
      </c>
      <c r="G110" s="21">
        <f>E110*137.88</f>
        <v>23.543406092978923</v>
      </c>
      <c r="H110" s="151">
        <f>G110*Input!L110/100</f>
        <v>9.651982172852628E-3</v>
      </c>
      <c r="I110" s="18">
        <v>0.3</v>
      </c>
      <c r="J110" s="127">
        <f>(((C110*Constants!$B$24*0.000000001*Input!G110*(Constants!$B$4/Constants!$B$3))-(I110*0.000000000000001))/Input!F110)*1000000000000</f>
        <v>12.413919813076607</v>
      </c>
      <c r="K110" s="18">
        <f>J110*Input!P110/100</f>
        <v>0.13520306777919078</v>
      </c>
      <c r="L110" s="132">
        <f>(J110/Constants!$B$4)*602200000000*Constants!$B$17/(365.2425*24*60)</f>
        <v>0.17138794637890975</v>
      </c>
      <c r="M110" s="130">
        <f>L110*Input!P110/100</f>
        <v>1.8666284686642556E-3</v>
      </c>
      <c r="N110" s="18">
        <v>5.0000000000000001E-3</v>
      </c>
      <c r="O110" s="127">
        <f>(((G110*Constants!$B$23*0.000000001*Input!G110*(Constants!$B$7/Constants!$B$6))-(N110*0.000000001))/Input!F110)*1000000</f>
        <v>0.18369860836531954</v>
      </c>
      <c r="P110" s="18">
        <f>O110*Input!N110/100</f>
        <v>6.7573518492971768E-5</v>
      </c>
      <c r="Q110" s="128">
        <f>(O110/Constants!$B$7)*602200000000000000*Constants!$B$18/(365.2425*24*60)</f>
        <v>0.13706134500276584</v>
      </c>
      <c r="R110" s="129">
        <f>Q110*Input!N110/100</f>
        <v>5.0418004870223613E-5</v>
      </c>
      <c r="S110" s="130">
        <f>Input!S110*Constants!$B$17/Constants!$B$18</f>
        <v>1.2407245093336134</v>
      </c>
      <c r="T110" s="18">
        <f>S110*Input!T110/100</f>
        <v>1.2892720272237862E-2</v>
      </c>
      <c r="U110" s="18">
        <f>S110*1/((U109+U111)/2)</f>
        <v>1.2419126836095198</v>
      </c>
      <c r="V110" s="18">
        <f>U110*Input!T110/100</f>
        <v>1.2905066928130199E-2</v>
      </c>
      <c r="W110" s="131">
        <v>3.0000000000000001E-3</v>
      </c>
      <c r="X110" s="127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40.168660501925046</v>
      </c>
      <c r="Y110" s="127">
        <f>X110*Input!X110/100</f>
        <v>0.22819393120125547</v>
      </c>
      <c r="Z110" s="127">
        <f>(X110/Constants!$B$11)*6.022E+23*0.000000001*Constants!$B$19/(365.2425*24*60)</f>
        <v>9.8064686303306701E-3</v>
      </c>
      <c r="AA110" s="127">
        <f>Z110*Input!X110/100</f>
        <v>5.5709515826391663E-5</v>
      </c>
      <c r="AB110" s="132">
        <v>0.05</v>
      </c>
      <c r="AC110" s="132">
        <v>0.9</v>
      </c>
      <c r="AD110" s="127">
        <f>(((Input!G110*Constants!$B$25*0.000000001*Input!U110*(Constants!$B$10/Constants!$B$9))-((AB110*0.000000000000001)+(Input!G110*AC110*0.000000000000001)))/Input!F110)*1000000000000</f>
        <v>0.32290878239225529</v>
      </c>
      <c r="AE110" s="127">
        <f>AD110*Input!V110/100</f>
        <v>7.0450528866402009E-3</v>
      </c>
      <c r="AF110" s="127">
        <f>(AD110/Constants!$B$10)*602200000000*Constants!$B$16/(365.2425*24*60)</f>
        <v>1.4739387225312773E-2</v>
      </c>
      <c r="AG110" s="127">
        <f>AF110*Input!V110/100</f>
        <v>3.2157614837758578E-4</v>
      </c>
      <c r="AH110" s="18">
        <f>AF110/Z110</f>
        <v>1.5030270101231913</v>
      </c>
      <c r="AI110" s="131">
        <f>AH110*SQRT((AG110/AF110)^2+(AA110/Z110)^2)</f>
        <v>3.3885662805117955E-2</v>
      </c>
      <c r="AJ110" s="130">
        <f t="shared" si="491"/>
        <v>241.91268360951977</v>
      </c>
      <c r="AK110" s="131">
        <f>V110*1000</f>
        <v>12.9050669281302</v>
      </c>
      <c r="AL110" s="131">
        <f>AF110/Q110</f>
        <v>0.10753861509979593</v>
      </c>
      <c r="AM110" s="131">
        <f>AL110*SQRT((R110/Q110)^2+(AG110/AF110)^2)</f>
        <v>2.3465540375895155E-3</v>
      </c>
      <c r="AN110" s="18">
        <f>AL110*1/((AN109+AN111)/2)</f>
        <v>0.10604511617025682</v>
      </c>
      <c r="AO110" s="127">
        <f>AN110*SQRT((R110/Q110)^2+(AG110/AF110)^2)</f>
        <v>2.3139650374429787E-3</v>
      </c>
      <c r="AP110" s="18">
        <f>ThU_Alter_Kombi(AN110,U110)</f>
        <v>9.7059999999999995</v>
      </c>
      <c r="AQ110" s="18">
        <f t="shared" si="497"/>
        <v>0.23710000000000001</v>
      </c>
      <c r="AR110" s="152">
        <f>(AQ110/AP110)</f>
        <v>2.4428188749227284E-2</v>
      </c>
      <c r="AS110" s="129">
        <f t="shared" si="498"/>
        <v>7.1548025667869955E-2</v>
      </c>
      <c r="AT110" s="129">
        <f t="shared" si="499"/>
        <v>4.0730801296217213E-4</v>
      </c>
      <c r="AU110" s="18">
        <v>0.75</v>
      </c>
      <c r="AV110" s="18">
        <f>AU110/2</f>
        <v>0.375</v>
      </c>
      <c r="AW110" s="18">
        <f t="shared" si="501"/>
        <v>4.9093999999999998</v>
      </c>
      <c r="AX110" s="133">
        <f t="shared" si="502"/>
        <v>2.3838052889000001</v>
      </c>
      <c r="AY110" s="133">
        <f t="shared" si="503"/>
        <v>2.4694197558811801</v>
      </c>
      <c r="AZ110" s="152">
        <f t="shared" si="504"/>
        <v>0.48555939399926673</v>
      </c>
      <c r="BA110" s="18" t="str">
        <f>Input!B110</f>
        <v>KOM-17-CC6</v>
      </c>
      <c r="BB110" s="134">
        <f>Input!E110</f>
        <v>0</v>
      </c>
      <c r="BC110" s="18">
        <f>((U110-1)*EXP(Constants!$B$17*AW110*1000))*1000</f>
        <v>245.28761747463682</v>
      </c>
      <c r="BD110" s="130">
        <f>SQRT((EXP(Constants!$B$17*AW110*1000)*V110)^2+((U110-1)*Constants!$B$17*EXP(Constants!$B$17*AW110*1000)*AY110*1000)^2)*1000</f>
        <v>13.196285678213409</v>
      </c>
      <c r="BE110" s="18">
        <f t="shared" si="505"/>
        <v>4851.3999999999996</v>
      </c>
      <c r="BF110" s="135">
        <f t="shared" si="506"/>
        <v>1234.7098779405901</v>
      </c>
      <c r="BG110" s="20">
        <f t="shared" si="507"/>
        <v>50.299828001001757</v>
      </c>
      <c r="BH110" s="18"/>
      <c r="BI110" s="18"/>
      <c r="BJ110" s="18"/>
      <c r="BK110" s="18"/>
      <c r="BL110" s="18"/>
      <c r="BM110" s="18"/>
      <c r="BN110" s="157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6">
        <f>Input!A111</f>
        <v>10073</v>
      </c>
      <c r="B111" s="136" t="str">
        <f>Input!B111</f>
        <v>Hu1-13</v>
      </c>
      <c r="C111" s="136">
        <f>Input!O111</f>
        <v>2.0664164250577901</v>
      </c>
      <c r="D111" s="136">
        <f>C111*Input!P111/100</f>
        <v>5.7368656111630292E-2</v>
      </c>
      <c r="E111" s="137">
        <f>Input!M111</f>
        <v>2.7203132657552316</v>
      </c>
      <c r="F111" s="138">
        <f>E111*Input!N111/100</f>
        <v>1.0218248117366657E-3</v>
      </c>
      <c r="G111" s="139">
        <f t="shared" ref="G111" si="553">E111*137.88</f>
        <v>375.07679308233133</v>
      </c>
      <c r="H111" s="138">
        <f>G111*Input!L111/100</f>
        <v>0.10374261744469875</v>
      </c>
      <c r="I111" s="136">
        <v>0</v>
      </c>
      <c r="J111" s="140">
        <f>(((C111*Constants!$B$24*0.000000001*Input!G111*(Constants!$B$4/Constants!$B$3))-(I111*0.000000000000001))/Input!F111)*1000000000000</f>
        <v>749.63637423800139</v>
      </c>
      <c r="K111" s="136">
        <f>J111*Input!P111/100</f>
        <v>20.811696442659944</v>
      </c>
      <c r="L111" s="141">
        <f>(J111/Constants!$B$4)*602200000000*Constants!$B$17/(365.2425*24*60)</f>
        <v>10.349562478746297</v>
      </c>
      <c r="M111" s="142">
        <f>L111*Input!P111/100</f>
        <v>0.28732857692631997</v>
      </c>
      <c r="N111" s="136">
        <v>0</v>
      </c>
      <c r="O111" s="140">
        <f>(((G111*Constants!$B$23*0.000000001*Input!G111*(Constants!$B$7/Constants!$B$6))-(N111*0.000000001))/Input!F111)*1000000</f>
        <v>13.706750294363836</v>
      </c>
      <c r="P111" s="136">
        <f>O111*Input!N111/100</f>
        <v>5.1486340618830907E-3</v>
      </c>
      <c r="Q111" s="143">
        <f>(O111/Constants!$B$7)*602200000000000000*Constants!$B$18/(365.2425*24*60)</f>
        <v>10.22689092574115</v>
      </c>
      <c r="R111" s="144">
        <f>Q111*Input!N111/100</f>
        <v>3.8415027513184737E-3</v>
      </c>
      <c r="S111" s="142">
        <f>Input!S111*Constants!$B$17/Constants!$B$18</f>
        <v>0.99856832368009341</v>
      </c>
      <c r="T111" s="136">
        <f>S111*Input!T111/100</f>
        <v>4.438060460934575E-3</v>
      </c>
      <c r="U111" s="142">
        <f>S111</f>
        <v>0.99856832368009341</v>
      </c>
      <c r="V111" s="136">
        <f>U111*Input!T111/100</f>
        <v>4.438060460934575E-3</v>
      </c>
      <c r="W111" s="145">
        <v>0</v>
      </c>
      <c r="X111" s="140">
        <f>(((Constants!$B$25*0.000000001*Input!G111/Input!W111*(Constants!$B$11/Constants!$B$9))-(W111*0.000000001))/Input!F111)*1000000000</f>
        <v>0.92848204128763534</v>
      </c>
      <c r="Y111" s="140">
        <f>X111*Input!X111/100</f>
        <v>2.2818350906842744E-2</v>
      </c>
      <c r="Z111" s="140">
        <f>(X111/Constants!$B$11)*6.022E+23*0.000000001*Constants!$B$19/(365.2425*24*60)</f>
        <v>2.2667248292424953E-4</v>
      </c>
      <c r="AA111" s="140">
        <f>Z111*Input!X111/100</f>
        <v>5.5706971446834003E-6</v>
      </c>
      <c r="AB111" s="141">
        <v>0</v>
      </c>
      <c r="AC111" s="141">
        <v>0.9</v>
      </c>
      <c r="AD111" s="140">
        <f>(((Input!G111*Constants!$B$25*0.000000001*Input!U111*(Constants!$B$10/Constants!$B$9))-((AB111*0.000000000000001)+(Input!G111*AC111*0.000000000000001)))/Input!F111)*1000000000000</f>
        <v>228.61532137880423</v>
      </c>
      <c r="AE111" s="140">
        <f>AD111*Input!V111/100</f>
        <v>1.9125701760967315</v>
      </c>
      <c r="AF111" s="140">
        <f>(AD111/Constants!$B$10)*602200000000*Constants!$B$16/(365.2425*24*60)</f>
        <v>10.435299165534058</v>
      </c>
      <c r="AG111" s="140">
        <f>AF111*Input!V111/100</f>
        <v>8.7300544172967884E-2</v>
      </c>
      <c r="AH111" s="136">
        <f t="shared" ref="AH111" si="554">AF111/Z111</f>
        <v>46036.903248734321</v>
      </c>
      <c r="AI111" s="145">
        <f t="shared" ref="AI111" si="555">AH111*SQRT((AG111/AF111)^2+(AA111/Z111)^2)</f>
        <v>1195.1579099809508</v>
      </c>
      <c r="AJ111" s="142">
        <f t="shared" si="491"/>
        <v>-1.4316763199065941</v>
      </c>
      <c r="AK111" s="145">
        <f t="shared" ref="AK111" si="556">V111*1000</f>
        <v>4.4380604609345751</v>
      </c>
      <c r="AL111" s="145">
        <f t="shared" ref="AL111" si="557">AF111/Q111</f>
        <v>1.0203784553200175</v>
      </c>
      <c r="AM111" s="145">
        <f t="shared" ref="AM111" si="558">AL111*SQRT((R111/Q111)^2+(AG111/AF111)^2)</f>
        <v>8.5449722242922806E-3</v>
      </c>
      <c r="AN111" s="136">
        <f>AF111/Q111</f>
        <v>1.0203784553200175</v>
      </c>
      <c r="AO111" s="140">
        <f t="shared" ref="AO111" si="559">AN111*SQRT((R111/Q111)^2+(AG111/AF111)^2)</f>
        <v>8.5449722242922806E-3</v>
      </c>
      <c r="AP111" s="136" t="str">
        <f t="shared" ref="AP111" si="560">ThU_Alter_Kombi(AN111,U111)</f>
        <v>Out of range</v>
      </c>
      <c r="AQ111" s="136" t="e">
        <f t="shared" si="497"/>
        <v>#VALUE!</v>
      </c>
      <c r="AR111" s="136" t="e">
        <f>(AQ111/AP111)*100</f>
        <v>#VALUE!</v>
      </c>
      <c r="AS111" s="144">
        <f t="shared" si="498"/>
        <v>2.2164359097026586E-5</v>
      </c>
      <c r="AT111" s="144">
        <f t="shared" si="499"/>
        <v>5.4477434399235845E-7</v>
      </c>
      <c r="AU111" s="136">
        <v>0.75</v>
      </c>
      <c r="AV111" s="136">
        <f t="shared" ref="AV111" si="561">AU111/2</f>
        <v>0.375</v>
      </c>
      <c r="AW111" s="136" t="str">
        <f t="shared" si="501"/>
        <v>Out of range</v>
      </c>
      <c r="AX111" s="146">
        <f t="shared" si="502"/>
        <v>43.162992314900002</v>
      </c>
      <c r="AY111" s="146" t="e">
        <f t="shared" si="503"/>
        <v>#VALUE!</v>
      </c>
      <c r="AZ111" s="147" t="e">
        <f t="shared" si="504"/>
        <v>#VALUE!</v>
      </c>
      <c r="BA111" s="136" t="str">
        <f>Input!B111</f>
        <v>Hu1-13</v>
      </c>
      <c r="BB111" s="148">
        <f>Input!E111</f>
        <v>0</v>
      </c>
      <c r="BC111" s="136" t="e">
        <f>((U111-1)*EXP(Constants!$B$17*AW111*1000))*1000</f>
        <v>#VALUE!</v>
      </c>
      <c r="BD111" s="142" t="e">
        <f>SQRT((EXP(Constants!$B$17*AW111*1000)*V111)^2+((U111-1)*Constants!$B$17*EXP(Constants!$B$17*AW111*1000)*AY111*1000)^2)*1000</f>
        <v>#VALUE!</v>
      </c>
      <c r="BE111" s="136" t="e">
        <f t="shared" si="505"/>
        <v>#VALUE!</v>
      </c>
      <c r="BF111" s="149" t="e">
        <f t="shared" si="506"/>
        <v>#VALUE!</v>
      </c>
      <c r="BG111" s="158" t="e">
        <f t="shared" si="507"/>
        <v>#VALUE!</v>
      </c>
      <c r="BH111" s="136"/>
      <c r="BI111" s="18"/>
      <c r="BJ111" s="18"/>
      <c r="BK111" s="18"/>
      <c r="BL111" s="18"/>
      <c r="BM111" s="18"/>
      <c r="BN111" s="157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3" spans="1:110" ht="15" customHeight="1" x14ac:dyDescent="0.2">
      <c r="A113" s="136">
        <f>Input!A113</f>
        <v>10073</v>
      </c>
      <c r="B113" s="136" t="str">
        <f>Input!B113</f>
        <v>Hu1-13</v>
      </c>
      <c r="C113" s="136">
        <f>Input!O113</f>
        <v>2.0574056349221612</v>
      </c>
      <c r="D113" s="136">
        <f>C113*Input!P113/100</f>
        <v>9.5358493152418906E-3</v>
      </c>
      <c r="E113" s="137">
        <f>Input!M113</f>
        <v>2.7183190905108026</v>
      </c>
      <c r="F113" s="138">
        <f>E113*Input!N113/100</f>
        <v>2.4385651804226016E-4</v>
      </c>
      <c r="G113" s="139">
        <f t="shared" ref="G113" si="562">E113*137.88</f>
        <v>374.80183619962946</v>
      </c>
      <c r="H113" s="138">
        <f>G113*Input!L113/100</f>
        <v>1.9974632614848387E-2</v>
      </c>
      <c r="I113" s="136">
        <v>0</v>
      </c>
      <c r="J113" s="140">
        <f>(((C113*Constants!$B$24*0.000000001*Input!G113*(Constants!$B$4/Constants!$B$3))-(I113*0.000000000000001))/Input!F113)*1000000000000</f>
        <v>746.36751905257904</v>
      </c>
      <c r="K113" s="136">
        <f>J113*Input!P113/100</f>
        <v>3.4593315361195622</v>
      </c>
      <c r="L113" s="141">
        <f>(J113/Constants!$B$4)*602200000000*Constants!$B$17/(365.2425*24*60)</f>
        <v>10.304432303453121</v>
      </c>
      <c r="M113" s="142">
        <f>L113*Input!P113/100</f>
        <v>4.7759912803270528E-2</v>
      </c>
      <c r="N113" s="136">
        <v>0</v>
      </c>
      <c r="O113" s="140">
        <f>(((G113*Constants!$B$23*0.000000001*Input!G113*(Constants!$B$7/Constants!$B$6))-(N113*0.000000001))/Input!F113)*1000000</f>
        <v>13.696702311117683</v>
      </c>
      <c r="P113" s="136">
        <f>O113*Input!N113/100</f>
        <v>1.2287115761758884E-3</v>
      </c>
      <c r="Q113" s="143">
        <f>(O113/Constants!$B$7)*602200000000000000*Constants!$B$18/(365.2425*24*60)</f>
        <v>10.219393916860472</v>
      </c>
      <c r="R113" s="144">
        <f>Q113*Input!N113/100</f>
        <v>9.1676721315287618E-4</v>
      </c>
      <c r="S113" s="142">
        <f>Input!S113*Constants!$B$17/Constants!$B$18</f>
        <v>0.99890294462328044</v>
      </c>
      <c r="T113" s="136">
        <f>S113*Input!T113/100</f>
        <v>1.016178167493835E-3</v>
      </c>
      <c r="U113" s="142">
        <f>S113</f>
        <v>0.99890294462328044</v>
      </c>
      <c r="V113" s="136">
        <f>U113*Input!T113/100</f>
        <v>1.016178167493835E-3</v>
      </c>
      <c r="W113" s="145">
        <v>0</v>
      </c>
      <c r="X113" s="140">
        <f>(((Constants!$B$25*0.000000001*Input!G113/Input!W113*(Constants!$B$11/Constants!$B$9))-(W113*0.000000001))/Input!F113)*1000000000</f>
        <v>0.87812178169412236</v>
      </c>
      <c r="Y113" s="140">
        <f>X113*Input!X113/100</f>
        <v>4.9887100906238794E-3</v>
      </c>
      <c r="Z113" s="140">
        <f>(X113/Constants!$B$11)*6.022E+23*0.000000001*Constants!$B$19/(365.2425*24*60)</f>
        <v>2.143779154741991E-4</v>
      </c>
      <c r="AA113" s="140">
        <f>Z113*Input!X113/100</f>
        <v>1.2179054117866993E-6</v>
      </c>
      <c r="AB113" s="141">
        <v>0</v>
      </c>
      <c r="AC113" s="141">
        <v>0.9</v>
      </c>
      <c r="AD113" s="140">
        <f>(((Input!G113*Constants!$B$25*0.000000001*Input!U113*(Constants!$B$10/Constants!$B$9))-((AB113*0.000000000000001)+(Input!G113*AC113*0.000000000000001)))/Input!F113)*1000000000000</f>
        <v>226.10549191797267</v>
      </c>
      <c r="AE113" s="140">
        <f>AD113*Input!V113/100</f>
        <v>0.64867212049927159</v>
      </c>
      <c r="AF113" s="140">
        <f>(AD113/Constants!$B$10)*602200000000*Constants!$B$16/(365.2425*24*60)</f>
        <v>10.320736322062816</v>
      </c>
      <c r="AG113" s="140">
        <f>AF113*Input!V113/100</f>
        <v>2.9609072554394628E-2</v>
      </c>
      <c r="AH113" s="136">
        <f t="shared" ref="AH113" si="563">AF113/Z113</f>
        <v>48142.721694226668</v>
      </c>
      <c r="AI113" s="145">
        <f t="shared" ref="AI113" si="564">AH113*SQRT((AG113/AF113)^2+(AA113/Z113)^2)</f>
        <v>306.39957245867083</v>
      </c>
      <c r="AJ113" s="142">
        <f t="shared" ref="AJ113:AJ125" si="565">(U113-1)*1000</f>
        <v>-1.0970553767195579</v>
      </c>
      <c r="AK113" s="145">
        <f t="shared" ref="AK113" si="566">V113*1000</f>
        <v>1.016178167493835</v>
      </c>
      <c r="AL113" s="145">
        <f t="shared" ref="AL113" si="567">AF113/Q113</f>
        <v>1.0099166747095583</v>
      </c>
      <c r="AM113" s="145">
        <f t="shared" ref="AM113" si="568">AL113*SQRT((R113/Q113)^2+(AG113/AF113)^2)</f>
        <v>2.8987574788947507E-3</v>
      </c>
      <c r="AN113" s="136">
        <f>AF113/Q113</f>
        <v>1.0099166747095583</v>
      </c>
      <c r="AO113" s="140">
        <f t="shared" ref="AO113" si="569">AN113*SQRT((R113/Q113)^2+(AG113/AF113)^2)</f>
        <v>2.8987574788947507E-3</v>
      </c>
      <c r="AP113" s="136" t="str">
        <f t="shared" ref="AP113" si="570">ThU_Alter_Kombi(AN113,U113)</f>
        <v>Out of range</v>
      </c>
      <c r="AQ113" s="136" t="e">
        <f t="shared" ref="AQ113:AQ125" si="571">Montealter(AN113,AO113,U113,V113)</f>
        <v>#VALUE!</v>
      </c>
      <c r="AR113" s="136" t="e">
        <f>(AQ113/AP113)*100</f>
        <v>#VALUE!</v>
      </c>
      <c r="AS113" s="144">
        <f t="shared" ref="AS113:AS125" si="572">Z113/Q113</f>
        <v>2.0977556714054009E-5</v>
      </c>
      <c r="AT113" s="144">
        <f t="shared" ref="AT113:AT125" si="573">AS113*SQRT((Y113/X113)^2+(P113/O113)^2)</f>
        <v>1.1919075158506341E-7</v>
      </c>
      <c r="AU113" s="136">
        <v>0.75</v>
      </c>
      <c r="AV113" s="136">
        <f t="shared" ref="AV113" si="574">AU113/2</f>
        <v>0.375</v>
      </c>
      <c r="AW113" s="136" t="str">
        <f t="shared" ref="AW113:AW125" si="575">marincorr_age(AN113,U113,AS113,AU113)</f>
        <v>Out of range</v>
      </c>
      <c r="AX113" s="146">
        <f t="shared" ref="AX113:AX125" si="576">marincorr_age_error(AN113, AO113, U113, V113, AS113, AT113, AU113, AV113)</f>
        <v>0</v>
      </c>
      <c r="AY113" s="146" t="e">
        <f t="shared" ref="AY113:AY125" si="577">SQRT(((AU113*EXP(-0.0000091577*AW113*1000))/(0.0000091577*(EXP(-0.0000091577*AW113*1000)+(AJ113/1000)*EXP(-(0.0000091577-0.0000028263)*AW113*1000)-AS113*AU113*EXP(-0.0000091577*AW113*1000))))^2*AT113^2+((AS113*EXP(-0.0000091577*AW113*1000))/(0.0000091577*(EXP(-0.0000091577*AW113*1000)+(AJ113/1000)*EXP(-(0.0000091577-0.0000028263)*AW113*1000)-AS113*AU113*EXP(-0.0000091577*AW113*1000))))^2*AV113^2+((0.0000091577/(0.0000091577-0.0000028263))*(EXP(-(0.0000091577-0.0000028263)*AW113*1000)-1)/(0.0000091577*(EXP(-0.0000091577*AW113*1000)+(AJ113/1000)*EXP(-(0.0000091577-0.0000028263)*AW113*1000)-AS113*AU113*EXP(-0.0000091577*AW113*1000))))^2*T113^2+(1/(0.0000091577*(EXP(-0.0000091577*AW113*1000)+(AJ113/1000)*EXP(-(0.0000091577-0.0000028263)*AW113*1000)-AS113*AU113*EXP(-0.0000091577*AW113*1000))))^2*AO113^2)/1000</f>
        <v>#VALUE!</v>
      </c>
      <c r="AZ113" s="147" t="e">
        <f t="shared" ref="AZ113:AZ125" si="578">AX113/AW113</f>
        <v>#VALUE!</v>
      </c>
      <c r="BA113" s="136" t="str">
        <f>Input!B113</f>
        <v>Hu1-13</v>
      </c>
      <c r="BB113" s="148">
        <f>Input!E113</f>
        <v>0</v>
      </c>
      <c r="BC113" s="136" t="e">
        <f>((U113-1)*EXP(Constants!$B$17*AW113*1000))*1000</f>
        <v>#VALUE!</v>
      </c>
      <c r="BD113" s="142" t="e">
        <f>SQRT((EXP(Constants!$B$17*AW113*1000)*V113)^2+((U113-1)*Constants!$B$17*EXP(Constants!$B$17*AW113*1000)*AY113*1000)^2)*1000</f>
        <v>#VALUE!</v>
      </c>
      <c r="BE113" s="136" t="e">
        <f t="shared" ref="BE113:BE125" si="579">AW113*1000-58</f>
        <v>#VALUE!</v>
      </c>
      <c r="BF113" s="149" t="e">
        <f t="shared" ref="BF113:BF125" si="580">AY113/2*1000</f>
        <v>#VALUE!</v>
      </c>
      <c r="BG113" s="158" t="e">
        <f t="shared" ref="BG113:BG125" si="581">AY113/AW113*100</f>
        <v>#VALUE!</v>
      </c>
      <c r="BH113" s="136"/>
      <c r="BI113" s="18"/>
      <c r="BJ113" s="18"/>
      <c r="BK113" s="18"/>
      <c r="BL113" s="18"/>
      <c r="BM113" s="18"/>
      <c r="BN113" s="157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9797</v>
      </c>
      <c r="B114" s="18" t="str">
        <f>Input!B114</f>
        <v>IS6</v>
      </c>
      <c r="C114" s="18">
        <f>Input!O114</f>
        <v>1.6331513923640582</v>
      </c>
      <c r="D114" s="18">
        <f>C114*Input!P114/100</f>
        <v>3.0305311526824647E-3</v>
      </c>
      <c r="E114" s="150">
        <f>Input!M114</f>
        <v>1.4697678825521585</v>
      </c>
      <c r="F114" s="151">
        <f>E114*Input!N114/100</f>
        <v>8.01872340498772E-5</v>
      </c>
      <c r="G114" s="21">
        <f>E114*137.88</f>
        <v>202.65159564629161</v>
      </c>
      <c r="H114" s="151">
        <f>G114*Input!L114/100</f>
        <v>9.7416286127320756E-3</v>
      </c>
      <c r="I114" s="18">
        <v>0.3</v>
      </c>
      <c r="J114" s="127">
        <f>(((C114*Constants!$B$24*0.000000001*Input!G114*(Constants!$B$4/Constants!$B$3))-(I114*0.000000000000001))/Input!F114)*1000000000000</f>
        <v>371.85508707294275</v>
      </c>
      <c r="K114" s="18">
        <f>J114*Input!P114/100</f>
        <v>0.69002692030084223</v>
      </c>
      <c r="L114" s="132">
        <f>(J114/Constants!$B$4)*602200000000*Constants!$B$17/(365.2425*24*60)</f>
        <v>5.1338723532633663</v>
      </c>
      <c r="M114" s="130">
        <f>L114*Input!P114/100</f>
        <v>9.5265877818825236E-3</v>
      </c>
      <c r="N114" s="18">
        <v>5.0000000000000001E-3</v>
      </c>
      <c r="O114" s="127">
        <f>(((G114*Constants!$B$23*0.000000001*Input!G114*(Constants!$B$7/Constants!$B$6))-(N114*0.000000001))/Input!F114)*1000000</f>
        <v>4.6481006286320712</v>
      </c>
      <c r="P114" s="18">
        <f>O114*Input!N114/100</f>
        <v>2.5358992900858574E-4</v>
      </c>
      <c r="Q114" s="128">
        <f>(O114/Constants!$B$7)*602200000000000000*Constants!$B$18/(365.2425*24*60)</f>
        <v>3.4680443664634013</v>
      </c>
      <c r="R114" s="129">
        <f>Q114*Input!N114/100</f>
        <v>1.8920871017134234E-4</v>
      </c>
      <c r="S114" s="130">
        <f>Input!S114*Constants!$B$17/Constants!$B$18</f>
        <v>1.4763480975728516</v>
      </c>
      <c r="T114" s="18">
        <f>S114*Input!T114/100</f>
        <v>9.6328703958663416E-4</v>
      </c>
      <c r="U114" s="18">
        <f>S114*1/((U113+U115)/2)</f>
        <v>1.4776871356144297</v>
      </c>
      <c r="V114" s="18">
        <f>U114*Input!T114/100</f>
        <v>9.6416073461363103E-4</v>
      </c>
      <c r="W114" s="131">
        <v>3.0000000000000001E-3</v>
      </c>
      <c r="X114" s="127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44.997330513577161</v>
      </c>
      <c r="Y114" s="127">
        <f>X114*Input!X114/100</f>
        <v>9.6651809235418953E-2</v>
      </c>
      <c r="Z114" s="127">
        <f>(X114/Constants!$B$11)*6.022E+23*0.000000001*Constants!$B$19/(365.2425*24*60)</f>
        <v>1.0985303084947736E-2</v>
      </c>
      <c r="AA114" s="127">
        <f>Z114*Input!X114/100</f>
        <v>2.3595831264684989E-5</v>
      </c>
      <c r="AB114" s="132">
        <v>0.05</v>
      </c>
      <c r="AC114" s="132">
        <v>0.9</v>
      </c>
      <c r="AD114" s="127">
        <f>(((Input!G114*Constants!$B$25*0.000000001*Input!U114*(Constants!$B$10/Constants!$B$9))-((AB114*0.000000000000001)+(Input!G114*AC114*0.000000000000001)))/Input!F114)*1000000000000</f>
        <v>27.867118548723617</v>
      </c>
      <c r="AE114" s="127">
        <f>AD114*Input!V114/100</f>
        <v>7.9631074736557422E-2</v>
      </c>
      <c r="AF114" s="127">
        <f>(AD114/Constants!$B$10)*602200000000*Constants!$B$16/(365.2425*24*60)</f>
        <v>1.2720132543325489</v>
      </c>
      <c r="AG114" s="127">
        <f>AF114*Input!V114/100</f>
        <v>3.6348136368869839E-3</v>
      </c>
      <c r="AH114" s="18">
        <f>AF114/Z114</f>
        <v>115.79227668970597</v>
      </c>
      <c r="AI114" s="131">
        <f>AH114*SQRT((AG114/AF114)^2+(AA114/Z114)^2)</f>
        <v>0.41393328072688013</v>
      </c>
      <c r="AJ114" s="130">
        <f t="shared" si="565"/>
        <v>477.68713561442968</v>
      </c>
      <c r="AK114" s="131">
        <f>V114*1000</f>
        <v>0.96416073461363105</v>
      </c>
      <c r="AL114" s="131">
        <f>AF114/Q114</f>
        <v>0.36678113654863836</v>
      </c>
      <c r="AM114" s="131">
        <f>AL114*SQRT((R114/Q114)^2+(AG114/AF114)^2)</f>
        <v>1.0482784213904264E-3</v>
      </c>
      <c r="AN114" s="18">
        <f>AL114*1/((AN113+AN115)/2)</f>
        <v>0.3636444780532796</v>
      </c>
      <c r="AO114" s="127">
        <f>AN114*SQRT((R114/Q114)^2+(AG114/AF114)^2)</f>
        <v>1.0393136980491552E-3</v>
      </c>
      <c r="AP114" s="18">
        <f>ThU_Alter_Kombi(AN114,U114)</f>
        <v>30.3279</v>
      </c>
      <c r="AQ114" s="18">
        <f t="shared" si="571"/>
        <v>0.10050000000000001</v>
      </c>
      <c r="AR114" s="152">
        <f>(AQ114/AP114)</f>
        <v>3.3137803804417715E-3</v>
      </c>
      <c r="AS114" s="129">
        <f t="shared" si="572"/>
        <v>3.1675785901638248E-3</v>
      </c>
      <c r="AT114" s="129">
        <f t="shared" si="573"/>
        <v>6.8059802787673436E-6</v>
      </c>
      <c r="AU114" s="18">
        <v>0.75</v>
      </c>
      <c r="AV114" s="18">
        <f>AU114/2</f>
        <v>0.375</v>
      </c>
      <c r="AW114" s="18">
        <f t="shared" si="575"/>
        <v>30.157399999999999</v>
      </c>
      <c r="AX114" s="133">
        <f t="shared" si="576"/>
        <v>0.129812699</v>
      </c>
      <c r="AY114" s="133">
        <f t="shared" si="577"/>
        <v>0.13245342287487571</v>
      </c>
      <c r="AZ114" s="152">
        <f t="shared" si="578"/>
        <v>4.3045056603022809E-3</v>
      </c>
      <c r="BA114" s="18" t="str">
        <f>Input!B114</f>
        <v>IS6</v>
      </c>
      <c r="BB114" s="134">
        <f>Input!E114</f>
        <v>-305.2</v>
      </c>
      <c r="BC114" s="18">
        <f>((U114-1)*EXP(Constants!$B$17*AW114*1000))*1000</f>
        <v>520.12126298400744</v>
      </c>
      <c r="BD114" s="130">
        <f>SQRT((EXP(Constants!$B$17*AW114*1000)*V114)^2+((U114-1)*Constants!$B$17*EXP(Constants!$B$17*AW114*1000)*AY114*1000)^2)*1000</f>
        <v>1.0676600338089977</v>
      </c>
      <c r="BE114" s="18">
        <f t="shared" si="579"/>
        <v>30099.399999999998</v>
      </c>
      <c r="BF114" s="135">
        <f t="shared" si="580"/>
        <v>66.226711437437856</v>
      </c>
      <c r="BG114" s="20">
        <f t="shared" si="581"/>
        <v>0.43920703666388916</v>
      </c>
      <c r="BH114" s="18"/>
      <c r="BI114" s="18"/>
      <c r="BJ114" s="18"/>
      <c r="BK114" s="18"/>
      <c r="BL114" s="18"/>
      <c r="BM114" s="18"/>
      <c r="BN114" s="157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6">
        <f>Input!A115</f>
        <v>10073</v>
      </c>
      <c r="B115" s="136" t="str">
        <f>Input!B115</f>
        <v>Hu1-13</v>
      </c>
      <c r="C115" s="136">
        <f>Input!O115</f>
        <v>2.0725744674125415</v>
      </c>
      <c r="D115" s="136">
        <f>C115*Input!P115/100</f>
        <v>8.3478329407629809E-3</v>
      </c>
      <c r="E115" s="137">
        <f>Input!M115</f>
        <v>2.7185920463571951</v>
      </c>
      <c r="F115" s="138">
        <f>E115*Input!N115/100</f>
        <v>1.7804357057556641E-4</v>
      </c>
      <c r="G115" s="139">
        <f t="shared" ref="G115" si="582">E115*137.88</f>
        <v>374.83947135173003</v>
      </c>
      <c r="H115" s="138">
        <f>G115*Input!L115/100</f>
        <v>2.7350873315733382E-2</v>
      </c>
      <c r="I115" s="136">
        <v>0</v>
      </c>
      <c r="J115" s="140">
        <f>(((C115*Constants!$B$24*0.000000001*Input!G115*(Constants!$B$4/Constants!$B$3))-(I115*0.000000000000001))/Input!F115)*1000000000000</f>
        <v>751.8703346765858</v>
      </c>
      <c r="K115" s="136">
        <f>J115*Input!P115/100</f>
        <v>3.0283534057193267</v>
      </c>
      <c r="L115" s="141">
        <f>(J115/Constants!$B$4)*602200000000*Constants!$B$17/(365.2425*24*60)</f>
        <v>10.380404783000381</v>
      </c>
      <c r="M115" s="142">
        <f>L115*Input!P115/100</f>
        <v>4.1809781191681508E-2</v>
      </c>
      <c r="N115" s="136">
        <v>0</v>
      </c>
      <c r="O115" s="140">
        <f>(((G115*Constants!$B$23*0.000000001*Input!G115*(Constants!$B$7/Constants!$B$6))-(N115*0.000000001))/Input!F115)*1000000</f>
        <v>13.698077644493798</v>
      </c>
      <c r="P115" s="136">
        <f>O115*Input!N115/100</f>
        <v>8.9710210736288582E-4</v>
      </c>
      <c r="Q115" s="143">
        <f>(O115/Constants!$B$7)*602200000000000000*Constants!$B$18/(365.2425*24*60)</f>
        <v>10.220420081642203</v>
      </c>
      <c r="R115" s="144">
        <f>Q115*Input!N115/100</f>
        <v>6.6934650476745811E-4</v>
      </c>
      <c r="S115" s="142">
        <f>Input!S115*Constants!$B$17/Constants!$B$18</f>
        <v>0.99928471227741889</v>
      </c>
      <c r="T115" s="136">
        <f>S115*Input!T115/100</f>
        <v>8.7245520912271541E-4</v>
      </c>
      <c r="U115" s="142">
        <f>S115</f>
        <v>0.99928471227741889</v>
      </c>
      <c r="V115" s="136">
        <f>U115*Input!T115/100</f>
        <v>8.7245520912271541E-4</v>
      </c>
      <c r="W115" s="145">
        <v>0</v>
      </c>
      <c r="X115" s="140">
        <f>(((Constants!$B$25*0.000000001*Input!G115/Input!W115*(Constants!$B$11/Constants!$B$9))-(W115*0.000000001))/Input!F115)*1000000000</f>
        <v>0.87281990264636211</v>
      </c>
      <c r="Y115" s="140">
        <f>X115*Input!X115/100</f>
        <v>3.5604680613507728E-3</v>
      </c>
      <c r="Z115" s="140">
        <f>(X115/Constants!$B$11)*6.022E+23*0.000000001*Constants!$B$19/(365.2425*24*60)</f>
        <v>2.130835553956205E-4</v>
      </c>
      <c r="AA115" s="140">
        <f>Z115*Input!X115/100</f>
        <v>8.6922535918909487E-7</v>
      </c>
      <c r="AB115" s="141">
        <v>0</v>
      </c>
      <c r="AC115" s="141">
        <v>0.9</v>
      </c>
      <c r="AD115" s="140">
        <f>(((Input!G115*Constants!$B$25*0.000000001*Input!U115*(Constants!$B$10/Constants!$B$9))-((AB115*0.000000000000001)+(Input!G115*AC115*0.000000000000001)))/Input!F115)*1000000000000</f>
        <v>225.55004085527753</v>
      </c>
      <c r="AE115" s="140">
        <f>AD115*Input!V115/100</f>
        <v>0.58933694644335699</v>
      </c>
      <c r="AF115" s="140">
        <f>(AD115/Constants!$B$10)*602200000000*Constants!$B$16/(365.2425*24*60)</f>
        <v>10.295382387006846</v>
      </c>
      <c r="AG115" s="140">
        <f>AF115*Input!V115/100</f>
        <v>2.6900678871162199E-2</v>
      </c>
      <c r="AH115" s="136">
        <f t="shared" ref="AH115" si="583">AF115/Z115</f>
        <v>48316.175163737891</v>
      </c>
      <c r="AI115" s="145">
        <f t="shared" ref="AI115" si="584">AH115*SQRT((AG115/AF115)^2+(AA115/Z115)^2)</f>
        <v>234.0599621847351</v>
      </c>
      <c r="AJ115" s="142">
        <f t="shared" si="565"/>
        <v>-0.71528772258111495</v>
      </c>
      <c r="AK115" s="145">
        <f t="shared" ref="AK115" si="585">V115*1000</f>
        <v>0.87245520912271546</v>
      </c>
      <c r="AL115" s="145">
        <f t="shared" ref="AL115" si="586">AF115/Q115</f>
        <v>1.0073345620596643</v>
      </c>
      <c r="AM115" s="145">
        <f t="shared" ref="AM115" si="587">AL115*SQRT((R115/Q115)^2+(AG115/AF115)^2)</f>
        <v>2.6328788171365268E-3</v>
      </c>
      <c r="AN115" s="136">
        <f>AF115/Q115</f>
        <v>1.0073345620596643</v>
      </c>
      <c r="AO115" s="140">
        <f t="shared" ref="AO115" si="588">AN115*SQRT((R115/Q115)^2+(AG115/AF115)^2)</f>
        <v>2.6328788171365268E-3</v>
      </c>
      <c r="AP115" s="136" t="str">
        <f t="shared" ref="AP115" si="589">ThU_Alter_Kombi(AN115,U115)</f>
        <v>Out of range</v>
      </c>
      <c r="AQ115" s="136" t="e">
        <f t="shared" si="571"/>
        <v>#VALUE!</v>
      </c>
      <c r="AR115" s="136" t="e">
        <f>(AQ115/AP115)*100</f>
        <v>#VALUE!</v>
      </c>
      <c r="AS115" s="144">
        <f t="shared" si="572"/>
        <v>2.0848805987765479E-5</v>
      </c>
      <c r="AT115" s="144">
        <f t="shared" si="573"/>
        <v>8.5058869076231902E-8</v>
      </c>
      <c r="AU115" s="136">
        <v>0.75</v>
      </c>
      <c r="AV115" s="136">
        <f t="shared" ref="AV115" si="590">AU115/2</f>
        <v>0.375</v>
      </c>
      <c r="AW115" s="136" t="str">
        <f t="shared" si="575"/>
        <v>Out of range</v>
      </c>
      <c r="AX115" s="146">
        <f t="shared" si="576"/>
        <v>48.873777406000002</v>
      </c>
      <c r="AY115" s="146" t="e">
        <f t="shared" si="577"/>
        <v>#VALUE!</v>
      </c>
      <c r="AZ115" s="147" t="e">
        <f t="shared" si="578"/>
        <v>#VALUE!</v>
      </c>
      <c r="BA115" s="136" t="str">
        <f>Input!B115</f>
        <v>Hu1-13</v>
      </c>
      <c r="BB115" s="148">
        <f>Input!E115</f>
        <v>0</v>
      </c>
      <c r="BC115" s="136" t="e">
        <f>((U115-1)*EXP(Constants!$B$17*AW115*1000))*1000</f>
        <v>#VALUE!</v>
      </c>
      <c r="BD115" s="142" t="e">
        <f>SQRT((EXP(Constants!$B$17*AW115*1000)*V115)^2+((U115-1)*Constants!$B$17*EXP(Constants!$B$17*AW115*1000)*AY115*1000)^2)*1000</f>
        <v>#VALUE!</v>
      </c>
      <c r="BE115" s="136" t="e">
        <f t="shared" si="579"/>
        <v>#VALUE!</v>
      </c>
      <c r="BF115" s="149" t="e">
        <f t="shared" si="580"/>
        <v>#VALUE!</v>
      </c>
      <c r="BG115" s="158" t="e">
        <f t="shared" si="581"/>
        <v>#VALUE!</v>
      </c>
      <c r="BH115" s="136"/>
      <c r="BI115" s="18"/>
      <c r="BJ115" s="18"/>
      <c r="BK115" s="18"/>
      <c r="BL115" s="18"/>
      <c r="BM115" s="18"/>
      <c r="BN115" s="157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6" spans="1:110" ht="15" customHeight="1" x14ac:dyDescent="0.2">
      <c r="A116" s="18">
        <f>Input!A116</f>
        <v>9798</v>
      </c>
      <c r="B116" s="18" t="str">
        <f>Input!B116</f>
        <v>IS18</v>
      </c>
      <c r="C116" s="18">
        <f>Input!O116</f>
        <v>1.5325229237585998</v>
      </c>
      <c r="D116" s="18">
        <f>C116*Input!P116/100</f>
        <v>2.6616575338213738E-3</v>
      </c>
      <c r="E116" s="150">
        <f>Input!M116</f>
        <v>1.3869422882691407</v>
      </c>
      <c r="F116" s="151">
        <f>E116*Input!N116/100</f>
        <v>5.8883583641557845E-5</v>
      </c>
      <c r="G116" s="21">
        <f>E116*137.88</f>
        <v>191.2316027065491</v>
      </c>
      <c r="H116" s="151">
        <f>G116*Input!L116/100</f>
        <v>9.0467644775028243E-3</v>
      </c>
      <c r="I116" s="18">
        <v>0.3</v>
      </c>
      <c r="J116" s="127">
        <f>(((C116*Constants!$B$24*0.000000001*Input!G116*(Constants!$B$4/Constants!$B$3))-(I116*0.000000000000001))/Input!F116)*1000000000000</f>
        <v>330.07601420850887</v>
      </c>
      <c r="K116" s="18">
        <f>J116*Input!P116/100</f>
        <v>0.57326993047328534</v>
      </c>
      <c r="L116" s="132">
        <f>(J116/Constants!$B$4)*602200000000*Constants!$B$17/(365.2425*24*60)</f>
        <v>4.5570658644452662</v>
      </c>
      <c r="M116" s="130">
        <f>L116*Input!P116/100</f>
        <v>7.914627900294657E-3</v>
      </c>
      <c r="N116" s="18">
        <v>5.0000000000000001E-3</v>
      </c>
      <c r="O116" s="127">
        <f>(((G116*Constants!$B$23*0.000000001*Input!G116*(Constants!$B$7/Constants!$B$6))-(N116*0.000000001))/Input!F116)*1000000</f>
        <v>4.1490122165911449</v>
      </c>
      <c r="P116" s="18">
        <f>O116*Input!N116/100</f>
        <v>1.76149151952371E-4</v>
      </c>
      <c r="Q116" s="128">
        <f>(O116/Constants!$B$7)*602200000000000000*Constants!$B$18/(365.2425*24*60)</f>
        <v>3.0956641419296034</v>
      </c>
      <c r="R116" s="129">
        <f>Q116*Input!N116/100</f>
        <v>1.3142853885792719E-4</v>
      </c>
      <c r="S116" s="130">
        <f>Input!S116*Constants!$B$17/Constants!$B$18</f>
        <v>1.467495218938665</v>
      </c>
      <c r="T116" s="18">
        <f>S116*Input!T116/100</f>
        <v>7.9171634276677246E-4</v>
      </c>
      <c r="U116" s="18">
        <f>S116*1/((U115+U117)/2)</f>
        <v>1.4696226882414587</v>
      </c>
      <c r="V116" s="18">
        <f>U116*Input!T116/100</f>
        <v>7.9286411632952013E-4</v>
      </c>
      <c r="W116" s="131">
        <v>3.0000000000000001E-3</v>
      </c>
      <c r="X116" s="127">
        <f>IF((((Constants!$B$25*0.000000001*Input!G116/Input!W116*(Constants!$B$11/Constants!$B$9))-(W116*0.000000001))/Input!F116)*1000000000&lt;0, "n.d.", (((Constants!$B$25*0.000000001*Input!G116/Input!W116*(Constants!$B$11/Constants!$B$9))-(W116*0.000000001))/Input!F116)*1000000000)</f>
        <v>46.741083130017081</v>
      </c>
      <c r="Y116" s="127">
        <f>X116*Input!X116/100</f>
        <v>8.890291967537689E-2</v>
      </c>
      <c r="Z116" s="127">
        <f>(X116/Constants!$B$11)*6.022E+23*0.000000001*Constants!$B$19/(365.2425*24*60)</f>
        <v>1.1411009471929587E-2</v>
      </c>
      <c r="AA116" s="127">
        <f>Z116*Input!X116/100</f>
        <v>2.1704076811314366E-5</v>
      </c>
      <c r="AB116" s="132">
        <v>0.05</v>
      </c>
      <c r="AC116" s="132">
        <v>0.9</v>
      </c>
      <c r="AD116" s="127">
        <f>(((Input!G116*Constants!$B$25*0.000000001*Input!U116*(Constants!$B$10/Constants!$B$9))-((AB116*0.000000000000001)+(Input!G116*AC116*0.000000000000001)))/Input!F116)*1000000000000</f>
        <v>25.38456672141638</v>
      </c>
      <c r="AE116" s="127">
        <f>AD116*Input!V116/100</f>
        <v>5.7523927172318842E-2</v>
      </c>
      <c r="AF116" s="127">
        <f>(AD116/Constants!$B$10)*602200000000*Constants!$B$16/(365.2425*24*60)</f>
        <v>1.1586955166776474</v>
      </c>
      <c r="AG116" s="127">
        <f>AF116*Input!V116/100</f>
        <v>2.6257181084766734E-3</v>
      </c>
      <c r="AH116" s="18">
        <f>AF116/Z116</f>
        <v>101.5418942143524</v>
      </c>
      <c r="AI116" s="131">
        <f>AH116*SQRT((AG116/AF116)^2+(AA116/Z116)^2)</f>
        <v>0.30041506080356128</v>
      </c>
      <c r="AJ116" s="130">
        <f t="shared" si="565"/>
        <v>469.62268824145872</v>
      </c>
      <c r="AK116" s="131">
        <f>V116*1000</f>
        <v>0.79286411632952014</v>
      </c>
      <c r="AL116" s="131">
        <f>AF116/Q116</f>
        <v>0.37429626198254312</v>
      </c>
      <c r="AM116" s="131">
        <f>AL116*SQRT((R116/Q116)^2+(AG116/AF116)^2)</f>
        <v>8.4834102429156883E-4</v>
      </c>
      <c r="AN116" s="18">
        <f>AL116*1/((AN115+AN117)/2)</f>
        <v>0.37147956163264118</v>
      </c>
      <c r="AO116" s="127">
        <f>AN116*SQRT((R116/Q116)^2+(AG116/AF116)^2)</f>
        <v>8.4195698388651213E-4</v>
      </c>
      <c r="AP116" s="18">
        <f>ThU_Alter_Kombi(AN116,U116)</f>
        <v>31.272400000000001</v>
      </c>
      <c r="AQ116" s="18">
        <f t="shared" si="571"/>
        <v>8.0199999999999994E-2</v>
      </c>
      <c r="AR116" s="152">
        <f>(AQ116/AP116)</f>
        <v>2.5645617221575572E-3</v>
      </c>
      <c r="AS116" s="129">
        <f t="shared" si="572"/>
        <v>3.6861264493688985E-3</v>
      </c>
      <c r="AT116" s="129">
        <f t="shared" si="573"/>
        <v>7.0128676900163635E-6</v>
      </c>
      <c r="AU116" s="18">
        <v>0.75</v>
      </c>
      <c r="AV116" s="18">
        <f>AU116/2</f>
        <v>0.375</v>
      </c>
      <c r="AW116" s="18">
        <f t="shared" si="575"/>
        <v>31.073</v>
      </c>
      <c r="AX116" s="133">
        <f t="shared" si="576"/>
        <v>0.13172715730000001</v>
      </c>
      <c r="AY116" s="133">
        <f t="shared" si="577"/>
        <v>0.13011343054001623</v>
      </c>
      <c r="AZ116" s="152">
        <f t="shared" si="578"/>
        <v>4.2392803173172851E-3</v>
      </c>
      <c r="BA116" s="18" t="str">
        <f>Input!B116</f>
        <v>IS18</v>
      </c>
      <c r="BB116" s="134">
        <f>Input!E116</f>
        <v>-235.9</v>
      </c>
      <c r="BC116" s="18">
        <f>((U116-1)*EXP(Constants!$B$17*AW116*1000))*1000</f>
        <v>512.66338063857029</v>
      </c>
      <c r="BD116" s="130">
        <f>SQRT((EXP(Constants!$B$17*AW116*1000)*V116)^2+((U116-1)*Constants!$B$17*EXP(Constants!$B$17*AW116*1000)*AY116*1000)^2)*1000</f>
        <v>0.88576375996783774</v>
      </c>
      <c r="BE116" s="18">
        <f t="shared" si="579"/>
        <v>31015</v>
      </c>
      <c r="BF116" s="135">
        <f t="shared" si="580"/>
        <v>65.056715270008112</v>
      </c>
      <c r="BG116" s="20">
        <f t="shared" si="581"/>
        <v>0.41873469101797778</v>
      </c>
      <c r="BH116" s="18"/>
      <c r="BI116" s="18"/>
      <c r="BJ116" s="18"/>
      <c r="BK116" s="18"/>
      <c r="BL116" s="18"/>
      <c r="BM116" s="18"/>
      <c r="BN116" s="157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</row>
    <row r="117" spans="1:110" ht="15" customHeight="1" x14ac:dyDescent="0.2">
      <c r="A117" s="136">
        <f>Input!A117</f>
        <v>10073</v>
      </c>
      <c r="B117" s="136" t="str">
        <f>Input!B117</f>
        <v>Hu1-13</v>
      </c>
      <c r="C117" s="136">
        <f>Input!O117</f>
        <v>2.0697531678823409</v>
      </c>
      <c r="D117" s="136">
        <f>C117*Input!P117/100</f>
        <v>8.4700002068168051E-3</v>
      </c>
      <c r="E117" s="137">
        <f>Input!M117</f>
        <v>2.7184401070030573</v>
      </c>
      <c r="F117" s="138">
        <f>E117*Input!N117/100</f>
        <v>1.8235123789923046E-4</v>
      </c>
      <c r="G117" s="139">
        <f t="shared" ref="G117" si="591">E117*137.88</f>
        <v>374.81852195358152</v>
      </c>
      <c r="H117" s="138">
        <f>G117*Input!L117/100</f>
        <v>2.8467658201075451E-2</v>
      </c>
      <c r="I117" s="136">
        <v>0</v>
      </c>
      <c r="J117" s="140">
        <f>(((C117*Constants!$B$24*0.000000001*Input!G117*(Constants!$B$4/Constants!$B$3))-(I117*0.000000000000001))/Input!F117)*1000000000000</f>
        <v>750.84684844950539</v>
      </c>
      <c r="K117" s="136">
        <f>J117*Input!P117/100</f>
        <v>3.0726721719005408</v>
      </c>
      <c r="L117" s="141">
        <f>(J117/Constants!$B$4)*602200000000*Constants!$B$17/(365.2425*24*60)</f>
        <v>10.36627441924359</v>
      </c>
      <c r="M117" s="142">
        <f>L117*Input!P117/100</f>
        <v>4.2421650966596926E-2</v>
      </c>
      <c r="N117" s="136">
        <v>0</v>
      </c>
      <c r="O117" s="140">
        <f>(((G117*Constants!$B$23*0.000000001*Input!G117*(Constants!$B$7/Constants!$B$6))-(N117*0.000000001))/Input!F117)*1000000</f>
        <v>13.697312072817455</v>
      </c>
      <c r="P117" s="136">
        <f>O117*Input!N117/100</f>
        <v>9.1880700477302377E-4</v>
      </c>
      <c r="Q117" s="143">
        <f>(O117/Constants!$B$7)*602200000000000000*Constants!$B$18/(365.2425*24*60)</f>
        <v>10.219848872722391</v>
      </c>
      <c r="R117" s="144">
        <f>Q117*Input!N117/100</f>
        <v>6.8554097928554697E-4</v>
      </c>
      <c r="S117" s="142">
        <f>Input!S117*Constants!$B$17/Constants!$B$18</f>
        <v>0.99782002852467155</v>
      </c>
      <c r="T117" s="136">
        <f>S117*Input!T117/100</f>
        <v>1.0758187401033882E-3</v>
      </c>
      <c r="U117" s="142">
        <f>S117</f>
        <v>0.99782002852467155</v>
      </c>
      <c r="V117" s="136">
        <f>U117*Input!T117/100</f>
        <v>1.0758187401033882E-3</v>
      </c>
      <c r="W117" s="145">
        <v>0</v>
      </c>
      <c r="X117" s="140">
        <f>(((Constants!$B$25*0.000000001*Input!G117/Input!W117*(Constants!$B$11/Constants!$B$9))-(W117*0.000000001))/Input!F117)*1000000000</f>
        <v>0.87780472010793309</v>
      </c>
      <c r="Y117" s="140">
        <f>X117*Input!X117/100</f>
        <v>4.1279689062840332E-3</v>
      </c>
      <c r="Z117" s="140">
        <f>(X117/Constants!$B$11)*6.022E+23*0.000000001*Constants!$B$19/(365.2425*24*60)</f>
        <v>2.1430051049081163E-4</v>
      </c>
      <c r="AA117" s="140">
        <f>Z117*Input!X117/100</f>
        <v>1.0077706620193314E-6</v>
      </c>
      <c r="AB117" s="141">
        <v>0</v>
      </c>
      <c r="AC117" s="141">
        <v>0.9</v>
      </c>
      <c r="AD117" s="140">
        <f>(((Input!G117*Constants!$B$25*0.000000001*Input!U117*(Constants!$B$10/Constants!$B$9))-((AB117*0.000000000000001)+(Input!G117*AC117*0.000000000000001)))/Input!F117)*1000000000000</f>
        <v>225.64840700504513</v>
      </c>
      <c r="AE117" s="140">
        <f>AD117*Input!V117/100</f>
        <v>0.87323415725851827</v>
      </c>
      <c r="AF117" s="140">
        <f>(AD117/Constants!$B$10)*602200000000*Constants!$B$16/(365.2425*24*60)</f>
        <v>10.299872375667256</v>
      </c>
      <c r="AG117" s="140">
        <f>AF117*Input!V117/100</f>
        <v>3.9859356833992596E-2</v>
      </c>
      <c r="AH117" s="136">
        <f t="shared" ref="AH117" si="592">AF117/Z117</f>
        <v>48062.75240351737</v>
      </c>
      <c r="AI117" s="145">
        <f t="shared" ref="AI117" si="593">AH117*SQRT((AG117/AF117)^2+(AA117/Z117)^2)</f>
        <v>292.71175323377889</v>
      </c>
      <c r="AJ117" s="142">
        <f t="shared" si="565"/>
        <v>-2.179971475328446</v>
      </c>
      <c r="AK117" s="145">
        <f t="shared" ref="AK117" si="594">V117*1000</f>
        <v>1.0758187401033881</v>
      </c>
      <c r="AL117" s="145">
        <f t="shared" ref="AL117" si="595">AF117/Q117</f>
        <v>1.0078302041391682</v>
      </c>
      <c r="AM117" s="145">
        <f t="shared" ref="AM117" si="596">AL117*SQRT((R117/Q117)^2+(AG117/AF117)^2)</f>
        <v>3.9007763102915441E-3</v>
      </c>
      <c r="AN117" s="136">
        <f>AF117/Q117</f>
        <v>1.0078302041391682</v>
      </c>
      <c r="AO117" s="140">
        <f t="shared" ref="AO117" si="597">AN117*SQRT((R117/Q117)^2+(AG117/AF117)^2)</f>
        <v>3.9007763102915441E-3</v>
      </c>
      <c r="AP117" s="136" t="str">
        <f t="shared" ref="AP117" si="598">ThU_Alter_Kombi(AN117,U117)</f>
        <v>Out of range</v>
      </c>
      <c r="AQ117" s="136" t="e">
        <f t="shared" si="571"/>
        <v>#VALUE!</v>
      </c>
      <c r="AR117" s="136" t="e">
        <f>(AQ117/AP117)*100</f>
        <v>#VALUE!</v>
      </c>
      <c r="AS117" s="144">
        <f t="shared" si="572"/>
        <v>2.0969048873393534E-5</v>
      </c>
      <c r="AT117" s="144">
        <f t="shared" si="573"/>
        <v>9.8619186547904206E-8</v>
      </c>
      <c r="AU117" s="136">
        <v>0.75</v>
      </c>
      <c r="AV117" s="136">
        <f t="shared" ref="AV117" si="599">AU117/2</f>
        <v>0.375</v>
      </c>
      <c r="AW117" s="136" t="str">
        <f t="shared" si="575"/>
        <v>Out of range</v>
      </c>
      <c r="AX117" s="146">
        <f t="shared" si="576"/>
        <v>47.8032870706</v>
      </c>
      <c r="AY117" s="146" t="e">
        <f t="shared" si="577"/>
        <v>#VALUE!</v>
      </c>
      <c r="AZ117" s="147" t="e">
        <f t="shared" si="578"/>
        <v>#VALUE!</v>
      </c>
      <c r="BA117" s="136" t="str">
        <f>Input!B117</f>
        <v>Hu1-13</v>
      </c>
      <c r="BB117" s="148">
        <f>Input!E117</f>
        <v>0</v>
      </c>
      <c r="BC117" s="136" t="e">
        <f>((U117-1)*EXP(Constants!$B$17*AW117*1000))*1000</f>
        <v>#VALUE!</v>
      </c>
      <c r="BD117" s="142" t="e">
        <f>SQRT((EXP(Constants!$B$17*AW117*1000)*V117)^2+((U117-1)*Constants!$B$17*EXP(Constants!$B$17*AW117*1000)*AY117*1000)^2)*1000</f>
        <v>#VALUE!</v>
      </c>
      <c r="BE117" s="136" t="e">
        <f t="shared" si="579"/>
        <v>#VALUE!</v>
      </c>
      <c r="BF117" s="149" t="e">
        <f t="shared" si="580"/>
        <v>#VALUE!</v>
      </c>
      <c r="BG117" s="158" t="e">
        <f t="shared" si="581"/>
        <v>#VALUE!</v>
      </c>
      <c r="BH117" s="136"/>
      <c r="BI117" s="18"/>
      <c r="BJ117" s="18"/>
      <c r="BK117" s="18"/>
      <c r="BL117" s="18"/>
      <c r="BM117" s="18"/>
      <c r="BN117" s="157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9799</v>
      </c>
      <c r="B118" s="18" t="str">
        <f>Input!B118</f>
        <v>IS19B</v>
      </c>
      <c r="C118" s="18">
        <f>Input!O118</f>
        <v>3.3319434221890685</v>
      </c>
      <c r="D118" s="18">
        <f>C118*Input!P118/100</f>
        <v>6.9644454927580528E-3</v>
      </c>
      <c r="E118" s="150">
        <f>Input!M118</f>
        <v>2.9946897636663525</v>
      </c>
      <c r="F118" s="151">
        <f>E118*Input!N118/100</f>
        <v>1.3818624129709872E-4</v>
      </c>
      <c r="G118" s="21">
        <f>E118*137.88</f>
        <v>412.90782461431667</v>
      </c>
      <c r="H118" s="151">
        <f>G118*Input!L118/100</f>
        <v>1.3775524155162328E-2</v>
      </c>
      <c r="I118" s="18">
        <v>0.3</v>
      </c>
      <c r="J118" s="127">
        <f>(((C118*Constants!$B$24*0.000000001*Input!G118*(Constants!$B$4/Constants!$B$3))-(I118*0.000000000000001))/Input!F118)*1000000000000</f>
        <v>492.34851847939564</v>
      </c>
      <c r="K118" s="18">
        <f>J118*Input!P118/100</f>
        <v>1.0291094373196592</v>
      </c>
      <c r="L118" s="132">
        <f>(J118/Constants!$B$4)*602200000000*Constants!$B$17/(365.2425*24*60)</f>
        <v>6.7974179594744246</v>
      </c>
      <c r="M118" s="130">
        <f>L118*Input!P118/100</f>
        <v>1.4207998417677815E-2</v>
      </c>
      <c r="N118" s="18">
        <v>5.0000000000000001E-3</v>
      </c>
      <c r="O118" s="127">
        <f>(((G118*Constants!$B$23*0.000000001*Input!G118*(Constants!$B$7/Constants!$B$6))-(N118*0.000000001))/Input!F118)*1000000</f>
        <v>6.146218121879401</v>
      </c>
      <c r="P118" s="18">
        <f>O118*Input!N118/100</f>
        <v>2.8360960482758492E-4</v>
      </c>
      <c r="Q118" s="128">
        <f>(O118/Constants!$B$7)*602200000000000000*Constants!$B$18/(365.2425*24*60)</f>
        <v>4.5858209267969743</v>
      </c>
      <c r="R118" s="129">
        <f>Q118*Input!N118/100</f>
        <v>2.1160701346233134E-4</v>
      </c>
      <c r="S118" s="130">
        <f>Input!S118*Constants!$B$17/Constants!$B$18</f>
        <v>1.4712833545433481</v>
      </c>
      <c r="T118" s="18">
        <f>S118*Input!T118/100</f>
        <v>7.400354040854166E-4</v>
      </c>
      <c r="U118" s="18">
        <f>S118*1/((U117+U119)/2)</f>
        <v>1.4727775259508906</v>
      </c>
      <c r="V118" s="18">
        <f>U118*Input!T118/100</f>
        <v>7.4078695186711281E-4</v>
      </c>
      <c r="W118" s="131">
        <v>3.0000000000000001E-3</v>
      </c>
      <c r="X118" s="127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106.30415803487104</v>
      </c>
      <c r="Y118" s="127">
        <f>X118*Input!X118/100</f>
        <v>0.17540316638908998</v>
      </c>
      <c r="Z118" s="127">
        <f>(X118/Constants!$B$11)*6.022E+23*0.000000001*Constants!$B$19/(365.2425*24*60)</f>
        <v>2.5952281654816882E-2</v>
      </c>
      <c r="AA118" s="127">
        <f>Z118*Input!X118/100</f>
        <v>4.2821583477319292E-5</v>
      </c>
      <c r="AB118" s="132">
        <v>0.05</v>
      </c>
      <c r="AC118" s="132">
        <v>0.9</v>
      </c>
      <c r="AD118" s="127">
        <f>(((Input!G118*Constants!$B$25*0.000000001*Input!U118*(Constants!$B$10/Constants!$B$9))-((AB118*0.000000000000001)+(Input!G118*AC118*0.000000000000001)))/Input!F118)*1000000000000</f>
        <v>36.083910692219909</v>
      </c>
      <c r="AE118" s="127">
        <f>AD118*Input!V118/100</f>
        <v>7.067623725163838E-2</v>
      </c>
      <c r="AF118" s="127">
        <f>(AD118/Constants!$B$10)*602200000000*Constants!$B$16/(365.2425*24*60)</f>
        <v>1.6470742243552841</v>
      </c>
      <c r="AG118" s="127">
        <f>AF118*Input!V118/100</f>
        <v>3.2260640938979873E-3</v>
      </c>
      <c r="AH118" s="18">
        <f>AF118/Z118</f>
        <v>63.465488170269545</v>
      </c>
      <c r="AI118" s="131">
        <f>AH118*SQRT((AG118/AF118)^2+(AA118/Z118)^2)</f>
        <v>0.1625373711487722</v>
      </c>
      <c r="AJ118" s="130">
        <f t="shared" si="565"/>
        <v>472.77752595089061</v>
      </c>
      <c r="AK118" s="131">
        <f>V118*1000</f>
        <v>0.74078695186711285</v>
      </c>
      <c r="AL118" s="131">
        <f>AF118/Q118</f>
        <v>0.35916671205600353</v>
      </c>
      <c r="AM118" s="131">
        <f>AL118*SQRT((R118/Q118)^2+(AG118/AF118)^2)</f>
        <v>7.0368191027095947E-4</v>
      </c>
      <c r="AN118" s="18">
        <f>AL118*1/((AN117+AN119)/2)</f>
        <v>0.3557452445901762</v>
      </c>
      <c r="AO118" s="127">
        <f>AN118*SQRT((R118/Q118)^2+(AG118/AF118)^2)</f>
        <v>6.9697854751080504E-4</v>
      </c>
      <c r="AP118" s="18">
        <f>ThU_Alter_Kombi(AN118,U118)</f>
        <v>29.6968</v>
      </c>
      <c r="AQ118" s="18">
        <f t="shared" si="571"/>
        <v>6.93E-2</v>
      </c>
      <c r="AR118" s="152">
        <f>(AQ118/AP118)</f>
        <v>2.3335847633415047E-3</v>
      </c>
      <c r="AS118" s="129">
        <f t="shared" si="572"/>
        <v>5.6592444557017601E-3</v>
      </c>
      <c r="AT118" s="129">
        <f t="shared" si="573"/>
        <v>9.3414736108971257E-6</v>
      </c>
      <c r="AU118" s="18">
        <v>0.75</v>
      </c>
      <c r="AV118" s="18">
        <f>AU118/2</f>
        <v>0.375</v>
      </c>
      <c r="AW118" s="18">
        <f t="shared" si="575"/>
        <v>29.390599999999999</v>
      </c>
      <c r="AX118" s="133">
        <f t="shared" si="576"/>
        <v>0.1717237419</v>
      </c>
      <c r="AY118" s="133">
        <f t="shared" si="577"/>
        <v>0.16799084759030808</v>
      </c>
      <c r="AZ118" s="152">
        <f t="shared" si="578"/>
        <v>5.8428117119078892E-3</v>
      </c>
      <c r="BA118" s="18" t="str">
        <f>Input!B118</f>
        <v>IS19B</v>
      </c>
      <c r="BB118" s="134">
        <f>Input!E118</f>
        <v>-247.7</v>
      </c>
      <c r="BC118" s="18">
        <f>((U118-1)*EXP(Constants!$B$17*AW118*1000))*1000</f>
        <v>513.66277360241634</v>
      </c>
      <c r="BD118" s="130">
        <f>SQRT((EXP(Constants!$B$17*AW118*1000)*V118)^2+((U118-1)*Constants!$B$17*EXP(Constants!$B$17*AW118*1000)*AY118*1000)^2)*1000</f>
        <v>0.84088237881941819</v>
      </c>
      <c r="BE118" s="18">
        <f t="shared" si="579"/>
        <v>29332.6</v>
      </c>
      <c r="BF118" s="135">
        <f t="shared" si="580"/>
        <v>83.995423795154039</v>
      </c>
      <c r="BG118" s="20">
        <f t="shared" si="581"/>
        <v>0.57158019091242807</v>
      </c>
      <c r="BH118" s="18"/>
      <c r="BI118" s="18"/>
      <c r="BJ118" s="18"/>
      <c r="BK118" s="18"/>
      <c r="BL118" s="18"/>
      <c r="BM118" s="18"/>
      <c r="BN118" s="157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6">
        <f>Input!A119</f>
        <v>10073</v>
      </c>
      <c r="B119" s="136" t="str">
        <f>Input!B119</f>
        <v>Hu1-13</v>
      </c>
      <c r="C119" s="136">
        <f>Input!O119</f>
        <v>2.068104698314214</v>
      </c>
      <c r="D119" s="136">
        <f>C119*Input!P119/100</f>
        <v>1.1723467359754457E-2</v>
      </c>
      <c r="E119" s="137">
        <f>Input!M119</f>
        <v>2.71795577948469</v>
      </c>
      <c r="F119" s="138">
        <f>E119*Input!N119/100</f>
        <v>1.8877221255382212E-4</v>
      </c>
      <c r="G119" s="139">
        <f t="shared" ref="G119" si="600">E119*137.88</f>
        <v>374.75174287534907</v>
      </c>
      <c r="H119" s="138">
        <f>G119*Input!L119/100</f>
        <v>2.8261307725224855E-2</v>
      </c>
      <c r="I119" s="136">
        <v>0</v>
      </c>
      <c r="J119" s="140">
        <f>(((C119*Constants!$B$24*0.000000001*Input!G119*(Constants!$B$4/Constants!$B$3))-(I119*0.000000000000001))/Input!F119)*1000000000000</f>
        <v>750.24883115971454</v>
      </c>
      <c r="K119" s="136">
        <f>J119*Input!P119/100</f>
        <v>4.2529363677595171</v>
      </c>
      <c r="L119" s="141">
        <f>(J119/Constants!$B$4)*602200000000*Constants!$B$17/(365.2425*24*60)</f>
        <v>10.358018126570556</v>
      </c>
      <c r="M119" s="142">
        <f>L119*Input!P119/100</f>
        <v>5.871650865528151E-2</v>
      </c>
      <c r="N119" s="136">
        <v>0</v>
      </c>
      <c r="O119" s="140">
        <f>(((G119*Constants!$B$23*0.000000001*Input!G119*(Constants!$B$7/Constants!$B$6))-(N119*0.000000001))/Input!F119)*1000000</f>
        <v>13.694871708158532</v>
      </c>
      <c r="P119" s="136">
        <f>O119*Input!N119/100</f>
        <v>9.5116015223763856E-4</v>
      </c>
      <c r="Q119" s="143">
        <f>(O119/Constants!$B$7)*602200000000000000*Constants!$B$18/(365.2425*24*60)</f>
        <v>10.21802806599214</v>
      </c>
      <c r="R119" s="144">
        <f>Q119*Input!N119/100</f>
        <v>7.0968033421062258E-4</v>
      </c>
      <c r="S119" s="142">
        <f>Input!S119*Constants!$B$17/Constants!$B$18</f>
        <v>1.0001509190472262</v>
      </c>
      <c r="T119" s="136">
        <f>S119*Input!T119/100</f>
        <v>1.4245836763075088E-3</v>
      </c>
      <c r="U119" s="142">
        <f>S119</f>
        <v>1.0001509190472262</v>
      </c>
      <c r="V119" s="136">
        <f>U119*Input!T119/100</f>
        <v>1.4245836763075088E-3</v>
      </c>
      <c r="W119" s="145">
        <v>0</v>
      </c>
      <c r="X119" s="140">
        <f>(((Constants!$B$25*0.000000001*Input!G119/Input!W119*(Constants!$B$11/Constants!$B$9))-(W119*0.000000001))/Input!F119)*1000000000</f>
        <v>0.87983281661676693</v>
      </c>
      <c r="Y119" s="140">
        <f>X119*Input!X119/100</f>
        <v>4.7987141555793705E-3</v>
      </c>
      <c r="Z119" s="140">
        <f>(X119/Constants!$B$11)*6.022E+23*0.000000001*Constants!$B$19/(365.2425*24*60)</f>
        <v>2.1479563441440401E-4</v>
      </c>
      <c r="AA119" s="140">
        <f>Z119*Input!X119/100</f>
        <v>1.1715212617149033E-6</v>
      </c>
      <c r="AB119" s="141">
        <v>0</v>
      </c>
      <c r="AC119" s="141">
        <v>0.9</v>
      </c>
      <c r="AD119" s="140">
        <f>(((Input!G119*Constants!$B$25*0.000000001*Input!U119*(Constants!$B$10/Constants!$B$9))-((AB119*0.000000000000001)+(Input!G119*AC119*0.000000000000001)))/Input!F119)*1000000000000</f>
        <v>226.40850640886262</v>
      </c>
      <c r="AE119" s="140">
        <f>AD119*Input!V119/100</f>
        <v>0.98042367661064556</v>
      </c>
      <c r="AF119" s="140">
        <f>(AD119/Constants!$B$10)*602200000000*Constants!$B$16/(365.2425*24*60)</f>
        <v>10.334567621053882</v>
      </c>
      <c r="AG119" s="140">
        <f>AF119*Input!V119/100</f>
        <v>4.4752094097195813E-2</v>
      </c>
      <c r="AH119" s="136">
        <f t="shared" ref="AH119" si="601">AF119/Z119</f>
        <v>48113.490058719995</v>
      </c>
      <c r="AI119" s="145">
        <f t="shared" ref="AI119" si="602">AH119*SQRT((AG119/AF119)^2+(AA119/Z119)^2)</f>
        <v>335.06889675635068</v>
      </c>
      <c r="AJ119" s="142">
        <f t="shared" si="565"/>
        <v>0.15091904722619454</v>
      </c>
      <c r="AK119" s="145">
        <f t="shared" ref="AK119" si="603">V119*1000</f>
        <v>1.4245836763075088</v>
      </c>
      <c r="AL119" s="145">
        <f t="shared" ref="AL119" si="604">AF119/Q119</f>
        <v>1.0114052882130566</v>
      </c>
      <c r="AM119" s="145">
        <f t="shared" ref="AM119" si="605">AL119*SQRT((R119/Q119)^2+(AG119/AF119)^2)</f>
        <v>4.3802825354263405E-3</v>
      </c>
      <c r="AN119" s="136">
        <f>AF119/Q119</f>
        <v>1.0114052882130566</v>
      </c>
      <c r="AO119" s="140">
        <f t="shared" ref="AO119" si="606">AN119*SQRT((R119/Q119)^2+(AG119/AF119)^2)</f>
        <v>4.3802825354263405E-3</v>
      </c>
      <c r="AP119" s="136" t="str">
        <f t="shared" ref="AP119" si="607">ThU_Alter_Kombi(AN119,U119)</f>
        <v>Out of range</v>
      </c>
      <c r="AQ119" s="136" t="e">
        <f t="shared" si="571"/>
        <v>#VALUE!</v>
      </c>
      <c r="AR119" s="136" t="e">
        <f>(AQ119/AP119)*100</f>
        <v>#VALUE!</v>
      </c>
      <c r="AS119" s="144">
        <f t="shared" si="572"/>
        <v>2.1021241381132182E-5</v>
      </c>
      <c r="AT119" s="144">
        <f t="shared" si="573"/>
        <v>1.146616780500389E-7</v>
      </c>
      <c r="AU119" s="136">
        <v>0.75</v>
      </c>
      <c r="AV119" s="136">
        <f t="shared" ref="AV119" si="608">AU119/2</f>
        <v>0.375</v>
      </c>
      <c r="AW119" s="136" t="str">
        <f t="shared" si="575"/>
        <v>Out of range</v>
      </c>
      <c r="AX119" s="146">
        <f t="shared" si="576"/>
        <v>76.506361364599996</v>
      </c>
      <c r="AY119" s="146" t="e">
        <f t="shared" si="577"/>
        <v>#VALUE!</v>
      </c>
      <c r="AZ119" s="147" t="e">
        <f t="shared" si="578"/>
        <v>#VALUE!</v>
      </c>
      <c r="BA119" s="136" t="str">
        <f>Input!B119</f>
        <v>Hu1-13</v>
      </c>
      <c r="BB119" s="148">
        <f>Input!E119</f>
        <v>0</v>
      </c>
      <c r="BC119" s="136" t="e">
        <f>((U119-1)*EXP(Constants!$B$17*AW119*1000))*1000</f>
        <v>#VALUE!</v>
      </c>
      <c r="BD119" s="142" t="e">
        <f>SQRT((EXP(Constants!$B$17*AW119*1000)*V119)^2+((U119-1)*Constants!$B$17*EXP(Constants!$B$17*AW119*1000)*AY119*1000)^2)*1000</f>
        <v>#VALUE!</v>
      </c>
      <c r="BE119" s="136" t="e">
        <f t="shared" si="579"/>
        <v>#VALUE!</v>
      </c>
      <c r="BF119" s="149" t="e">
        <f t="shared" si="580"/>
        <v>#VALUE!</v>
      </c>
      <c r="BG119" s="158" t="e">
        <f t="shared" si="581"/>
        <v>#VALUE!</v>
      </c>
      <c r="BH119" s="136"/>
      <c r="BI119" s="18"/>
      <c r="BJ119" s="18"/>
      <c r="BK119" s="18"/>
      <c r="BL119" s="18"/>
      <c r="BM119" s="18"/>
      <c r="BN119" s="157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9800</v>
      </c>
      <c r="B120" s="18" t="str">
        <f>Input!B120</f>
        <v>IS15</v>
      </c>
      <c r="C120" s="18">
        <f>Input!O120</f>
        <v>0.95488318997098687</v>
      </c>
      <c r="D120" s="18">
        <f>C120*Input!P120/100</f>
        <v>2.4916578084113335E-3</v>
      </c>
      <c r="E120" s="150">
        <f>Input!M120</f>
        <v>0.93485312199175197</v>
      </c>
      <c r="F120" s="151">
        <f>E120*Input!N120/100</f>
        <v>6.5925946964528903E-5</v>
      </c>
      <c r="G120" s="21">
        <f>E120*137.88</f>
        <v>128.89754846022277</v>
      </c>
      <c r="H120" s="151">
        <f>G120*Input!L120/100</f>
        <v>1.0302159438985327E-2</v>
      </c>
      <c r="I120" s="18">
        <v>0.3</v>
      </c>
      <c r="J120" s="127">
        <f>(((C120*Constants!$B$24*0.000000001*Input!G120*(Constants!$B$4/Constants!$B$3))-(I120*0.000000000000001))/Input!F120)*1000000000000</f>
        <v>133.03204368619456</v>
      </c>
      <c r="K120" s="18">
        <f>J120*Input!P120/100</f>
        <v>0.34713181036278973</v>
      </c>
      <c r="L120" s="132">
        <f>(J120/Constants!$B$4)*602200000000*Constants!$B$17/(365.2425*24*60)</f>
        <v>1.8366550705401747</v>
      </c>
      <c r="M120" s="130">
        <f>L120*Input!P120/100</f>
        <v>4.7925400676586856E-3</v>
      </c>
      <c r="N120" s="18">
        <v>5.0000000000000001E-3</v>
      </c>
      <c r="O120" s="127">
        <f>(((G120*Constants!$B$23*0.000000001*Input!G120*(Constants!$B$7/Constants!$B$6))-(N120*0.000000001))/Input!F120)*1000000</f>
        <v>1.8089569078090673</v>
      </c>
      <c r="P120" s="18">
        <f>O120*Input!N120/100</f>
        <v>1.2756784393173472E-4</v>
      </c>
      <c r="Q120" s="128">
        <f>(O120/Constants!$B$7)*602200000000000000*Constants!$B$18/(365.2425*24*60)</f>
        <v>1.3497003000876473</v>
      </c>
      <c r="R120" s="129">
        <f>Q120*Input!N120/100</f>
        <v>9.5181016470277178E-5</v>
      </c>
      <c r="S120" s="130">
        <f>Input!S120*Constants!$B$17/Constants!$B$18</f>
        <v>1.3552029974946045</v>
      </c>
      <c r="T120" s="18">
        <f>S120*Input!T120/100</f>
        <v>1.7778041652034005E-3</v>
      </c>
      <c r="U120" s="18">
        <f>S120*1/((U119+U121)/2)</f>
        <v>1.3556049842495266</v>
      </c>
      <c r="V120" s="18">
        <f>U120*Input!T120/100</f>
        <v>1.7783315059254755E-3</v>
      </c>
      <c r="W120" s="131">
        <v>3.0000000000000001E-3</v>
      </c>
      <c r="X120" s="127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51.24911276886079</v>
      </c>
      <c r="Y120" s="127">
        <f>X120*Input!X120/100</f>
        <v>0.16020919379304346</v>
      </c>
      <c r="Z120" s="127">
        <f>(X120/Constants!$B$11)*6.022E+23*0.000000001*Constants!$B$19/(365.2425*24*60)</f>
        <v>1.2511565245647834E-2</v>
      </c>
      <c r="AA120" s="127">
        <f>Z120*Input!X120/100</f>
        <v>3.9112243564774944E-5</v>
      </c>
      <c r="AB120" s="132">
        <v>0.05</v>
      </c>
      <c r="AC120" s="132">
        <v>0.9</v>
      </c>
      <c r="AD120" s="127">
        <f>(((Input!G120*Constants!$B$25*0.000000001*Input!U120*(Constants!$B$10/Constants!$B$9))-((AB120*0.000000000000001)+(Input!G120*AC120*0.000000000000001)))/Input!F120)*1000000000000</f>
        <v>48.839087377044308</v>
      </c>
      <c r="AE120" s="127">
        <f>AD120*Input!V120/100</f>
        <v>0.16028491418533011</v>
      </c>
      <c r="AF120" s="127">
        <f>(AD120/Constants!$B$10)*602200000000*Constants!$B$16/(365.2425*24*60)</f>
        <v>2.229292790515339</v>
      </c>
      <c r="AG120" s="127">
        <f>AF120*Input!V120/100</f>
        <v>7.3163120527448113E-3</v>
      </c>
      <c r="AH120" s="18">
        <f>AF120/Z120</f>
        <v>178.17856892772082</v>
      </c>
      <c r="AI120" s="131">
        <f>AH120*SQRT((AG120/AF120)^2+(AA120/Z120)^2)</f>
        <v>0.80758887366643217</v>
      </c>
      <c r="AJ120" s="130">
        <f t="shared" si="565"/>
        <v>355.60498424952658</v>
      </c>
      <c r="AK120" s="131">
        <f>V120*1000</f>
        <v>1.7783315059254756</v>
      </c>
      <c r="AL120" s="131">
        <f>AF120/Q120</f>
        <v>1.6516946690836272</v>
      </c>
      <c r="AM120" s="131">
        <f>AL120*SQRT((R120/Q120)^2+(AG120/AF120)^2)</f>
        <v>5.4219450716626325E-3</v>
      </c>
      <c r="AN120" s="18">
        <f>AL120*1/((AN119+AN121)/2)</f>
        <v>1.6372725867608238</v>
      </c>
      <c r="AO120" s="127">
        <f>AN120*SQRT((R120/Q120)^2+(AG120/AF120)^2)</f>
        <v>5.3746023395966512E-3</v>
      </c>
      <c r="AP120" s="18" t="str">
        <f>ThU_Alter_Kombi(AN120,U120)</f>
        <v>Out of range</v>
      </c>
      <c r="AQ120" s="18" t="e">
        <f t="shared" si="571"/>
        <v>#VALUE!</v>
      </c>
      <c r="AR120" s="152" t="e">
        <f>(AQ120/AP120)</f>
        <v>#VALUE!</v>
      </c>
      <c r="AS120" s="129">
        <f t="shared" si="572"/>
        <v>9.2698840215382286E-3</v>
      </c>
      <c r="AT120" s="129">
        <f t="shared" si="573"/>
        <v>2.8985837973851195E-5</v>
      </c>
      <c r="AU120" s="18">
        <v>0.75</v>
      </c>
      <c r="AV120" s="18">
        <f>AU120/2</f>
        <v>0.375</v>
      </c>
      <c r="AW120" s="18" t="str">
        <f t="shared" si="575"/>
        <v>Out of range</v>
      </c>
      <c r="AX120" s="133">
        <f t="shared" si="576"/>
        <v>0</v>
      </c>
      <c r="AY120" s="133" t="e">
        <f t="shared" si="577"/>
        <v>#VALUE!</v>
      </c>
      <c r="AZ120" s="152" t="e">
        <f t="shared" si="578"/>
        <v>#VALUE!</v>
      </c>
      <c r="BA120" s="18" t="str">
        <f>Input!B120</f>
        <v>IS15</v>
      </c>
      <c r="BB120" s="134">
        <f>Input!E120</f>
        <v>-255.2</v>
      </c>
      <c r="BC120" s="18" t="e">
        <f>((U120-1)*EXP(Constants!$B$17*AW120*1000))*1000</f>
        <v>#VALUE!</v>
      </c>
      <c r="BD120" s="130" t="e">
        <f>SQRT((EXP(Constants!$B$17*AW120*1000)*V120)^2+((U120-1)*Constants!$B$17*EXP(Constants!$B$17*AW120*1000)*AY120*1000)^2)*1000</f>
        <v>#VALUE!</v>
      </c>
      <c r="BE120" s="18" t="e">
        <f t="shared" si="579"/>
        <v>#VALUE!</v>
      </c>
      <c r="BF120" s="135" t="e">
        <f t="shared" si="580"/>
        <v>#VALUE!</v>
      </c>
      <c r="BG120" s="20" t="e">
        <f t="shared" si="581"/>
        <v>#VALUE!</v>
      </c>
      <c r="BH120" s="18"/>
      <c r="BI120" s="18"/>
      <c r="BJ120" s="18"/>
      <c r="BK120" s="18"/>
      <c r="BL120" s="18"/>
      <c r="BM120" s="18"/>
      <c r="BN120" s="157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6">
        <f>Input!A121</f>
        <v>10073</v>
      </c>
      <c r="B121" s="136" t="str">
        <f>Input!B121</f>
        <v>Hu1-13</v>
      </c>
      <c r="C121" s="136">
        <f>Input!O121</f>
        <v>2.0732465566794738</v>
      </c>
      <c r="D121" s="136">
        <f>C121*Input!P121/100</f>
        <v>1.2184292568000918E-2</v>
      </c>
      <c r="E121" s="137">
        <f>Input!M121</f>
        <v>2.7182890394889618</v>
      </c>
      <c r="F121" s="138">
        <f>E121*Input!N121/100</f>
        <v>2.0031034109439154E-4</v>
      </c>
      <c r="G121" s="139">
        <f t="shared" ref="G121" si="609">E121*137.88</f>
        <v>374.79769276473803</v>
      </c>
      <c r="H121" s="138">
        <f>G121*Input!L121/100</f>
        <v>2.4874451044873166E-2</v>
      </c>
      <c r="I121" s="136">
        <v>0</v>
      </c>
      <c r="J121" s="140">
        <f>(((C121*Constants!$B$24*0.000000001*Input!G121*(Constants!$B$4/Constants!$B$3))-(I121*0.000000000000001))/Input!F121)*1000000000000</f>
        <v>752.11414930906631</v>
      </c>
      <c r="K121" s="136">
        <f>J121*Input!P121/100</f>
        <v>4.42011048333387</v>
      </c>
      <c r="L121" s="141">
        <f>(J121/Constants!$B$4)*602200000000*Constants!$B$17/(365.2425*24*60)</f>
        <v>10.38377091471278</v>
      </c>
      <c r="M121" s="142">
        <f>L121*Input!P121/100</f>
        <v>6.102453293668679E-2</v>
      </c>
      <c r="N121" s="136">
        <v>0</v>
      </c>
      <c r="O121" s="140">
        <f>(((G121*Constants!$B$23*0.000000001*Input!G121*(Constants!$B$7/Constants!$B$6))-(N121*0.000000001))/Input!F121)*1000000</f>
        <v>13.696550894051992</v>
      </c>
      <c r="P121" s="136">
        <f>O121*Input!N121/100</f>
        <v>1.0092969296304258E-3</v>
      </c>
      <c r="Q121" s="143">
        <f>(O121/Constants!$B$7)*602200000000000000*Constants!$B$18/(365.2425*24*60)</f>
        <v>10.219280941444575</v>
      </c>
      <c r="R121" s="144">
        <f>Q121*Input!N121/100</f>
        <v>7.5305739065372498E-4</v>
      </c>
      <c r="S121" s="142">
        <f>Input!S121*Constants!$B$17/Constants!$B$18</f>
        <v>0.99925600736630482</v>
      </c>
      <c r="T121" s="136">
        <f>S121*Input!T121/100</f>
        <v>9.6270061852973734E-4</v>
      </c>
      <c r="U121" s="142">
        <f>S121</f>
        <v>0.99925600736630482</v>
      </c>
      <c r="V121" s="136">
        <f>U121*Input!T121/100</f>
        <v>9.6270061852973734E-4</v>
      </c>
      <c r="W121" s="145">
        <v>0</v>
      </c>
      <c r="X121" s="140">
        <f>(((Constants!$B$25*0.000000001*Input!G121/Input!W121*(Constants!$B$11/Constants!$B$9))-(W121*0.000000001))/Input!F121)*1000000000</f>
        <v>0.87859751705294553</v>
      </c>
      <c r="Y121" s="140">
        <f>X121*Input!X121/100</f>
        <v>5.5844062607892132E-3</v>
      </c>
      <c r="Z121" s="140">
        <f>(X121/Constants!$B$11)*6.022E+23*0.000000001*Constants!$B$19/(365.2425*24*60)</f>
        <v>2.1449405785520817E-4</v>
      </c>
      <c r="AA121" s="140">
        <f>Z121*Input!X121/100</f>
        <v>1.3633341050251635E-6</v>
      </c>
      <c r="AB121" s="141">
        <v>0</v>
      </c>
      <c r="AC121" s="141">
        <v>0.9</v>
      </c>
      <c r="AD121" s="140">
        <f>(((Input!G121*Constants!$B$25*0.000000001*Input!U121*(Constants!$B$10/Constants!$B$9))-((AB121*0.000000000000001)+(Input!G121*AC121*0.000000000000001)))/Input!F121)*1000000000000</f>
        <v>225.2735603782755</v>
      </c>
      <c r="AE121" s="140">
        <f>AD121*Input!V121/100</f>
        <v>1.1805788922254643</v>
      </c>
      <c r="AF121" s="140">
        <f>(AD121/Constants!$B$10)*602200000000*Constants!$B$16/(365.2425*24*60)</f>
        <v>10.282762250816738</v>
      </c>
      <c r="AG121" s="140">
        <f>AF121*Input!V121/100</f>
        <v>5.388831271056585E-2</v>
      </c>
      <c r="AH121" s="136">
        <f t="shared" ref="AH121" si="610">AF121/Z121</f>
        <v>47939.613589472967</v>
      </c>
      <c r="AI121" s="145">
        <f t="shared" ref="AI121" si="611">AH121*SQRT((AG121/AF121)^2+(AA121/Z121)^2)</f>
        <v>394.92375339306727</v>
      </c>
      <c r="AJ121" s="142">
        <f t="shared" si="565"/>
        <v>-0.74399263369517854</v>
      </c>
      <c r="AK121" s="145">
        <f t="shared" ref="AK121" si="612">V121*1000</f>
        <v>0.96270061852973732</v>
      </c>
      <c r="AL121" s="145">
        <f t="shared" ref="AL121" si="613">AF121/Q121</f>
        <v>1.0062119154699734</v>
      </c>
      <c r="AM121" s="145">
        <f t="shared" ref="AM121" si="614">AL121*SQRT((R121/Q121)^2+(AG121/AF121)^2)</f>
        <v>5.2737213211843633E-3</v>
      </c>
      <c r="AN121" s="136">
        <f>AF121/Q121</f>
        <v>1.0062119154699734</v>
      </c>
      <c r="AO121" s="140">
        <f t="shared" ref="AO121" si="615">AN121*SQRT((R121/Q121)^2+(AG121/AF121)^2)</f>
        <v>5.2737213211843633E-3</v>
      </c>
      <c r="AP121" s="136" t="str">
        <f t="shared" ref="AP121" si="616">ThU_Alter_Kombi(AN121,U121)</f>
        <v>Out of range</v>
      </c>
      <c r="AQ121" s="136" t="e">
        <f t="shared" si="571"/>
        <v>#VALUE!</v>
      </c>
      <c r="AR121" s="136" t="e">
        <f>(AQ121/AP121)*100</f>
        <v>#VALUE!</v>
      </c>
      <c r="AS121" s="144">
        <f t="shared" si="572"/>
        <v>2.098915364830823E-5</v>
      </c>
      <c r="AT121" s="144">
        <f t="shared" si="573"/>
        <v>1.3341699232068996E-7</v>
      </c>
      <c r="AU121" s="136">
        <v>0.75</v>
      </c>
      <c r="AV121" s="136">
        <f t="shared" ref="AV121" si="617">AU121/2</f>
        <v>0.375</v>
      </c>
      <c r="AW121" s="136" t="str">
        <f t="shared" si="575"/>
        <v>Out of range</v>
      </c>
      <c r="AX121" s="146">
        <f t="shared" si="576"/>
        <v>178.8155914651</v>
      </c>
      <c r="AY121" s="146" t="e">
        <f t="shared" si="577"/>
        <v>#VALUE!</v>
      </c>
      <c r="AZ121" s="147" t="e">
        <f t="shared" si="578"/>
        <v>#VALUE!</v>
      </c>
      <c r="BA121" s="136" t="str">
        <f>Input!B121</f>
        <v>Hu1-13</v>
      </c>
      <c r="BB121" s="148">
        <f>Input!E121</f>
        <v>0</v>
      </c>
      <c r="BC121" s="136" t="e">
        <f>((U121-1)*EXP(Constants!$B$17*AW121*1000))*1000</f>
        <v>#VALUE!</v>
      </c>
      <c r="BD121" s="142" t="e">
        <f>SQRT((EXP(Constants!$B$17*AW121*1000)*V121)^2+((U121-1)*Constants!$B$17*EXP(Constants!$B$17*AW121*1000)*AY121*1000)^2)*1000</f>
        <v>#VALUE!</v>
      </c>
      <c r="BE121" s="136" t="e">
        <f t="shared" si="579"/>
        <v>#VALUE!</v>
      </c>
      <c r="BF121" s="149" t="e">
        <f t="shared" si="580"/>
        <v>#VALUE!</v>
      </c>
      <c r="BG121" s="158" t="e">
        <f t="shared" si="581"/>
        <v>#VALUE!</v>
      </c>
      <c r="BH121" s="136"/>
      <c r="BI121" s="18"/>
      <c r="BJ121" s="18"/>
      <c r="BK121" s="18"/>
      <c r="BL121" s="18"/>
      <c r="BM121" s="18"/>
      <c r="BN121" s="157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9801</v>
      </c>
      <c r="B122" s="18" t="str">
        <f>Input!B122</f>
        <v>IS8</v>
      </c>
      <c r="C122" s="18">
        <f>Input!O122</f>
        <v>1.3121937551225773</v>
      </c>
      <c r="D122" s="18">
        <f>C122*Input!P122/100</f>
        <v>2.7658671777838735E-3</v>
      </c>
      <c r="E122" s="150">
        <f>Input!M122</f>
        <v>1.1882434464949543</v>
      </c>
      <c r="F122" s="151">
        <f>E122*Input!N122/100</f>
        <v>6.0390484228857677E-5</v>
      </c>
      <c r="G122" s="21">
        <f>E122*137.88</f>
        <v>163.8350064027243</v>
      </c>
      <c r="H122" s="151">
        <f>G122*Input!L122/100</f>
        <v>8.4108679185430062E-3</v>
      </c>
      <c r="I122" s="18">
        <v>0.3</v>
      </c>
      <c r="J122" s="127">
        <f>(((C122*Constants!$B$24*0.000000001*Input!G122*(Constants!$B$4/Constants!$B$3))-(I122*0.000000000000001))/Input!F122)*1000000000000</f>
        <v>330.49548724479149</v>
      </c>
      <c r="K122" s="18">
        <f>J122*Input!P122/100</f>
        <v>0.69662473015706983</v>
      </c>
      <c r="L122" s="132">
        <f>(J122/Constants!$B$4)*602200000000*Constants!$B$17/(365.2425*24*60)</f>
        <v>4.5628571554582846</v>
      </c>
      <c r="M122" s="130">
        <f>L122*Input!P122/100</f>
        <v>9.6176778725939362E-3</v>
      </c>
      <c r="N122" s="18">
        <v>5.0000000000000001E-3</v>
      </c>
      <c r="O122" s="127">
        <f>(((G122*Constants!$B$23*0.000000001*Input!G122*(Constants!$B$7/Constants!$B$6))-(N122*0.000000001))/Input!F122)*1000000</f>
        <v>4.1567282111663433</v>
      </c>
      <c r="P122" s="18">
        <f>O122*Input!N122/100</f>
        <v>2.112587536001654E-4</v>
      </c>
      <c r="Q122" s="128">
        <f>(O122/Constants!$B$7)*602200000000000000*Constants!$B$18/(365.2425*24*60)</f>
        <v>3.1014212056543728</v>
      </c>
      <c r="R122" s="129">
        <f>Q122*Input!N122/100</f>
        <v>1.5762454146883486E-4</v>
      </c>
      <c r="S122" s="130">
        <f>Input!S122*Constants!$B$17/Constants!$B$18</f>
        <v>1.4657437297832541</v>
      </c>
      <c r="T122" s="18">
        <f>S122*Input!T122/100</f>
        <v>1.3349498426488992E-3</v>
      </c>
      <c r="U122" s="18">
        <f>S122*1/((U121+U123)/2)</f>
        <v>1.4669832916088885</v>
      </c>
      <c r="V122" s="18">
        <f>U122*Input!T122/100</f>
        <v>1.3360787936588612E-3</v>
      </c>
      <c r="W122" s="131">
        <v>3.0000000000000001E-3</v>
      </c>
      <c r="X122" s="127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160.81019804333263</v>
      </c>
      <c r="Y122" s="127">
        <f>X122*Input!X122/100</f>
        <v>0.46432766964452699</v>
      </c>
      <c r="Z122" s="127">
        <f>(X122/Constants!$B$11)*6.022E+23*0.000000001*Constants!$B$19/(365.2425*24*60)</f>
        <v>3.9258968131975137E-2</v>
      </c>
      <c r="AA122" s="127">
        <f>Z122*Input!X122/100</f>
        <v>1.133573952844501E-4</v>
      </c>
      <c r="AB122" s="132">
        <v>0.05</v>
      </c>
      <c r="AC122" s="132">
        <v>0.9</v>
      </c>
      <c r="AD122" s="127">
        <f>(((Input!G122*Constants!$B$25*0.000000001*Input!U122*(Constants!$B$10/Constants!$B$9))-((AB122*0.000000000000001)+(Input!G122*AC122*0.000000000000001)))/Input!F122)*1000000000000</f>
        <v>23.481311495071161</v>
      </c>
      <c r="AE122" s="127">
        <f>AD122*Input!V122/100</f>
        <v>8.6464059036643726E-2</v>
      </c>
      <c r="AF122" s="127">
        <f>(AD122/Constants!$B$10)*602200000000*Constants!$B$16/(365.2425*24*60)</f>
        <v>1.0718201596127996</v>
      </c>
      <c r="AG122" s="127">
        <f>AF122*Input!V122/100</f>
        <v>3.946709772871022E-3</v>
      </c>
      <c r="AH122" s="18">
        <f>AF122/Z122</f>
        <v>27.301281990135585</v>
      </c>
      <c r="AI122" s="131">
        <f>AH122*SQRT((AG122/AF122)^2+(AA122/Z122)^2)</f>
        <v>0.12775190931613348</v>
      </c>
      <c r="AJ122" s="130">
        <f t="shared" si="565"/>
        <v>466.98329160888852</v>
      </c>
      <c r="AK122" s="131">
        <f>V122*1000</f>
        <v>1.3360787936588612</v>
      </c>
      <c r="AL122" s="131">
        <f>AF122/Q122</f>
        <v>0.34559000166075632</v>
      </c>
      <c r="AM122" s="131">
        <f>AL122*SQRT((R122/Q122)^2+(AG122/AF122)^2)</f>
        <v>1.2726699862317206E-3</v>
      </c>
      <c r="AN122" s="18">
        <f>AL122*1/((AN121+AN123)/2)</f>
        <v>0.34283817281213214</v>
      </c>
      <c r="AO122" s="127">
        <f>AN122*SQRT((R122/Q122)^2+(AG122/AF122)^2)</f>
        <v>1.2625360993540312E-3</v>
      </c>
      <c r="AP122" s="18">
        <f>ThU_Alter_Kombi(AN122,U122)</f>
        <v>28.6126</v>
      </c>
      <c r="AQ122" s="18">
        <f t="shared" si="571"/>
        <v>0.1235</v>
      </c>
      <c r="AR122" s="152">
        <f>(AQ122/AP122)</f>
        <v>4.316280240173909E-3</v>
      </c>
      <c r="AS122" s="129">
        <f t="shared" si="572"/>
        <v>1.2658379990566885E-2</v>
      </c>
      <c r="AT122" s="129">
        <f t="shared" si="573"/>
        <v>3.6555806641241288E-5</v>
      </c>
      <c r="AU122" s="18">
        <v>0.75</v>
      </c>
      <c r="AV122" s="18">
        <f>AU122/2</f>
        <v>0.375</v>
      </c>
      <c r="AW122" s="18">
        <f t="shared" si="575"/>
        <v>27.922899999999998</v>
      </c>
      <c r="AX122" s="133">
        <f t="shared" si="576"/>
        <v>0.36656716049999999</v>
      </c>
      <c r="AY122" s="133">
        <f t="shared" si="577"/>
        <v>0.3675897275865817</v>
      </c>
      <c r="AZ122" s="152">
        <f t="shared" si="578"/>
        <v>1.312783272869222E-2</v>
      </c>
      <c r="BA122" s="18" t="str">
        <f>Input!B122</f>
        <v>IS8</v>
      </c>
      <c r="BB122" s="134">
        <f>Input!E122</f>
        <v>-334.5</v>
      </c>
      <c r="BC122" s="18">
        <f>((U122-1)*EXP(Constants!$B$17*AW122*1000))*1000</f>
        <v>505.27032246288792</v>
      </c>
      <c r="BD122" s="130">
        <f>SQRT((EXP(Constants!$B$17*AW122*1000)*V122)^2+((U122-1)*Constants!$B$17*EXP(Constants!$B$17*AW122*1000)*AY122*1000)^2)*1000</f>
        <v>1.5377097279319378</v>
      </c>
      <c r="BE122" s="18">
        <f t="shared" si="579"/>
        <v>27864.899999999998</v>
      </c>
      <c r="BF122" s="135">
        <f t="shared" si="580"/>
        <v>183.79486379329086</v>
      </c>
      <c r="BG122" s="20">
        <f t="shared" si="581"/>
        <v>1.316445382057672</v>
      </c>
      <c r="BH122" s="18"/>
      <c r="BI122" s="18"/>
      <c r="BJ122" s="18"/>
      <c r="BK122" s="18"/>
      <c r="BL122" s="18"/>
      <c r="BM122" s="18"/>
      <c r="BN122" s="157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6">
        <f>Input!A123</f>
        <v>10073</v>
      </c>
      <c r="B123" s="136" t="str">
        <f>Input!B123</f>
        <v>Hu1-13</v>
      </c>
      <c r="C123" s="136">
        <f>Input!O123</f>
        <v>2.0706955790425106</v>
      </c>
      <c r="D123" s="136">
        <f>C123*Input!P123/100</f>
        <v>9.9018654930938775E-3</v>
      </c>
      <c r="E123" s="137">
        <f>Input!M123</f>
        <v>2.7181479631813721</v>
      </c>
      <c r="F123" s="138">
        <f>E123*Input!N123/100</f>
        <v>2.1180727301816179E-4</v>
      </c>
      <c r="G123" s="139">
        <f t="shared" ref="G123" si="618">E123*137.88</f>
        <v>374.77824116344755</v>
      </c>
      <c r="H123" s="138">
        <f>G123*Input!L123/100</f>
        <v>2.5795823897576224E-2</v>
      </c>
      <c r="I123" s="136">
        <v>0</v>
      </c>
      <c r="J123" s="140">
        <f>(((C123*Constants!$B$24*0.000000001*Input!G123*(Constants!$B$4/Constants!$B$3))-(I123*0.000000000000001))/Input!F123)*1000000000000</f>
        <v>751.18872808063145</v>
      </c>
      <c r="K123" s="136">
        <f>J123*Input!P123/100</f>
        <v>3.5921116655989063</v>
      </c>
      <c r="L123" s="141">
        <f>(J123/Constants!$B$4)*602200000000*Constants!$B$17/(365.2425*24*60)</f>
        <v>10.370994447145312</v>
      </c>
      <c r="M123" s="142">
        <f>L123*Input!P123/100</f>
        <v>4.9593089918481041E-2</v>
      </c>
      <c r="N123" s="136">
        <v>0</v>
      </c>
      <c r="O123" s="140">
        <f>(((G123*Constants!$B$23*0.000000001*Input!G123*(Constants!$B$7/Constants!$B$6))-(N123*0.000000001))/Input!F123)*1000000</f>
        <v>13.695840057640272</v>
      </c>
      <c r="P123" s="136">
        <f>O123*Input!N123/100</f>
        <v>1.067226131025791E-3</v>
      </c>
      <c r="Q123" s="143">
        <f>(O123/Constants!$B$7)*602200000000000000*Constants!$B$18/(365.2425*24*60)</f>
        <v>10.218750571641916</v>
      </c>
      <c r="R123" s="144">
        <f>Q123*Input!N123/100</f>
        <v>7.9627957033619125E-4</v>
      </c>
      <c r="S123" s="142">
        <f>Input!S123*Constants!$B$17/Constants!$B$18</f>
        <v>0.99905404588007551</v>
      </c>
      <c r="T123" s="136">
        <f>S123*Input!T123/100</f>
        <v>1.1609480678683372E-3</v>
      </c>
      <c r="U123" s="142">
        <f>S123</f>
        <v>0.99905404588007551</v>
      </c>
      <c r="V123" s="136">
        <f>U123*Input!T123/100</f>
        <v>1.1609480678683372E-3</v>
      </c>
      <c r="W123" s="145">
        <v>0</v>
      </c>
      <c r="X123" s="140">
        <f>(((Constants!$B$25*0.000000001*Input!G123/Input!W123*(Constants!$B$11/Constants!$B$9))-(W123*0.000000001))/Input!F123)*1000000000</f>
        <v>0.8797871564791252</v>
      </c>
      <c r="Y123" s="140">
        <f>X123*Input!X123/100</f>
        <v>5.980949698595456E-3</v>
      </c>
      <c r="Z123" s="140">
        <f>(X123/Constants!$B$11)*6.022E+23*0.000000001*Constants!$B$19/(365.2425*24*60)</f>
        <v>2.1478448729867134E-4</v>
      </c>
      <c r="AA123" s="140">
        <f>Z123*Input!X123/100</f>
        <v>1.4601431779397066E-6</v>
      </c>
      <c r="AB123" s="141">
        <v>0</v>
      </c>
      <c r="AC123" s="141">
        <v>0.9</v>
      </c>
      <c r="AD123" s="140">
        <f>(((Input!G123*Constants!$B$25*0.000000001*Input!U123*(Constants!$B$10/Constants!$B$9))-((AB123*0.000000000000001)+(Input!G123*AC123*0.000000000000001)))/Input!F123)*1000000000000</f>
        <v>226.0743853125509</v>
      </c>
      <c r="AE123" s="140">
        <f>AD123*Input!V123/100</f>
        <v>0.97929297818463013</v>
      </c>
      <c r="AF123" s="140">
        <f>(AD123/Constants!$B$10)*602200000000*Constants!$B$16/(365.2425*24*60)</f>
        <v>10.31931644026468</v>
      </c>
      <c r="AG123" s="140">
        <f>AF123*Input!V123/100</f>
        <v>4.4700482611708697E-2</v>
      </c>
      <c r="AH123" s="136">
        <f t="shared" ref="AH123" si="619">AF123/Z123</f>
        <v>48044.980203412095</v>
      </c>
      <c r="AI123" s="145">
        <f t="shared" ref="AI123" si="620">AH123*SQRT((AG123/AF123)^2+(AA123/Z123)^2)</f>
        <v>387.28873665196448</v>
      </c>
      <c r="AJ123" s="142">
        <f t="shared" si="565"/>
        <v>-0.94595411992448586</v>
      </c>
      <c r="AK123" s="145">
        <f t="shared" ref="AK123" si="621">V123*1000</f>
        <v>1.1609480678683373</v>
      </c>
      <c r="AL123" s="145">
        <f t="shared" ref="AL123" si="622">AF123/Q123</f>
        <v>1.0098413076939019</v>
      </c>
      <c r="AM123" s="145">
        <f t="shared" ref="AM123" si="623">AL123*SQRT((R123/Q123)^2+(AG123/AF123)^2)</f>
        <v>4.3750666312696107E-3</v>
      </c>
      <c r="AN123" s="136">
        <f>AF123/Q123</f>
        <v>1.0098413076939019</v>
      </c>
      <c r="AO123" s="140">
        <f t="shared" ref="AO123" si="624">AN123*SQRT((R123/Q123)^2+(AG123/AF123)^2)</f>
        <v>4.3750666312696107E-3</v>
      </c>
      <c r="AP123" s="136" t="str">
        <f t="shared" ref="AP123" si="625">ThU_Alter_Kombi(AN123,U123)</f>
        <v>Out of range</v>
      </c>
      <c r="AQ123" s="136" t="e">
        <f t="shared" si="571"/>
        <v>#VALUE!</v>
      </c>
      <c r="AR123" s="136" t="e">
        <f>(AQ123/AP123)*100</f>
        <v>#VALUE!</v>
      </c>
      <c r="AS123" s="144">
        <f t="shared" si="572"/>
        <v>2.1018664247928743E-5</v>
      </c>
      <c r="AT123" s="144">
        <f t="shared" si="573"/>
        <v>1.4289800754460773E-7</v>
      </c>
      <c r="AU123" s="136">
        <v>0.75</v>
      </c>
      <c r="AV123" s="136">
        <f t="shared" ref="AV123" si="626">AU123/2</f>
        <v>0.375</v>
      </c>
      <c r="AW123" s="136" t="str">
        <f t="shared" si="575"/>
        <v>Out of range</v>
      </c>
      <c r="AX123" s="146">
        <f t="shared" si="576"/>
        <v>104.3214718663</v>
      </c>
      <c r="AY123" s="146" t="e">
        <f t="shared" si="577"/>
        <v>#VALUE!</v>
      </c>
      <c r="AZ123" s="147" t="e">
        <f t="shared" si="578"/>
        <v>#VALUE!</v>
      </c>
      <c r="BA123" s="136" t="str">
        <f>Input!B123</f>
        <v>Hu1-13</v>
      </c>
      <c r="BB123" s="148">
        <f>Input!E123</f>
        <v>0</v>
      </c>
      <c r="BC123" s="136" t="e">
        <f>((U123-1)*EXP(Constants!$B$17*AW123*1000))*1000</f>
        <v>#VALUE!</v>
      </c>
      <c r="BD123" s="142" t="e">
        <f>SQRT((EXP(Constants!$B$17*AW123*1000)*V123)^2+((U123-1)*Constants!$B$17*EXP(Constants!$B$17*AW123*1000)*AY123*1000)^2)*1000</f>
        <v>#VALUE!</v>
      </c>
      <c r="BE123" s="136" t="e">
        <f t="shared" si="579"/>
        <v>#VALUE!</v>
      </c>
      <c r="BF123" s="149" t="e">
        <f t="shared" si="580"/>
        <v>#VALUE!</v>
      </c>
      <c r="BG123" s="158" t="e">
        <f t="shared" si="581"/>
        <v>#VALUE!</v>
      </c>
      <c r="BH123" s="136"/>
      <c r="BI123" s="18"/>
      <c r="BJ123" s="18"/>
      <c r="BK123" s="18"/>
      <c r="BL123" s="18"/>
      <c r="BM123" s="18"/>
      <c r="BN123" s="157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9802</v>
      </c>
      <c r="B124" s="18" t="str">
        <f>Input!B124</f>
        <v>IS14</v>
      </c>
      <c r="C124" s="18">
        <f>Input!O124</f>
        <v>2.88680291426894</v>
      </c>
      <c r="D124" s="18">
        <f>C124*Input!P124/100</f>
        <v>4.0355786151838532E-3</v>
      </c>
      <c r="E124" s="150">
        <f>Input!M124</f>
        <v>2.591712126535632</v>
      </c>
      <c r="F124" s="151">
        <f>E124*Input!N124/100</f>
        <v>1.1434294872090552E-4</v>
      </c>
      <c r="G124" s="21">
        <f>E124*137.88</f>
        <v>357.34526800673291</v>
      </c>
      <c r="H124" s="151">
        <f>G124*Input!L124/100</f>
        <v>1.7207008061370412E-2</v>
      </c>
      <c r="I124" s="18">
        <v>0.3</v>
      </c>
      <c r="J124" s="127">
        <f>(((C124*Constants!$B$24*0.000000001*Input!G124*(Constants!$B$4/Constants!$B$3))-(I124*0.000000000000001))/Input!F124)*1000000000000</f>
        <v>510.10256931944679</v>
      </c>
      <c r="K124" s="18">
        <f>J124*Input!P124/100</f>
        <v>0.71309302416206422</v>
      </c>
      <c r="L124" s="132">
        <f>(J124/Constants!$B$4)*602200000000*Constants!$B$17/(365.2425*24*60)</f>
        <v>7.0425323439074434</v>
      </c>
      <c r="M124" s="130">
        <f>L124*Input!P124/100</f>
        <v>9.8450409563241043E-3</v>
      </c>
      <c r="N124" s="18">
        <v>5.0000000000000001E-3</v>
      </c>
      <c r="O124" s="127">
        <f>(((G124*Constants!$B$23*0.000000001*Input!G124*(Constants!$B$7/Constants!$B$6))-(N124*0.000000001))/Input!F124)*1000000</f>
        <v>6.3607445922403825</v>
      </c>
      <c r="P124" s="18">
        <f>O124*Input!N124/100</f>
        <v>2.8062773071541589E-4</v>
      </c>
      <c r="Q124" s="128">
        <f>(O124/Constants!$B$7)*602200000000000000*Constants!$B$18/(365.2425*24*60)</f>
        <v>4.7458835795738423</v>
      </c>
      <c r="R124" s="129">
        <f>Q124*Input!N124/100</f>
        <v>2.0938217528810823E-4</v>
      </c>
      <c r="S124" s="130">
        <f>Input!S124*Constants!$B$17/Constants!$B$18</f>
        <v>1.4783247366407806</v>
      </c>
      <c r="T124" s="18">
        <f>S124*Input!T124/100</f>
        <v>7.3165703167635276E-4</v>
      </c>
      <c r="U124" s="18">
        <f>S124*1/((U123+U125)/2)</f>
        <v>1.4793605331102182</v>
      </c>
      <c r="V124" s="18">
        <f>U124*Input!T124/100</f>
        <v>7.3216967125510441E-4</v>
      </c>
      <c r="W124" s="131">
        <v>3.0000000000000001E-3</v>
      </c>
      <c r="X124" s="127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59.423192479956931</v>
      </c>
      <c r="Y124" s="127">
        <f>X124*Input!X124/100</f>
        <v>0.12112276964604991</v>
      </c>
      <c r="Z124" s="127">
        <f>(X124/Constants!$B$11)*6.022E+23*0.000000001*Constants!$B$19/(365.2425*24*60)</f>
        <v>1.4507122360748676E-2</v>
      </c>
      <c r="AA124" s="127">
        <f>Z124*Input!X124/100</f>
        <v>2.9569983816010809E-5</v>
      </c>
      <c r="AB124" s="132">
        <v>0.05</v>
      </c>
      <c r="AC124" s="132">
        <v>0.9</v>
      </c>
      <c r="AD124" s="127">
        <f>(((Input!G124*Constants!$B$25*0.000000001*Input!U124*(Constants!$B$10/Constants!$B$9))-((AB124*0.000000000000001)+(Input!G124*AC124*0.000000000000001)))/Input!F124)*1000000000000</f>
        <v>38.477991150954757</v>
      </c>
      <c r="AE124" s="127">
        <f>AD124*Input!V124/100</f>
        <v>9.1003649675832271E-2</v>
      </c>
      <c r="AF124" s="127">
        <f>(AD124/Constants!$B$10)*602200000000*Constants!$B$16/(365.2425*24*60)</f>
        <v>1.7563536272517406</v>
      </c>
      <c r="AG124" s="127">
        <f>AF124*Input!V124/100</f>
        <v>4.1539224221514145E-3</v>
      </c>
      <c r="AH124" s="18">
        <f>AF124/Z124</f>
        <v>121.06836790760339</v>
      </c>
      <c r="AI124" s="131">
        <f>AH124*SQRT((AG124/AF124)^2+(AA124/Z124)^2)</f>
        <v>0.37800324863614515</v>
      </c>
      <c r="AJ124" s="130">
        <f t="shared" si="565"/>
        <v>479.36053311021823</v>
      </c>
      <c r="AK124" s="131">
        <f>V124*1000</f>
        <v>0.73216967125510446</v>
      </c>
      <c r="AL124" s="131">
        <f>AF124/Q124</f>
        <v>0.37007937464185597</v>
      </c>
      <c r="AM124" s="131">
        <f>AL124*SQRT((R124/Q124)^2+(AG124/AF124)^2)</f>
        <v>8.7542077833973426E-4</v>
      </c>
      <c r="AN124" s="18">
        <f>AL124*1/((AN123+AN125)/2)</f>
        <v>0.36782682977972203</v>
      </c>
      <c r="AO124" s="127">
        <f>AN124*SQRT((R124/Q124)^2+(AG124/AF124)^2)</f>
        <v>8.7009239553438936E-4</v>
      </c>
      <c r="AP124" s="18">
        <f>ThU_Alter_Kombi(AN124,U124)</f>
        <v>30.684100000000001</v>
      </c>
      <c r="AQ124" s="18">
        <f t="shared" si="571"/>
        <v>8.3000000000000004E-2</v>
      </c>
      <c r="AR124" s="152">
        <f>(AQ124/AP124)</f>
        <v>2.7049840145221792E-3</v>
      </c>
      <c r="AS124" s="129">
        <f t="shared" si="572"/>
        <v>3.0567800742493868E-3</v>
      </c>
      <c r="AT124" s="129">
        <f t="shared" si="573"/>
        <v>6.2321186802094713E-6</v>
      </c>
      <c r="AU124" s="18">
        <v>0.75</v>
      </c>
      <c r="AV124" s="18">
        <f>AU124/2</f>
        <v>0.375</v>
      </c>
      <c r="AW124" s="18">
        <f t="shared" si="575"/>
        <v>30.5198</v>
      </c>
      <c r="AX124" s="133">
        <f t="shared" si="576"/>
        <v>0.11988108309999999</v>
      </c>
      <c r="AY124" s="133">
        <f t="shared" si="577"/>
        <v>0.11799369941368032</v>
      </c>
      <c r="AZ124" s="152">
        <f t="shared" si="578"/>
        <v>3.9279773491307278E-3</v>
      </c>
      <c r="BA124" s="18" t="str">
        <f>Input!B124</f>
        <v>IS14</v>
      </c>
      <c r="BB124" s="134">
        <f>Input!E124</f>
        <v>-193.8</v>
      </c>
      <c r="BC124" s="18">
        <f>((U124-1)*EXP(Constants!$B$17*AW124*1000))*1000</f>
        <v>522.47738458186063</v>
      </c>
      <c r="BD124" s="130">
        <f>SQRT((EXP(Constants!$B$17*AW124*1000)*V124)^2+((U124-1)*Constants!$B$17*EXP(Constants!$B$17*AW124*1000)*AY124*1000)^2)*1000</f>
        <v>0.8167700701617856</v>
      </c>
      <c r="BE124" s="18">
        <f t="shared" si="579"/>
        <v>30461.8</v>
      </c>
      <c r="BF124" s="135">
        <f t="shared" si="580"/>
        <v>58.996849706840159</v>
      </c>
      <c r="BG124" s="20">
        <f t="shared" si="581"/>
        <v>0.38661360629388242</v>
      </c>
      <c r="BH124" s="18"/>
      <c r="BI124" s="18"/>
      <c r="BJ124" s="18"/>
      <c r="BK124" s="18"/>
      <c r="BL124" s="18"/>
      <c r="BM124" s="18"/>
      <c r="BN124" s="157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6">
        <f>Input!A125</f>
        <v>10073</v>
      </c>
      <c r="B125" s="136" t="str">
        <f>Input!B125</f>
        <v>Hu1-13</v>
      </c>
      <c r="C125" s="136">
        <f>Input!O125</f>
        <v>2.0678976739082295</v>
      </c>
      <c r="D125" s="136">
        <f>C125*Input!P125/100</f>
        <v>7.1596926016678688E-3</v>
      </c>
      <c r="E125" s="137">
        <f>Input!M125</f>
        <v>2.7189887176217979</v>
      </c>
      <c r="F125" s="138">
        <f>E125*Input!N125/100</f>
        <v>1.5574243370312078E-4</v>
      </c>
      <c r="G125" s="139">
        <f t="shared" ref="G125" si="627">E125*137.88</f>
        <v>374.8941643856935</v>
      </c>
      <c r="H125" s="138">
        <f>G125*Input!L125/100</f>
        <v>2.1104003921190131E-2</v>
      </c>
      <c r="I125" s="136">
        <v>0</v>
      </c>
      <c r="J125" s="140">
        <f>(((C125*Constants!$B$24*0.000000001*Input!G125*(Constants!$B$4/Constants!$B$3))-(I125*0.000000000000001))/Input!F125)*1000000000000</f>
        <v>750.17372866672281</v>
      </c>
      <c r="K125" s="136">
        <f>J125*Input!P125/100</f>
        <v>2.5973303045260314</v>
      </c>
      <c r="L125" s="141">
        <f>(J125/Constants!$B$4)*602200000000*Constants!$B$17/(365.2425*24*60)</f>
        <v>10.356981253267394</v>
      </c>
      <c r="M125" s="142">
        <f>L125*Input!P125/100</f>
        <v>3.5859028708362564E-2</v>
      </c>
      <c r="N125" s="136">
        <v>0</v>
      </c>
      <c r="O125" s="140">
        <f>(((G125*Constants!$B$23*0.000000001*Input!G125*(Constants!$B$7/Constants!$B$6))-(N125*0.000000001))/Input!F125)*1000000</f>
        <v>13.700076338556467</v>
      </c>
      <c r="P125" s="136">
        <f>O125*Input!N125/100</f>
        <v>7.8473412451360986E-4</v>
      </c>
      <c r="Q125" s="143">
        <f>(O125/Constants!$B$7)*602200000000000000*Constants!$B$18/(365.2425*24*60)</f>
        <v>10.221911348772185</v>
      </c>
      <c r="R125" s="144">
        <f>Q125*Input!N125/100</f>
        <v>5.8550642017660983E-4</v>
      </c>
      <c r="S125" s="142">
        <f>Input!S125*Constants!$B$17/Constants!$B$18</f>
        <v>0.99954562411752801</v>
      </c>
      <c r="T125" s="136">
        <f>S125*Input!T125/100</f>
        <v>6.8727631940535688E-4</v>
      </c>
      <c r="U125" s="142">
        <f>S125</f>
        <v>0.99954562411752801</v>
      </c>
      <c r="V125" s="136">
        <f>U125*Input!T125/100</f>
        <v>6.8727631940535688E-4</v>
      </c>
      <c r="W125" s="145">
        <v>0</v>
      </c>
      <c r="X125" s="140">
        <f>(((Constants!$B$25*0.000000001*Input!G125/Input!W125*(Constants!$B$11/Constants!$B$9))-(W125*0.000000001))/Input!F125)*1000000000</f>
        <v>0.87254356361879482</v>
      </c>
      <c r="Y125" s="140">
        <f>X125*Input!X125/100</f>
        <v>4.2642339695933952E-3</v>
      </c>
      <c r="Z125" s="140">
        <f>(X125/Constants!$B$11)*6.022E+23*0.000000001*Constants!$B$19/(365.2425*24*60)</f>
        <v>2.1301609210530134E-4</v>
      </c>
      <c r="AA125" s="140">
        <f>Z125*Input!X125/100</f>
        <v>1.0410373692496922E-6</v>
      </c>
      <c r="AB125" s="141">
        <v>0</v>
      </c>
      <c r="AC125" s="141">
        <v>0.9</v>
      </c>
      <c r="AD125" s="140">
        <f>(((Input!G125*Constants!$B$25*0.000000001*Input!U125*(Constants!$B$10/Constants!$B$9))-((AB125*0.000000000000001)+(Input!G125*AC125*0.000000000000001)))/Input!F125)*1000000000000</f>
        <v>224.47936919409079</v>
      </c>
      <c r="AE125" s="140">
        <f>AD125*Input!V125/100</f>
        <v>0.64665540565280011</v>
      </c>
      <c r="AF125" s="140">
        <f>(AD125/Constants!$B$10)*602200000000*Constants!$B$16/(365.2425*24*60)</f>
        <v>10.246510863326112</v>
      </c>
      <c r="AG125" s="140">
        <f>AF125*Input!V125/100</f>
        <v>2.9517018257125393E-2</v>
      </c>
      <c r="AH125" s="136">
        <f t="shared" ref="AH125" si="628">AF125/Z125</f>
        <v>48102.050704511566</v>
      </c>
      <c r="AI125" s="145">
        <f t="shared" ref="AI125" si="629">AH125*SQRT((AG125/AF125)^2+(AA125/Z125)^2)</f>
        <v>272.88075181392827</v>
      </c>
      <c r="AJ125" s="142">
        <f t="shared" si="565"/>
        <v>-0.45437588247199123</v>
      </c>
      <c r="AK125" s="145">
        <f t="shared" ref="AK125" si="630">V125*1000</f>
        <v>0.68727631940535683</v>
      </c>
      <c r="AL125" s="145">
        <f t="shared" ref="AL125" si="631">AF125/Q125</f>
        <v>1.0024065474366379</v>
      </c>
      <c r="AM125" s="145">
        <f t="shared" ref="AM125" si="632">AL125*SQRT((R125/Q125)^2+(AG125/AF125)^2)</f>
        <v>2.8881929981182104E-3</v>
      </c>
      <c r="AN125" s="136">
        <f>AF125/Q125</f>
        <v>1.0024065474366379</v>
      </c>
      <c r="AO125" s="140">
        <f t="shared" ref="AO125" si="633">AN125*SQRT((R125/Q125)^2+(AG125/AF125)^2)</f>
        <v>2.8881929981182104E-3</v>
      </c>
      <c r="AP125" s="136" t="str">
        <f t="shared" ref="AP125" si="634">ThU_Alter_Kombi(AN125,U125)</f>
        <v>Out of range</v>
      </c>
      <c r="AQ125" s="136" t="e">
        <f t="shared" si="571"/>
        <v>#VALUE!</v>
      </c>
      <c r="AR125" s="136" t="e">
        <f>(AQ125/AP125)*100</f>
        <v>#VALUE!</v>
      </c>
      <c r="AS125" s="144">
        <f t="shared" si="572"/>
        <v>2.0839164500373797E-5</v>
      </c>
      <c r="AT125" s="144">
        <f t="shared" si="573"/>
        <v>1.0185070431773248E-7</v>
      </c>
      <c r="AU125" s="136">
        <v>0.75</v>
      </c>
      <c r="AV125" s="136">
        <f t="shared" ref="AV125" si="635">AU125/2</f>
        <v>0.375</v>
      </c>
      <c r="AW125" s="136" t="str">
        <f t="shared" si="575"/>
        <v>Out of range</v>
      </c>
      <c r="AX125" s="146">
        <f t="shared" si="576"/>
        <v>184.0172793692</v>
      </c>
      <c r="AY125" s="146" t="e">
        <f t="shared" si="577"/>
        <v>#VALUE!</v>
      </c>
      <c r="AZ125" s="147" t="e">
        <f t="shared" si="578"/>
        <v>#VALUE!</v>
      </c>
      <c r="BA125" s="136" t="str">
        <f>Input!B125</f>
        <v>Hu1-13</v>
      </c>
      <c r="BB125" s="148">
        <f>Input!E125</f>
        <v>0</v>
      </c>
      <c r="BC125" s="136" t="e">
        <f>((U125-1)*EXP(Constants!$B$17*AW125*1000))*1000</f>
        <v>#VALUE!</v>
      </c>
      <c r="BD125" s="142" t="e">
        <f>SQRT((EXP(Constants!$B$17*AW125*1000)*V125)^2+((U125-1)*Constants!$B$17*EXP(Constants!$B$17*AW125*1000)*AY125*1000)^2)*1000</f>
        <v>#VALUE!</v>
      </c>
      <c r="BE125" s="136" t="e">
        <f t="shared" si="579"/>
        <v>#VALUE!</v>
      </c>
      <c r="BF125" s="149" t="e">
        <f t="shared" si="580"/>
        <v>#VALUE!</v>
      </c>
      <c r="BG125" s="158" t="e">
        <f t="shared" si="581"/>
        <v>#VALUE!</v>
      </c>
      <c r="BH125" s="136"/>
      <c r="BI125" s="18"/>
      <c r="BJ125" s="18"/>
      <c r="BK125" s="18"/>
      <c r="BL125" s="18"/>
      <c r="BM125" s="18"/>
      <c r="BN125" s="157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7" spans="1:110" ht="15" customHeight="1" x14ac:dyDescent="0.2">
      <c r="A127" s="136">
        <f>Input!A127</f>
        <v>10073</v>
      </c>
      <c r="B127" s="136" t="str">
        <f>Input!B127</f>
        <v>Hu1-13</v>
      </c>
      <c r="C127" s="136">
        <f>Input!O127</f>
        <v>2.071518763937521</v>
      </c>
      <c r="D127" s="136">
        <f>C127*Input!P127/100</f>
        <v>9.2184650133591804E-3</v>
      </c>
      <c r="E127" s="137">
        <f>Input!M127</f>
        <v>2.7195019561054345</v>
      </c>
      <c r="F127" s="138">
        <f>E127*Input!N127/100</f>
        <v>1.6487927281734585E-4</v>
      </c>
      <c r="G127" s="139">
        <f t="shared" ref="G127" si="636">E127*137.88</f>
        <v>374.9649297078173</v>
      </c>
      <c r="H127" s="138">
        <f>G127*Input!L127/100</f>
        <v>1.3903253024931075E-2</v>
      </c>
      <c r="I127" s="136">
        <v>0</v>
      </c>
      <c r="J127" s="140">
        <f>(((C127*Constants!$B$24*0.000000001*Input!G127*(Constants!$B$4/Constants!$B$3))-(I127*0.000000000000001))/Input!F127)*1000000000000</f>
        <v>751.48735585601105</v>
      </c>
      <c r="K127" s="136">
        <f>J127*Input!P127/100</f>
        <v>3.3441936508325925</v>
      </c>
      <c r="L127" s="141">
        <f>(J127/Constants!$B$4)*602200000000*Constants!$B$17/(365.2425*24*60)</f>
        <v>10.375117335155279</v>
      </c>
      <c r="M127" s="142">
        <f>L127*Input!P127/100</f>
        <v>4.6170306457581259E-2</v>
      </c>
      <c r="N127" s="136">
        <v>0</v>
      </c>
      <c r="O127" s="140">
        <f>(((G127*Constants!$B$23*0.000000001*Input!G127*(Constants!$B$7/Constants!$B$6))-(N127*0.000000001))/Input!F127)*1000000</f>
        <v>13.702662375916658</v>
      </c>
      <c r="P127" s="136">
        <f>O127*Input!N127/100</f>
        <v>8.3077160622389758E-4</v>
      </c>
      <c r="Q127" s="143">
        <f>(O127/Constants!$B$7)*602200000000000000*Constants!$B$18/(365.2425*24*60)</f>
        <v>10.223840844928795</v>
      </c>
      <c r="R127" s="144">
        <f>Q127*Input!N127/100</f>
        <v>6.1985594094817571E-4</v>
      </c>
      <c r="S127" s="142">
        <f>Input!S127*Constants!$B$17/Constants!$B$18</f>
        <v>0.99882937878734224</v>
      </c>
      <c r="T127" s="136">
        <f>S127*Input!T127/100</f>
        <v>5.5485132081715125E-4</v>
      </c>
      <c r="U127" s="142">
        <f>S127</f>
        <v>0.99882937878734224</v>
      </c>
      <c r="V127" s="136">
        <f>U127*Input!T127/100</f>
        <v>5.5485132081715125E-4</v>
      </c>
      <c r="W127" s="145">
        <v>0</v>
      </c>
      <c r="X127" s="140">
        <f>(((Constants!$B$25*0.000000001*Input!G127/Input!W127*(Constants!$B$11/Constants!$B$9))-(W127*0.000000001))/Input!F127)*1000000000</f>
        <v>0.95444255101847364</v>
      </c>
      <c r="Y127" s="140">
        <f>X127*Input!X127/100</f>
        <v>3.8097285694309994E-3</v>
      </c>
      <c r="Z127" s="140">
        <f>(X127/Constants!$B$11)*6.022E+23*0.000000001*Constants!$B$19/(365.2425*24*60)</f>
        <v>2.3301028261987693E-4</v>
      </c>
      <c r="AA127" s="140">
        <f>Z127*Input!X127/100</f>
        <v>9.3007790748733565E-7</v>
      </c>
      <c r="AB127" s="141">
        <v>0</v>
      </c>
      <c r="AC127" s="141">
        <v>0.9</v>
      </c>
      <c r="AD127" s="140">
        <f>(((Input!G127*Constants!$B$25*0.000000001*Input!U127*(Constants!$B$10/Constants!$B$9))-((AB127*0.000000000000001)+(Input!G127*AC127*0.000000000000001)))/Input!F127)*1000000000000</f>
        <v>225.37634633668858</v>
      </c>
      <c r="AE127" s="140">
        <f>AD127*Input!V127/100</f>
        <v>0.50893372417052396</v>
      </c>
      <c r="AF127" s="140">
        <f>(AD127/Constants!$B$10)*602200000000*Constants!$B$16/(365.2425*24*60)</f>
        <v>10.287453984597256</v>
      </c>
      <c r="AG127" s="140">
        <f>AF127*Input!V127/100</f>
        <v>2.3230620043828795E-2</v>
      </c>
      <c r="AH127" s="136">
        <f t="shared" ref="AH127" si="637">AF127/Z127</f>
        <v>44150.214612544682</v>
      </c>
      <c r="AI127" s="145">
        <f t="shared" ref="AI127" si="638">AH127*SQRT((AG127/AF127)^2+(AA127/Z127)^2)</f>
        <v>202.47536390046469</v>
      </c>
      <c r="AJ127" s="142">
        <f t="shared" ref="AJ127:AJ131" si="639">(U127-1)*1000</f>
        <v>-1.1706212126577631</v>
      </c>
      <c r="AK127" s="145">
        <f t="shared" ref="AK127" si="640">V127*1000</f>
        <v>0.55485132081715127</v>
      </c>
      <c r="AL127" s="145">
        <f t="shared" ref="AL127" si="641">AF127/Q127</f>
        <v>1.0062220393131427</v>
      </c>
      <c r="AM127" s="145">
        <f t="shared" ref="AM127" si="642">AL127*SQRT((R127/Q127)^2+(AG127/AF127)^2)</f>
        <v>2.2730196836833281E-3</v>
      </c>
      <c r="AN127" s="136">
        <f>AF127/Q127</f>
        <v>1.0062220393131427</v>
      </c>
      <c r="AO127" s="140">
        <f t="shared" ref="AO127" si="643">AN127*SQRT((R127/Q127)^2+(AG127/AF127)^2)</f>
        <v>2.2730196836833281E-3</v>
      </c>
      <c r="AP127" s="136" t="str">
        <f t="shared" ref="AP127" si="644">ThU_Alter_Kombi(AN127,U127)</f>
        <v>Out of range</v>
      </c>
      <c r="AQ127" s="136" t="e">
        <f t="shared" ref="AQ127:AQ131" si="645">Montealter(AN127,AO127,U127,V127)</f>
        <v>#VALUE!</v>
      </c>
      <c r="AR127" s="136" t="e">
        <f>(AQ127/AP127)*100</f>
        <v>#VALUE!</v>
      </c>
      <c r="AS127" s="144">
        <f>Z127/Q127</f>
        <v>2.2790875381775348E-5</v>
      </c>
      <c r="AT127" s="144">
        <f>AS127*SQRT((Y127/X127)^2+(P127/O127)^2)</f>
        <v>9.0981970882402777E-8</v>
      </c>
      <c r="AU127" s="136">
        <v>0.75</v>
      </c>
      <c r="AV127" s="136">
        <f t="shared" ref="AV127" si="646">AU127/2</f>
        <v>0.375</v>
      </c>
      <c r="AW127" s="136" t="str">
        <f>marincorr_age(AN127,U127,AS127,AU127)</f>
        <v>Out of range</v>
      </c>
      <c r="AX127" s="146">
        <f>marincorr_age_error(AN127, AO127, U127, V127, AS127, AT127, AU127, AV127)</f>
        <v>0</v>
      </c>
      <c r="AY127" s="146" t="e">
        <f>SQRT(((AU127*EXP(-0.0000091577*AW127*1000))/(0.0000091577*(EXP(-0.0000091577*AW127*1000)+(AJ127/1000)*EXP(-(0.0000091577-0.0000028263)*AW127*1000)-AS127*AU127*EXP(-0.0000091577*AW127*1000))))^2*AT127^2+((AS127*EXP(-0.0000091577*AW127*1000))/(0.0000091577*(EXP(-0.0000091577*AW127*1000)+(AJ127/1000)*EXP(-(0.0000091577-0.0000028263)*AW127*1000)-AS127*AU127*EXP(-0.0000091577*AW127*1000))))^2*AV127^2+((0.0000091577/(0.0000091577-0.0000028263))*(EXP(-(0.0000091577-0.0000028263)*AW127*1000)-1)/(0.0000091577*(EXP(-0.0000091577*AW127*1000)+(AJ127/1000)*EXP(-(0.0000091577-0.0000028263)*AW127*1000)-AS127*AU127*EXP(-0.0000091577*AW127*1000))))^2*T127^2+(1/(0.0000091577*(EXP(-0.0000091577*AW127*1000)+(AJ127/1000)*EXP(-(0.0000091577-0.0000028263)*AW127*1000)-AS127*AU127*EXP(-0.0000091577*AW127*1000))))^2*AO127^2)/1000</f>
        <v>#VALUE!</v>
      </c>
      <c r="AZ127" s="147" t="e">
        <f>AX127/AW127</f>
        <v>#VALUE!</v>
      </c>
      <c r="BA127" s="136" t="str">
        <f>Input!B127</f>
        <v>Hu1-13</v>
      </c>
      <c r="BB127" s="148">
        <f>Input!E127</f>
        <v>0</v>
      </c>
      <c r="BC127" s="136" t="e">
        <f>((U127-1)*EXP(Constants!$B$17*AW127*1000))*1000</f>
        <v>#VALUE!</v>
      </c>
      <c r="BD127" s="142" t="e">
        <f>SQRT((EXP(Constants!$B$17*AW127*1000)*V127)^2+((U127-1)*Constants!$B$17*EXP(Constants!$B$17*AW127*1000)*AY127*1000)^2)*1000</f>
        <v>#VALUE!</v>
      </c>
      <c r="BE127" s="136" t="e">
        <f t="shared" ref="BE127:BE131" si="647">AW127*1000-58</f>
        <v>#VALUE!</v>
      </c>
      <c r="BF127" s="149" t="e">
        <f t="shared" ref="BF127:BF131" si="648">AY127/2*1000</f>
        <v>#VALUE!</v>
      </c>
      <c r="BG127" s="158" t="e">
        <f t="shared" ref="BG127:BG131" si="649">AY127/AW127*100</f>
        <v>#VALUE!</v>
      </c>
      <c r="BH127" s="136"/>
      <c r="BI127" s="18"/>
      <c r="BJ127" s="18"/>
      <c r="BK127" s="18"/>
      <c r="BL127" s="18"/>
      <c r="BM127" s="18"/>
      <c r="BN127" s="157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10228</v>
      </c>
      <c r="B128" s="18" t="str">
        <f>Input!B128</f>
        <v>YS 32</v>
      </c>
      <c r="C128" s="18">
        <f>Input!O128</f>
        <v>2.1721873818225501</v>
      </c>
      <c r="D128" s="18">
        <f>C128*Input!P128/100</f>
        <v>2.8430234876066392E-3</v>
      </c>
      <c r="E128" s="150">
        <f>Input!M128</f>
        <v>1.2730720397779161</v>
      </c>
      <c r="F128" s="151">
        <f>E128*Input!N128/100</f>
        <v>6.7636672385320464E-5</v>
      </c>
      <c r="G128" s="21">
        <f>E128*137.88</f>
        <v>175.53117284457906</v>
      </c>
      <c r="H128" s="151">
        <f>G128*Input!L128/100</f>
        <v>8.7482550395044795E-3</v>
      </c>
      <c r="I128" s="18">
        <v>0.3</v>
      </c>
      <c r="J128" s="127">
        <f>(((C128*Constants!$B$24*0.000000001*Input!G128*(Constants!$B$4/Constants!$B$3))-(I128*0.000000000000001))/Input!F128)*1000000000000</f>
        <v>100.84048065667703</v>
      </c>
      <c r="K128" s="18">
        <f>J128*Input!P128/100</f>
        <v>0.13198302200242507</v>
      </c>
      <c r="L128" s="132">
        <f>(J128/Constants!$B$4)*602200000000*Constants!$B$17/(365.2425*24*60)</f>
        <v>1.392214800147541</v>
      </c>
      <c r="M128" s="130">
        <f>L128*Input!P128/100</f>
        <v>1.8221721614513945E-3</v>
      </c>
      <c r="N128" s="18">
        <v>5.0000000000000001E-3</v>
      </c>
      <c r="O128" s="127">
        <f>(((G128*Constants!$B$23*0.000000001*Input!G128*(Constants!$B$7/Constants!$B$6))-(N128*0.000000001))/Input!F128)*1000000</f>
        <v>0.82083526268876683</v>
      </c>
      <c r="P128" s="18">
        <f>O128*Input!N128/100</f>
        <v>4.3609916807601593E-5</v>
      </c>
      <c r="Q128" s="128">
        <f>(O128/Constants!$B$7)*602200000000000000*Constants!$B$18/(365.2425*24*60)</f>
        <v>0.61244222877336052</v>
      </c>
      <c r="R128" s="129">
        <f>Q128*Input!N128/100</f>
        <v>3.2538264205147024E-5</v>
      </c>
      <c r="S128" s="130">
        <f>Input!S128*Constants!$B$17/Constants!$B$18</f>
        <v>2.2544047462659127</v>
      </c>
      <c r="T128" s="18">
        <f>S128*Input!T128/100</f>
        <v>1.2095254566191836E-3</v>
      </c>
      <c r="U128" s="18">
        <f>S128*1/((U127+U129)/2)</f>
        <v>2.2578995526212364</v>
      </c>
      <c r="V128" s="18">
        <f>U128*Input!T128/100</f>
        <v>1.2114004780676257E-3</v>
      </c>
      <c r="W128" s="131">
        <v>3.0000000000000001E-3</v>
      </c>
      <c r="X128" s="127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20.520104482891309</v>
      </c>
      <c r="Y128" s="127">
        <f>X128*Input!X128/100</f>
        <v>3.2522113933357029E-2</v>
      </c>
      <c r="Z128" s="127">
        <f>(X128/Constants!$B$11)*6.022E+23*0.000000001*Constants!$B$19/(365.2425*24*60)</f>
        <v>5.009620893206973E-3</v>
      </c>
      <c r="AA128" s="127">
        <f>Z128*Input!X128/100</f>
        <v>7.9396994097978807E-6</v>
      </c>
      <c r="AB128" s="132">
        <v>0.05</v>
      </c>
      <c r="AC128" s="132">
        <v>0.9</v>
      </c>
      <c r="AD128" s="127">
        <f>(((Input!G128*Constants!$B$25*0.000000001*Input!U128*(Constants!$B$10/Constants!$B$9))-((AB128*0.000000000000001)+(Input!G128*AC128*0.000000000000001)))/Input!F128)*1000000000000</f>
        <v>1.8371932565810203</v>
      </c>
      <c r="AE128" s="127">
        <f>AD128*Input!V128/100</f>
        <v>6.229830518938894E-3</v>
      </c>
      <c r="AF128" s="127">
        <f>(AD128/Constants!$B$10)*602200000000*Constants!$B$16/(365.2425*24*60)</f>
        <v>8.3859914294887677E-2</v>
      </c>
      <c r="AG128" s="127">
        <f>AF128*Input!V128/100</f>
        <v>2.8436477845674693E-4</v>
      </c>
      <c r="AH128" s="18">
        <f>AF128/Z128</f>
        <v>16.739772546182369</v>
      </c>
      <c r="AI128" s="131">
        <f>AH128*SQRT((AG128/AF128)^2+(AA128/Z128)^2)</f>
        <v>6.2657796541160923E-2</v>
      </c>
      <c r="AJ128" s="130">
        <f t="shared" si="639"/>
        <v>1257.8995526212364</v>
      </c>
      <c r="AK128" s="131">
        <f>V128*1000</f>
        <v>1.2114004780676257</v>
      </c>
      <c r="AL128" s="131">
        <f>AF128/Q128</f>
        <v>0.1369270607986125</v>
      </c>
      <c r="AM128" s="131">
        <f>AL128*SQRT((R128/Q128)^2+(AG128/AF128)^2)</f>
        <v>4.6436980641654824E-4</v>
      </c>
      <c r="AN128" s="18">
        <f>AL128*1/((AN127+AN129)/2)</f>
        <v>0.13625678851395162</v>
      </c>
      <c r="AO128" s="127">
        <f>AN128*SQRT((R128/Q128)^2+(AG128/AF128)^2)</f>
        <v>4.6209666764281723E-4</v>
      </c>
      <c r="AP128" s="18">
        <f>ThU_Alter_Kombi(AN128,U128)</f>
        <v>6.7506000000000004</v>
      </c>
      <c r="AQ128" s="18">
        <f t="shared" si="645"/>
        <v>2.3699999999999999E-2</v>
      </c>
      <c r="AR128" s="152">
        <f>(AQ128/AP128)</f>
        <v>3.5107990400853255E-3</v>
      </c>
      <c r="AS128" s="129">
        <f>Z128/Q128</f>
        <v>8.179744403387354E-3</v>
      </c>
      <c r="AT128" s="129">
        <f>AS128*SQRT((Y128/X128)^2+(P128/O128)^2)</f>
        <v>1.297127925550799E-5</v>
      </c>
      <c r="AU128" s="18">
        <v>0.75</v>
      </c>
      <c r="AV128" s="18">
        <f>AU128/2</f>
        <v>0.375</v>
      </c>
      <c r="AW128" s="18">
        <f>marincorr_age(AN128,U128,AS128,AU128)</f>
        <v>6.4569999999999999</v>
      </c>
      <c r="AX128" s="133">
        <f>marincorr_age_error(AN128, AO128, U128, V128, AS128, AT128, AU128, AV128)</f>
        <v>0.1530770545</v>
      </c>
      <c r="AY128" s="133">
        <f>SQRT(((AU128*EXP(-0.0000091577*AW128*1000))/(0.0000091577*(EXP(-0.0000091577*AW128*1000)+(AJ128/1000)*EXP(-(0.0000091577-0.0000028263)*AW128*1000)-AS128*AU128*EXP(-0.0000091577*AW128*1000))))^2*AT128^2+((AS128*EXP(-0.0000091577*AW128*1000))/(0.0000091577*(EXP(-0.0000091577*AW128*1000)+(AJ128/1000)*EXP(-(0.0000091577-0.0000028263)*AW128*1000)-AS128*AU128*EXP(-0.0000091577*AW128*1000))))^2*AV128^2+((0.0000091577/(0.0000091577-0.0000028263))*(EXP(-(0.0000091577-0.0000028263)*AW128*1000)-1)/(0.0000091577*(EXP(-0.0000091577*AW128*1000)+(AJ128/1000)*EXP(-(0.0000091577-0.0000028263)*AW128*1000)-AS128*AU128*EXP(-0.0000091577*AW128*1000))))^2*T128^2+(1/(0.0000091577*(EXP(-0.0000091577*AW128*1000)+(AJ128/1000)*EXP(-(0.0000091577-0.0000028263)*AW128*1000)-AS128*AU128*EXP(-0.0000091577*AW128*1000))))^2*AO128^2)/1000</f>
        <v>0.14914883173916399</v>
      </c>
      <c r="AZ128" s="152">
        <f>AX128/AW128</f>
        <v>2.3707147978937589E-2</v>
      </c>
      <c r="BA128" s="18" t="str">
        <f>Input!B128</f>
        <v>YS 32</v>
      </c>
      <c r="BB128" s="134">
        <f>Input!E128</f>
        <v>0</v>
      </c>
      <c r="BC128" s="18">
        <f>((U128-1)*EXP(Constants!$B$17*AW128*1000))*1000</f>
        <v>1281.031162898089</v>
      </c>
      <c r="BD128" s="130">
        <f>SQRT((EXP(Constants!$B$17*AW128*1000)*V128)^2+((U128-1)*Constants!$B$17*EXP(Constants!$B$17*AW128*1000)*AY128*1000)^2)*1000</f>
        <v>1.3463618152214996</v>
      </c>
      <c r="BE128" s="18">
        <f t="shared" si="647"/>
        <v>6399</v>
      </c>
      <c r="BF128" s="135">
        <f t="shared" si="648"/>
        <v>74.574415869581998</v>
      </c>
      <c r="BG128" s="20">
        <f t="shared" si="649"/>
        <v>2.3098781437070466</v>
      </c>
      <c r="BH128" s="18"/>
      <c r="BI128" s="18"/>
      <c r="BJ128" s="18"/>
      <c r="BK128" s="18"/>
      <c r="BL128" s="18"/>
      <c r="BM128" s="18"/>
      <c r="BN128" s="157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6">
        <f>Input!A129</f>
        <v>10073</v>
      </c>
      <c r="B129" s="136" t="str">
        <f>Input!B129</f>
        <v>Hu1-13</v>
      </c>
      <c r="C129" s="136">
        <f>Input!O129</f>
        <v>2.0768346613561319</v>
      </c>
      <c r="D129" s="136">
        <f>C129*Input!P129/100</f>
        <v>8.5324387251924962E-3</v>
      </c>
      <c r="E129" s="137">
        <f>Input!M129</f>
        <v>2.7194119229239413</v>
      </c>
      <c r="F129" s="138">
        <f>E129*Input!N129/100</f>
        <v>2.4186746247331929E-4</v>
      </c>
      <c r="G129" s="139">
        <f t="shared" ref="G129" si="650">E129*137.88</f>
        <v>374.95251593275299</v>
      </c>
      <c r="H129" s="138">
        <f>G129*Input!L129/100</f>
        <v>1.5768613088124717E-2</v>
      </c>
      <c r="I129" s="136">
        <v>0</v>
      </c>
      <c r="J129" s="140">
        <f>(((C129*Constants!$B$24*0.000000001*Input!G129*(Constants!$B$4/Constants!$B$3))-(I129*0.000000000000001))/Input!F129)*1000000000000</f>
        <v>753.41581036226921</v>
      </c>
      <c r="K129" s="136">
        <f>J129*Input!P129/100</f>
        <v>3.0953230683802464</v>
      </c>
      <c r="L129" s="141">
        <f>(J129/Constants!$B$4)*602200000000*Constants!$B$17/(365.2425*24*60)</f>
        <v>10.401741790805829</v>
      </c>
      <c r="M129" s="142">
        <f>L129*Input!P129/100</f>
        <v>4.2734371742125757E-2</v>
      </c>
      <c r="N129" s="136">
        <v>0</v>
      </c>
      <c r="O129" s="140">
        <f>(((G129*Constants!$B$23*0.000000001*Input!G129*(Constants!$B$7/Constants!$B$6))-(N129*0.000000001))/Input!F129)*1000000</f>
        <v>13.702208728775179</v>
      </c>
      <c r="P129" s="136">
        <f>O129*Input!N129/100</f>
        <v>1.218689389265177E-3</v>
      </c>
      <c r="Q129" s="143">
        <f>(O129/Constants!$B$7)*602200000000000000*Constants!$B$18/(365.2425*24*60)</f>
        <v>10.223502369379517</v>
      </c>
      <c r="R129" s="144">
        <f>Q129*Input!N129/100</f>
        <v>9.0928945145356353E-4</v>
      </c>
      <c r="S129" s="142">
        <f>Input!S129*Constants!$B$17/Constants!$B$18</f>
        <v>0.99807499514615128</v>
      </c>
      <c r="T129" s="136">
        <f>S129*Input!T129/100</f>
        <v>9.5214219937117984E-4</v>
      </c>
      <c r="U129" s="142">
        <f>S129</f>
        <v>0.99807499514615128</v>
      </c>
      <c r="V129" s="136">
        <f>U129*Input!T129/100</f>
        <v>9.5214219937117984E-4</v>
      </c>
      <c r="W129" s="145">
        <v>0</v>
      </c>
      <c r="X129" s="140">
        <f>(((Constants!$B$25*0.000000001*Input!G129/Input!W129*(Constants!$B$11/Constants!$B$9))-(W129*0.000000001))/Input!F129)*1000000000</f>
        <v>0.95944801520381795</v>
      </c>
      <c r="Y129" s="140">
        <f>X129*Input!X129/100</f>
        <v>4.605055672539644E-3</v>
      </c>
      <c r="Z129" s="140">
        <f>(X129/Constants!$B$11)*6.022E+23*0.000000001*Constants!$B$19/(365.2425*24*60)</f>
        <v>2.3423227824782343E-4</v>
      </c>
      <c r="AA129" s="140">
        <f>Z129*Input!X129/100</f>
        <v>1.1242429652719461E-6</v>
      </c>
      <c r="AB129" s="141">
        <v>0</v>
      </c>
      <c r="AC129" s="141">
        <v>0.9</v>
      </c>
      <c r="AD129" s="140">
        <f>(((Input!G129*Constants!$B$25*0.000000001*Input!U129*(Constants!$B$10/Constants!$B$9))-((AB129*0.000000000000001)+(Input!G129*AC129*0.000000000000001)))/Input!F129)*1000000000000</f>
        <v>224.78527032409613</v>
      </c>
      <c r="AE129" s="140">
        <f>AD129*Input!V129/100</f>
        <v>0.65381179189879579</v>
      </c>
      <c r="AF129" s="140">
        <f>(AD129/Constants!$B$10)*602200000000*Constants!$B$16/(365.2425*24*60)</f>
        <v>10.260473924889213</v>
      </c>
      <c r="AG129" s="140">
        <f>AF129*Input!V129/100</f>
        <v>2.9843676291113144E-2</v>
      </c>
      <c r="AH129" s="136">
        <f t="shared" ref="AH129" si="651">AF129/Z129</f>
        <v>43804.696780660532</v>
      </c>
      <c r="AI129" s="145">
        <f t="shared" ref="AI129" si="652">AH129*SQRT((AG129/AF129)^2+(AA129/Z129)^2)</f>
        <v>245.84169715478205</v>
      </c>
      <c r="AJ129" s="142">
        <f t="shared" si="639"/>
        <v>-1.9250048538487219</v>
      </c>
      <c r="AK129" s="145">
        <f t="shared" ref="AK129" si="653">V129*1000</f>
        <v>0.95214219937117983</v>
      </c>
      <c r="AL129" s="145">
        <f t="shared" ref="AL129" si="654">AF129/Q129</f>
        <v>1.0036163297247751</v>
      </c>
      <c r="AM129" s="145">
        <f t="shared" ref="AM129" si="655">AL129*SQRT((R129/Q129)^2+(AG129/AF129)^2)</f>
        <v>2.9204889504229727E-3</v>
      </c>
      <c r="AN129" s="136">
        <f>AF129/Q129</f>
        <v>1.0036163297247751</v>
      </c>
      <c r="AO129" s="140">
        <f t="shared" ref="AO129" si="656">AN129*SQRT((R129/Q129)^2+(AG129/AF129)^2)</f>
        <v>2.9204889504229727E-3</v>
      </c>
      <c r="AP129" s="136" t="str">
        <f t="shared" ref="AP129" si="657">ThU_Alter_Kombi(AN129,U129)</f>
        <v>Out of range</v>
      </c>
      <c r="AQ129" s="136" t="e">
        <f t="shared" si="645"/>
        <v>#VALUE!</v>
      </c>
      <c r="AR129" s="136" t="e">
        <f>(AQ129/AP129)*100</f>
        <v>#VALUE!</v>
      </c>
      <c r="AS129" s="144">
        <f>Z129/Q129</f>
        <v>2.2911158014632457E-5</v>
      </c>
      <c r="AT129" s="144">
        <f>AS129*SQRT((Y129/X129)^2+(P129/O129)^2)</f>
        <v>1.099853974402447E-7</v>
      </c>
      <c r="AU129" s="136">
        <v>0.75</v>
      </c>
      <c r="AV129" s="136">
        <f t="shared" ref="AV129" si="658">AU129/2</f>
        <v>0.375</v>
      </c>
      <c r="AW129" s="136" t="str">
        <f>marincorr_age(AN129,U129,AS129,AU129)</f>
        <v>Out of range</v>
      </c>
      <c r="AX129" s="146">
        <f>marincorr_age_error(AN129, AO129, U129, V129, AS129, AT129, AU129, AV129)</f>
        <v>85.879388612900001</v>
      </c>
      <c r="AY129" s="146" t="e">
        <f>SQRT(((AU129*EXP(-0.0000091577*AW129*1000))/(0.0000091577*(EXP(-0.0000091577*AW129*1000)+(AJ129/1000)*EXP(-(0.0000091577-0.0000028263)*AW129*1000)-AS129*AU129*EXP(-0.0000091577*AW129*1000))))^2*AT129^2+((AS129*EXP(-0.0000091577*AW129*1000))/(0.0000091577*(EXP(-0.0000091577*AW129*1000)+(AJ129/1000)*EXP(-(0.0000091577-0.0000028263)*AW129*1000)-AS129*AU129*EXP(-0.0000091577*AW129*1000))))^2*AV129^2+((0.0000091577/(0.0000091577-0.0000028263))*(EXP(-(0.0000091577-0.0000028263)*AW129*1000)-1)/(0.0000091577*(EXP(-0.0000091577*AW129*1000)+(AJ129/1000)*EXP(-(0.0000091577-0.0000028263)*AW129*1000)-AS129*AU129*EXP(-0.0000091577*AW129*1000))))^2*T129^2+(1/(0.0000091577*(EXP(-0.0000091577*AW129*1000)+(AJ129/1000)*EXP(-(0.0000091577-0.0000028263)*AW129*1000)-AS129*AU129*EXP(-0.0000091577*AW129*1000))))^2*AO129^2)/1000</f>
        <v>#VALUE!</v>
      </c>
      <c r="AZ129" s="147" t="e">
        <f>AX129/AW129</f>
        <v>#VALUE!</v>
      </c>
      <c r="BA129" s="136" t="str">
        <f>Input!B129</f>
        <v>Hu1-13</v>
      </c>
      <c r="BB129" s="148">
        <f>Input!E129</f>
        <v>0</v>
      </c>
      <c r="BC129" s="136" t="e">
        <f>((U129-1)*EXP(Constants!$B$17*AW129*1000))*1000</f>
        <v>#VALUE!</v>
      </c>
      <c r="BD129" s="142" t="e">
        <f>SQRT((EXP(Constants!$B$17*AW129*1000)*V129)^2+((U129-1)*Constants!$B$17*EXP(Constants!$B$17*AW129*1000)*AY129*1000)^2)*1000</f>
        <v>#VALUE!</v>
      </c>
      <c r="BE129" s="136" t="e">
        <f t="shared" si="647"/>
        <v>#VALUE!</v>
      </c>
      <c r="BF129" s="149" t="e">
        <f t="shared" si="648"/>
        <v>#VALUE!</v>
      </c>
      <c r="BG129" s="158" t="e">
        <f t="shared" si="649"/>
        <v>#VALUE!</v>
      </c>
      <c r="BH129" s="136"/>
      <c r="BI129" s="18"/>
      <c r="BJ129" s="18"/>
      <c r="BK129" s="18"/>
      <c r="BL129" s="18"/>
      <c r="BM129" s="18"/>
      <c r="BN129" s="157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0" spans="1:110" ht="15" customHeight="1" x14ac:dyDescent="0.2">
      <c r="A130" s="18">
        <f>Input!A130</f>
        <v>10233</v>
      </c>
      <c r="B130" s="18" t="str">
        <f>Input!B130</f>
        <v>JC 8</v>
      </c>
      <c r="C130" s="18">
        <f>Input!O130</f>
        <v>0.65314363042633339</v>
      </c>
      <c r="D130" s="18">
        <f>C130*Input!P130/100</f>
        <v>1.3649012438551333E-3</v>
      </c>
      <c r="E130" s="150">
        <f>Input!M130</f>
        <v>0.74407934448583757</v>
      </c>
      <c r="F130" s="151">
        <f>E130*Input!N130/100</f>
        <v>3.9781896846816407E-5</v>
      </c>
      <c r="G130" s="21">
        <f>E130*137.88</f>
        <v>102.59366001770728</v>
      </c>
      <c r="H130" s="151">
        <f>G130*Input!L130/100</f>
        <v>5.6718720245054564E-3</v>
      </c>
      <c r="I130" s="18">
        <v>0.3</v>
      </c>
      <c r="J130" s="127">
        <f>(((C130*Constants!$B$24*0.000000001*Input!G130*(Constants!$B$4/Constants!$B$3))-(I130*0.000000000000001))/Input!F130)*1000000000000</f>
        <v>21.99117400668608</v>
      </c>
      <c r="K130" s="18">
        <f>J130*Input!P130/100</f>
        <v>4.5955865382883682E-2</v>
      </c>
      <c r="L130" s="132">
        <f>(J130/Constants!$B$4)*602200000000*Constants!$B$17/(365.2425*24*60)</f>
        <v>0.30361257428914318</v>
      </c>
      <c r="M130" s="130">
        <f>L130*Input!P130/100</f>
        <v>6.3447174709001459E-4</v>
      </c>
      <c r="N130" s="18">
        <v>5.0000000000000001E-3</v>
      </c>
      <c r="O130" s="127">
        <f>(((G130*Constants!$B$23*0.000000001*Input!G130*(Constants!$B$7/Constants!$B$6))-(N130*0.000000001))/Input!F130)*1000000</f>
        <v>0.3479676337858707</v>
      </c>
      <c r="P130" s="18">
        <f>O130*Input!N130/100</f>
        <v>1.8603946764394792E-5</v>
      </c>
      <c r="Q130" s="128">
        <f>(O130/Constants!$B$7)*602200000000000000*Constants!$B$18/(365.2425*24*60)</f>
        <v>0.25962587484209404</v>
      </c>
      <c r="R130" s="129">
        <f>Q130*Input!N130/100</f>
        <v>1.388079087031993E-5</v>
      </c>
      <c r="S130" s="130">
        <f>Input!S130*Constants!$B$17/Constants!$B$18</f>
        <v>1.1640738900567211</v>
      </c>
      <c r="T130" s="18">
        <f>S130*Input!T130/100</f>
        <v>1.4097930496655281E-3</v>
      </c>
      <c r="U130" s="18">
        <f>S130*1/((U129+U131)/2)</f>
        <v>1.1663190599081807</v>
      </c>
      <c r="V130" s="18">
        <f>U130*Input!T130/100</f>
        <v>1.4125121423957604E-3</v>
      </c>
      <c r="W130" s="131">
        <v>3.0000000000000001E-3</v>
      </c>
      <c r="X130" s="127">
        <f>IF((((Constants!$B$25*0.000000001*Input!G130/Input!W130*(Constants!$B$11/Constants!$B$9))-(W130*0.000000001))/Input!F130)*1000000000&lt;0, "n.d.", (((Constants!$B$25*0.000000001*Input!G130/Input!W130*(Constants!$B$11/Constants!$B$9))-(W130*0.000000001))/Input!F130)*1000000000)</f>
        <v>44.412430409460164</v>
      </c>
      <c r="Y130" s="127">
        <f>X130*Input!X130/100</f>
        <v>7.6229236770857231E-2</v>
      </c>
      <c r="Z130" s="127">
        <f>(X130/Constants!$B$11)*6.022E+23*0.000000001*Constants!$B$19/(365.2425*24*60)</f>
        <v>1.0842510060454783E-2</v>
      </c>
      <c r="AA130" s="127">
        <f>Z130*Input!X130/100</f>
        <v>1.8610021090238632E-5</v>
      </c>
      <c r="AB130" s="132">
        <v>0.05</v>
      </c>
      <c r="AC130" s="132">
        <v>0.9</v>
      </c>
      <c r="AD130" s="127">
        <f>(((Input!G130*Constants!$B$25*0.000000001*Input!U130*(Constants!$B$10/Constants!$B$9))-((AB130*0.000000000000001)+(Input!G130*AC130*0.000000000000001)))/Input!F130)*1000000000000</f>
        <v>0.48106719094264894</v>
      </c>
      <c r="AE130" s="127">
        <f>AD130*Input!V130/100</f>
        <v>2.0688368553934311E-3</v>
      </c>
      <c r="AF130" s="127">
        <f>(AD130/Constants!$B$10)*602200000000*Constants!$B$16/(365.2425*24*60)</f>
        <v>2.1958633506857641E-2</v>
      </c>
      <c r="AG130" s="127">
        <f>AF130*Input!V130/100</f>
        <v>9.4433441208174279E-5</v>
      </c>
      <c r="AH130" s="18">
        <f>AF130/Z130</f>
        <v>2.0252352439077743</v>
      </c>
      <c r="AI130" s="131">
        <f>AH130*SQRT((AG130/AF130)^2+(AA130/Z130)^2)</f>
        <v>9.3776137070133783E-3</v>
      </c>
      <c r="AJ130" s="130">
        <f t="shared" si="639"/>
        <v>166.31905990818075</v>
      </c>
      <c r="AK130" s="131">
        <f>V130*1000</f>
        <v>1.4125121423957605</v>
      </c>
      <c r="AL130" s="131">
        <f>AF130/Q130</f>
        <v>8.4577985611846318E-2</v>
      </c>
      <c r="AM130" s="131">
        <f>AL130*SQRT((R130/Q130)^2+(AG130/AF130)^2)</f>
        <v>3.6375703579295978E-4</v>
      </c>
      <c r="AN130" s="18">
        <f>AL130*1/((AN129+AN131)/2)</f>
        <v>8.4273225840237581E-2</v>
      </c>
      <c r="AO130" s="127">
        <f>AN130*SQRT((R130/Q130)^2+(AG130/AF130)^2)</f>
        <v>3.6244631042692781E-4</v>
      </c>
      <c r="AP130" s="18">
        <f>ThU_Alter_Kombi(AN130,U130)</f>
        <v>8.1644000000000005</v>
      </c>
      <c r="AQ130" s="18">
        <f t="shared" si="645"/>
        <v>3.8199999999999998E-2</v>
      </c>
      <c r="AR130" s="152">
        <f>(AQ130/AP130)</f>
        <v>4.6788496399000536E-3</v>
      </c>
      <c r="AS130" s="129">
        <f>Z130/Q130</f>
        <v>4.1762054984116129E-2</v>
      </c>
      <c r="AT130" s="129">
        <f>AS130*SQRT((Y130/X130)^2+(P130/O130)^2)</f>
        <v>7.1714914416508616E-5</v>
      </c>
      <c r="AU130" s="18">
        <v>0.75</v>
      </c>
      <c r="AV130" s="18">
        <f>AU130/2</f>
        <v>0.375</v>
      </c>
      <c r="AW130" s="18">
        <f>marincorr_age(AN130,U130,AS130,AU130)</f>
        <v>5.2041000000000004</v>
      </c>
      <c r="AX130" s="133">
        <f>marincorr_age_error(AN130, AO130, U130, V130, AS130, AT130, AU130, AV130)</f>
        <v>1.4841593657000001</v>
      </c>
      <c r="AY130" s="133">
        <f>SQRT(((AU130*EXP(-0.0000091577*AW130*1000))/(0.0000091577*(EXP(-0.0000091577*AW130*1000)+(AJ130/1000)*EXP(-(0.0000091577-0.0000028263)*AW130*1000)-AS130*AU130*EXP(-0.0000091577*AW130*1000))))^2*AT130^2+((AS130*EXP(-0.0000091577*AW130*1000))/(0.0000091577*(EXP(-0.0000091577*AW130*1000)+(AJ130/1000)*EXP(-(0.0000091577-0.0000028263)*AW130*1000)-AS130*AU130*EXP(-0.0000091577*AW130*1000))))^2*AV130^2+((0.0000091577/(0.0000091577-0.0000028263))*(EXP(-(0.0000091577-0.0000028263)*AW130*1000)-1)/(0.0000091577*(EXP(-0.0000091577*AW130*1000)+(AJ130/1000)*EXP(-(0.0000091577-0.0000028263)*AW130*1000)-AS130*AU130*EXP(-0.0000091577*AW130*1000))))^2*T130^2+(1/(0.0000091577*(EXP(-0.0000091577*AW130*1000)+(AJ130/1000)*EXP(-(0.0000091577-0.0000028263)*AW130*1000)-AS130*AU130*EXP(-0.0000091577*AW130*1000))))^2*AO130^2)/1000</f>
        <v>1.5039194700695371</v>
      </c>
      <c r="AZ130" s="152">
        <f>AX130/AW130</f>
        <v>0.2851904009723103</v>
      </c>
      <c r="BA130" s="18" t="str">
        <f>Input!B130</f>
        <v>JC 8</v>
      </c>
      <c r="BB130" s="134">
        <f>Input!E130</f>
        <v>0</v>
      </c>
      <c r="BC130" s="18">
        <f>((U130-1)*EXP(Constants!$B$17*AW130*1000))*1000</f>
        <v>168.77969314849139</v>
      </c>
      <c r="BD130" s="130">
        <f>SQRT((EXP(Constants!$B$17*AW130*1000)*V130)^2+((U130-1)*Constants!$B$17*EXP(Constants!$B$17*AW130*1000)*AY130*1000)^2)*1000</f>
        <v>1.6024316624742965</v>
      </c>
      <c r="BE130" s="18">
        <f t="shared" si="647"/>
        <v>5146.1000000000004</v>
      </c>
      <c r="BF130" s="135">
        <f t="shared" si="648"/>
        <v>751.95973503476853</v>
      </c>
      <c r="BG130" s="20">
        <f t="shared" si="649"/>
        <v>28.898742723420707</v>
      </c>
      <c r="BH130" s="18"/>
      <c r="BI130" s="18"/>
      <c r="BJ130" s="18"/>
      <c r="BK130" s="18"/>
      <c r="BL130" s="18"/>
      <c r="BM130" s="18"/>
      <c r="BN130" s="157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</row>
    <row r="131" spans="1:110" ht="15" customHeight="1" x14ac:dyDescent="0.2">
      <c r="A131" s="136">
        <f>Input!A131</f>
        <v>10073</v>
      </c>
      <c r="B131" s="136" t="str">
        <f>Input!B131</f>
        <v>Hu1-13</v>
      </c>
      <c r="C131" s="136">
        <f>Input!O131</f>
        <v>2.0768346613561319</v>
      </c>
      <c r="D131" s="136">
        <f>C131*Input!P131/100</f>
        <v>8.5324387251924962E-3</v>
      </c>
      <c r="E131" s="137">
        <f>Input!M131</f>
        <v>2.7194119229239413</v>
      </c>
      <c r="F131" s="138">
        <f>E131*Input!N131/100</f>
        <v>2.4186746247331929E-4</v>
      </c>
      <c r="G131" s="139">
        <f t="shared" ref="G131" si="659">E131*137.88</f>
        <v>374.95251593275299</v>
      </c>
      <c r="H131" s="138">
        <f>G131*Input!L131/100</f>
        <v>1.5768613088124717E-2</v>
      </c>
      <c r="I131" s="136">
        <v>0</v>
      </c>
      <c r="J131" s="140">
        <f>(((C131*Constants!$B$24*0.000000001*Input!G131*(Constants!$B$4/Constants!$B$3))-(I131*0.000000000000001))/Input!F131)*1000000000000</f>
        <v>753.41581036226921</v>
      </c>
      <c r="K131" s="136">
        <f>J131*Input!P131/100</f>
        <v>3.0953230683802464</v>
      </c>
      <c r="L131" s="141">
        <f>(J131/Constants!$B$4)*602200000000*Constants!$B$17/(365.2425*24*60)</f>
        <v>10.401741790805829</v>
      </c>
      <c r="M131" s="142">
        <f>L131*Input!P131/100</f>
        <v>4.2734371742125757E-2</v>
      </c>
      <c r="N131" s="136">
        <v>0</v>
      </c>
      <c r="O131" s="140">
        <f>(((G131*Constants!$B$23*0.000000001*Input!G131*(Constants!$B$7/Constants!$B$6))-(N131*0.000000001))/Input!F131)*1000000</f>
        <v>13.702208728775179</v>
      </c>
      <c r="P131" s="136">
        <f>O131*Input!N131/100</f>
        <v>1.218689389265177E-3</v>
      </c>
      <c r="Q131" s="143">
        <f>(O131/Constants!$B$7)*602200000000000000*Constants!$B$18/(365.2425*24*60)</f>
        <v>10.223502369379517</v>
      </c>
      <c r="R131" s="144">
        <f>Q131*Input!N131/100</f>
        <v>9.0928945145356353E-4</v>
      </c>
      <c r="S131" s="142">
        <f>Input!S131*Constants!$B$17/Constants!$B$18</f>
        <v>0.99807499514615128</v>
      </c>
      <c r="T131" s="136">
        <f>S131*Input!T131/100</f>
        <v>9.5214219937117984E-4</v>
      </c>
      <c r="U131" s="142">
        <f>S131</f>
        <v>0.99807499514615128</v>
      </c>
      <c r="V131" s="136">
        <f>U131*Input!T131/100</f>
        <v>9.5214219937117984E-4</v>
      </c>
      <c r="W131" s="145">
        <v>0</v>
      </c>
      <c r="X131" s="140">
        <f>(((Constants!$B$25*0.000000001*Input!G131/Input!W131*(Constants!$B$11/Constants!$B$9))-(W131*0.000000001))/Input!F131)*1000000000</f>
        <v>0.95944801520381795</v>
      </c>
      <c r="Y131" s="140">
        <f>X131*Input!X131/100</f>
        <v>4.605055672539644E-3</v>
      </c>
      <c r="Z131" s="140">
        <f>(X131/Constants!$B$11)*6.022E+23*0.000000001*Constants!$B$19/(365.2425*24*60)</f>
        <v>2.3423227824782343E-4</v>
      </c>
      <c r="AA131" s="140">
        <f>Z131*Input!X131/100</f>
        <v>1.1242429652719461E-6</v>
      </c>
      <c r="AB131" s="141">
        <v>0</v>
      </c>
      <c r="AC131" s="141">
        <v>0.9</v>
      </c>
      <c r="AD131" s="140">
        <f>(((Input!G131*Constants!$B$25*0.000000001*Input!U131*(Constants!$B$10/Constants!$B$9))-((AB131*0.000000000000001)+(Input!G131*AC131*0.000000000000001)))/Input!F131)*1000000000000</f>
        <v>224.78527032409613</v>
      </c>
      <c r="AE131" s="140">
        <f>AD131*Input!V131/100</f>
        <v>0.65381179189879579</v>
      </c>
      <c r="AF131" s="140">
        <f>(AD131/Constants!$B$10)*602200000000*Constants!$B$16/(365.2425*24*60)</f>
        <v>10.260473924889213</v>
      </c>
      <c r="AG131" s="140">
        <f>AF131*Input!V131/100</f>
        <v>2.9843676291113144E-2</v>
      </c>
      <c r="AH131" s="136">
        <f t="shared" ref="AH131" si="660">AF131/Z131</f>
        <v>43804.696780660532</v>
      </c>
      <c r="AI131" s="145">
        <f t="shared" ref="AI131" si="661">AH131*SQRT((AG131/AF131)^2+(AA131/Z131)^2)</f>
        <v>245.84169715478205</v>
      </c>
      <c r="AJ131" s="142">
        <f t="shared" si="639"/>
        <v>-1.9250048538487219</v>
      </c>
      <c r="AK131" s="145">
        <f t="shared" ref="AK131" si="662">V131*1000</f>
        <v>0.95214219937117983</v>
      </c>
      <c r="AL131" s="145">
        <f t="shared" ref="AL131" si="663">AF131/Q131</f>
        <v>1.0036163297247751</v>
      </c>
      <c r="AM131" s="145">
        <f t="shared" ref="AM131" si="664">AL131*SQRT((R131/Q131)^2+(AG131/AF131)^2)</f>
        <v>2.9204889504229727E-3</v>
      </c>
      <c r="AN131" s="136">
        <f>AF131/Q131</f>
        <v>1.0036163297247751</v>
      </c>
      <c r="AO131" s="140">
        <f t="shared" ref="AO131" si="665">AN131*SQRT((R131/Q131)^2+(AG131/AF131)^2)</f>
        <v>2.9204889504229727E-3</v>
      </c>
      <c r="AP131" s="136" t="str">
        <f t="shared" ref="AP131" si="666">ThU_Alter_Kombi(AN131,U131)</f>
        <v>Out of range</v>
      </c>
      <c r="AQ131" s="136" t="e">
        <f t="shared" si="645"/>
        <v>#VALUE!</v>
      </c>
      <c r="AR131" s="136" t="e">
        <f>(AQ131/AP131)*100</f>
        <v>#VALUE!</v>
      </c>
      <c r="AS131" s="144">
        <f>Z131/Q131</f>
        <v>2.2911158014632457E-5</v>
      </c>
      <c r="AT131" s="144">
        <f>AS131*SQRT((Y131/X131)^2+(P131/O131)^2)</f>
        <v>1.099853974402447E-7</v>
      </c>
      <c r="AU131" s="136">
        <v>0.75</v>
      </c>
      <c r="AV131" s="136">
        <f t="shared" ref="AV131" si="667">AU131/2</f>
        <v>0.375</v>
      </c>
      <c r="AW131" s="136" t="str">
        <f>marincorr_age(AN131,U131,AS131,AU131)</f>
        <v>Out of range</v>
      </c>
      <c r="AX131" s="146">
        <f>marincorr_age_error(AN131, AO131, U131, V131, AS131, AT131, AU131, AV131)</f>
        <v>82.768371858600005</v>
      </c>
      <c r="AY131" s="146" t="e">
        <f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#VALUE!</v>
      </c>
      <c r="AZ131" s="147" t="e">
        <f>AX131/AW131</f>
        <v>#VALUE!</v>
      </c>
      <c r="BA131" s="136" t="str">
        <f>Input!B131</f>
        <v>Hu1-13</v>
      </c>
      <c r="BB131" s="148">
        <f>Input!E131</f>
        <v>0</v>
      </c>
      <c r="BC131" s="136" t="e">
        <f>((U131-1)*EXP(Constants!$B$17*AW131*1000))*1000</f>
        <v>#VALUE!</v>
      </c>
      <c r="BD131" s="142" t="e">
        <f>SQRT((EXP(Constants!$B$17*AW131*1000)*V131)^2+((U131-1)*Constants!$B$17*EXP(Constants!$B$17*AW131*1000)*AY131*1000)^2)*1000</f>
        <v>#VALUE!</v>
      </c>
      <c r="BE131" s="136" t="e">
        <f t="shared" si="647"/>
        <v>#VALUE!</v>
      </c>
      <c r="BF131" s="149" t="e">
        <f t="shared" si="648"/>
        <v>#VALUE!</v>
      </c>
      <c r="BG131" s="158" t="e">
        <f t="shared" si="649"/>
        <v>#VALUE!</v>
      </c>
      <c r="BH131" s="136"/>
      <c r="BI131" s="18"/>
      <c r="BJ131" s="18"/>
      <c r="BK131" s="18"/>
      <c r="BL131" s="18"/>
      <c r="BM131" s="18"/>
      <c r="BN131" s="157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3" spans="1:110" ht="15" customHeight="1" x14ac:dyDescent="0.2">
      <c r="A133" s="136">
        <f>Input!A133</f>
        <v>10073</v>
      </c>
      <c r="B133" s="136" t="str">
        <f>Input!B133</f>
        <v>Hu1-13</v>
      </c>
      <c r="C133" s="136">
        <f>Input!O133</f>
        <v>1.9027253944573774</v>
      </c>
      <c r="D133" s="136">
        <f>C133*Input!P133/100</f>
        <v>7.8569766431619031E-2</v>
      </c>
      <c r="E133" s="137">
        <f>Input!M133</f>
        <v>2.7209708625095868</v>
      </c>
      <c r="F133" s="138">
        <f>E133*Input!N133/100</f>
        <v>1.5435584090247756E-3</v>
      </c>
      <c r="G133" s="139">
        <f t="shared" ref="G133" si="668">E133*137.88</f>
        <v>375.16746252282184</v>
      </c>
      <c r="H133" s="138">
        <f>G133*Input!L133/100</f>
        <v>0.10378900177753701</v>
      </c>
      <c r="I133" s="136">
        <v>0</v>
      </c>
      <c r="J133" s="140">
        <f>(((C133*Constants!$B$24*0.000000001*Input!G133*(Constants!$B$4/Constants!$B$3))-(I133*0.000000000000001))/Input!F133)*1000000000000</f>
        <v>690.25398200254313</v>
      </c>
      <c r="K133" s="136">
        <f>J133*Input!P133/100</f>
        <v>28.502848757059379</v>
      </c>
      <c r="L133" s="141">
        <f>(J133/Constants!$B$4)*602200000000*Constants!$B$17/(365.2425*24*60)</f>
        <v>9.5297226207844812</v>
      </c>
      <c r="M133" s="142">
        <f>L133*Input!P133/100</f>
        <v>0.39351347422715316</v>
      </c>
      <c r="N133" s="136">
        <v>0</v>
      </c>
      <c r="O133" s="140">
        <f>(((G133*Constants!$B$23*0.000000001*Input!G133*(Constants!$B$7/Constants!$B$6))-(N133*0.000000001))/Input!F133)*1000000</f>
        <v>13.710063704852177</v>
      </c>
      <c r="P133" s="136">
        <f>O133*Input!N133/100</f>
        <v>7.7774754634350237E-3</v>
      </c>
      <c r="Q133" s="143">
        <f>(O133/Constants!$B$7)*602200000000000000*Constants!$B$18/(365.2425*24*60)</f>
        <v>10.229363130087821</v>
      </c>
      <c r="R133" s="144">
        <f>Q133*Input!N133/100</f>
        <v>5.80293589173244E-3</v>
      </c>
      <c r="S133" s="142">
        <f>Input!S133*Constants!$B$17/Constants!$B$18</f>
        <v>0.99701142493039974</v>
      </c>
      <c r="T133" s="136">
        <f>S133*Input!T133/100</f>
        <v>1.5637469306191251E-3</v>
      </c>
      <c r="U133" s="142">
        <f>S133</f>
        <v>0.99701142493039974</v>
      </c>
      <c r="V133" s="136">
        <f>U133*Input!T133/100</f>
        <v>1.5637469306191251E-3</v>
      </c>
      <c r="W133" s="145">
        <v>0</v>
      </c>
      <c r="X133" s="140">
        <f>(((Constants!$B$25*0.000000001*Input!G133/Input!W133*(Constants!$B$11/Constants!$B$9))-(W133*0.000000001))/Input!F133)*1000000000</f>
        <v>0.79795194509356071</v>
      </c>
      <c r="Y133" s="140">
        <f>X133*Input!X133/100</f>
        <v>3.1286461196879924E-2</v>
      </c>
      <c r="Z133" s="140">
        <f>(X133/Constants!$B$11)*6.022E+23*0.000000001*Constants!$B$19/(365.2425*24*60)</f>
        <v>1.9480586657093867E-4</v>
      </c>
      <c r="AA133" s="140">
        <f>Z133*Input!X133/100</f>
        <v>7.6380366297391762E-6</v>
      </c>
      <c r="AB133" s="141">
        <v>0</v>
      </c>
      <c r="AC133" s="141">
        <v>0.9</v>
      </c>
      <c r="AD133" s="140">
        <f>(((Input!G133*Constants!$B$25*0.000000001*Input!U133*(Constants!$B$10/Constants!$B$9))-((AB133*0.000000000000001)+(Input!G133*AC133*0.000000000000001)))/Input!F133)*1000000000000</f>
        <v>224.4641486259184</v>
      </c>
      <c r="AE133" s="140">
        <f>AD133*Input!V133/100</f>
        <v>1.42939144351236</v>
      </c>
      <c r="AF133" s="140">
        <f>(AD133/Constants!$B$10)*602200000000*Constants!$B$16/(365.2425*24*60)</f>
        <v>10.245816110317476</v>
      </c>
      <c r="AG133" s="140">
        <f>AF133*Input!V133/100</f>
        <v>6.5245527936383468E-2</v>
      </c>
      <c r="AH133" s="136">
        <f t="shared" ref="AH133" si="669">AF133/Z133</f>
        <v>52595.007997803063</v>
      </c>
      <c r="AI133" s="145">
        <f t="shared" ref="AI133" si="670">AH133*SQRT((AG133/AF133)^2+(AA133/Z133)^2)</f>
        <v>2089.1902454215501</v>
      </c>
      <c r="AJ133" s="142">
        <f t="shared" ref="AJ133:AJ143" si="671">(U133-1)*1000</f>
        <v>-2.9885750696002633</v>
      </c>
      <c r="AK133" s="145">
        <f t="shared" ref="AK133" si="672">V133*1000</f>
        <v>1.5637469306191252</v>
      </c>
      <c r="AL133" s="145">
        <f t="shared" ref="AL133" si="673">AF133/Q133</f>
        <v>1.0016084070944027</v>
      </c>
      <c r="AM133" s="145">
        <f t="shared" ref="AM133" si="674">AL133*SQRT((R133/Q133)^2+(AG133/AF133)^2)</f>
        <v>6.4035172863288747E-3</v>
      </c>
      <c r="AN133" s="136">
        <f>AF133/Q133</f>
        <v>1.0016084070944027</v>
      </c>
      <c r="AO133" s="140">
        <f t="shared" ref="AO133" si="675">AN133*SQRT((R133/Q133)^2+(AG133/AF133)^2)</f>
        <v>6.4035172863288747E-3</v>
      </c>
      <c r="AP133" s="136" t="str">
        <f t="shared" ref="AP133" si="676">ThU_Alter_Kombi(AN133,U133)</f>
        <v>Out of range</v>
      </c>
      <c r="AQ133" s="136" t="e">
        <f t="shared" ref="AQ133:AQ143" si="677">Montealter(AN133,AO133,U133,V133)</f>
        <v>#VALUE!</v>
      </c>
      <c r="AR133" s="136" t="e">
        <f>(AQ133/AP133)*100</f>
        <v>#VALUE!</v>
      </c>
      <c r="AS133" s="144">
        <f t="shared" ref="AS133:AS143" si="678">Z133/Q133</f>
        <v>1.9043792276564359E-5</v>
      </c>
      <c r="AT133" s="144">
        <f t="shared" ref="AT133:AT143" si="679">AS133*SQRT((Y133/X133)^2+(P133/O133)^2)</f>
        <v>7.4675577937901705E-7</v>
      </c>
      <c r="AU133" s="136">
        <v>0.75</v>
      </c>
      <c r="AV133" s="136">
        <f t="shared" ref="AV133" si="680">AU133/2</f>
        <v>0.375</v>
      </c>
      <c r="AW133" s="136" t="str">
        <f t="shared" ref="AW133:AW143" si="681">marincorr_age(AN133,U133,AS133,AU133)</f>
        <v>Out of range</v>
      </c>
      <c r="AX133" s="146">
        <f t="shared" ref="AX133:AX143" si="682">marincorr_age_error(AN133, AO133, U133, V133, AS133, AT133, AU133, AV133)</f>
        <v>257.6875935095</v>
      </c>
      <c r="AY133" s="146" t="e">
        <f t="shared" ref="AY133:AY143" si="683">SQRT(((AU133*EXP(-0.0000091577*AW133*1000))/(0.0000091577*(EXP(-0.0000091577*AW133*1000)+(AJ133/1000)*EXP(-(0.0000091577-0.0000028263)*AW133*1000)-AS133*AU133*EXP(-0.0000091577*AW133*1000))))^2*AT133^2+((AS133*EXP(-0.0000091577*AW133*1000))/(0.0000091577*(EXP(-0.0000091577*AW133*1000)+(AJ133/1000)*EXP(-(0.0000091577-0.0000028263)*AW133*1000)-AS133*AU133*EXP(-0.0000091577*AW133*1000))))^2*AV133^2+((0.0000091577/(0.0000091577-0.0000028263))*(EXP(-(0.0000091577-0.0000028263)*AW133*1000)-1)/(0.0000091577*(EXP(-0.0000091577*AW133*1000)+(AJ133/1000)*EXP(-(0.0000091577-0.0000028263)*AW133*1000)-AS133*AU133*EXP(-0.0000091577*AW133*1000))))^2*T133^2+(1/(0.0000091577*(EXP(-0.0000091577*AW133*1000)+(AJ133/1000)*EXP(-(0.0000091577-0.0000028263)*AW133*1000)-AS133*AU133*EXP(-0.0000091577*AW133*1000))))^2*AO133^2)/1000</f>
        <v>#VALUE!</v>
      </c>
      <c r="AZ133" s="147" t="e">
        <f t="shared" ref="AZ133:AZ143" si="684">AX133/AW133</f>
        <v>#VALUE!</v>
      </c>
      <c r="BA133" s="136" t="str">
        <f>Input!B133</f>
        <v>Hu1-13</v>
      </c>
      <c r="BB133" s="148">
        <f>Input!E133</f>
        <v>0</v>
      </c>
      <c r="BC133" s="136" t="e">
        <f>((U133-1)*EXP(Constants!$B$17*AW133*1000))*1000</f>
        <v>#VALUE!</v>
      </c>
      <c r="BD133" s="142" t="e">
        <f>SQRT((EXP(Constants!$B$17*AW133*1000)*V133)^2+((U133-1)*Constants!$B$17*EXP(Constants!$B$17*AW133*1000)*AY133*1000)^2)*1000</f>
        <v>#VALUE!</v>
      </c>
      <c r="BE133" s="136" t="e">
        <f t="shared" ref="BE133:BE143" si="685">AW133*1000-58</f>
        <v>#VALUE!</v>
      </c>
      <c r="BF133" s="149" t="e">
        <f t="shared" ref="BF133:BF143" si="686">AY133/2*1000</f>
        <v>#VALUE!</v>
      </c>
      <c r="BG133" s="158" t="e">
        <f t="shared" ref="BG133:BG143" si="687">AY133/AW133*100</f>
        <v>#VALUE!</v>
      </c>
      <c r="BH133" s="136"/>
      <c r="BI133" s="18"/>
      <c r="BJ133" s="18"/>
      <c r="BK133" s="18"/>
      <c r="BL133" s="18"/>
      <c r="BM133" s="18"/>
      <c r="BN133" s="157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10227</v>
      </c>
      <c r="B134" s="18" t="str">
        <f>Input!B134</f>
        <v>YS 28</v>
      </c>
      <c r="C134" s="18">
        <f>Input!O134</f>
        <v>8.480750741716192E-2</v>
      </c>
      <c r="D134" s="18">
        <f>C134*Input!P134/100</f>
        <v>2.023074510721819E-4</v>
      </c>
      <c r="E134" s="150">
        <f>Input!M134</f>
        <v>6.6922133536643141E-2</v>
      </c>
      <c r="F134" s="151">
        <f>E134*Input!N134/100</f>
        <v>3.2552255460964139E-5</v>
      </c>
      <c r="G134" s="21">
        <f>E134*137.88</f>
        <v>9.2272237720323567</v>
      </c>
      <c r="H134" s="151">
        <f>G134*Input!L134/100</f>
        <v>2.7749384738017684E-3</v>
      </c>
      <c r="I134" s="18">
        <v>0.3</v>
      </c>
      <c r="J134" s="127">
        <f>(((C134*Constants!$B$24*0.000000001*Input!G134*(Constants!$B$4/Constants!$B$3))-(I134*0.000000000000001))/Input!F134)*1000000000000</f>
        <v>5.87692221004089</v>
      </c>
      <c r="K134" s="18">
        <f>J134*Input!P134/100</f>
        <v>1.401933848396855E-2</v>
      </c>
      <c r="L134" s="132">
        <f>(J134/Constants!$B$4)*602200000000*Constants!$B$17/(365.2425*24*60)</f>
        <v>8.1137436343555996E-2</v>
      </c>
      <c r="M134" s="130">
        <f>L134*Input!P134/100</f>
        <v>1.9355253365074723E-4</v>
      </c>
      <c r="N134" s="18">
        <v>5.0000000000000001E-3</v>
      </c>
      <c r="O134" s="127">
        <f>(((G134*Constants!$B$23*0.000000001*Input!G134*(Constants!$B$7/Constants!$B$6))-(N134*0.000000001))/Input!F134)*1000000</f>
        <v>6.438067621408787E-2</v>
      </c>
      <c r="P134" s="18">
        <f>O134*Input!N134/100</f>
        <v>3.1316040121809449E-5</v>
      </c>
      <c r="Q134" s="128">
        <f>(O134/Constants!$B$7)*602200000000000000*Constants!$B$18/(365.2425*24*60)</f>
        <v>4.8035758967438974E-2</v>
      </c>
      <c r="R134" s="129">
        <f>Q134*Input!N134/100</f>
        <v>2.3365547607850633E-5</v>
      </c>
      <c r="S134" s="130">
        <f>Input!S134*Constants!$B$17/Constants!$B$18</f>
        <v>1.6768982665150653</v>
      </c>
      <c r="T134" s="18">
        <f>S134*Input!T134/100</f>
        <v>2.881217929122497E-3</v>
      </c>
      <c r="U134" s="18">
        <f>S134*1/((U133+U135)/2)</f>
        <v>1.6797139691431184</v>
      </c>
      <c r="V134" s="18">
        <f>U134*Input!T134/100</f>
        <v>2.886055821233796E-3</v>
      </c>
      <c r="W134" s="131">
        <v>3.0000000000000001E-3</v>
      </c>
      <c r="X134" s="127">
        <f>IF((((Constants!$B$25*0.000000001*Input!G134/Input!W134*(Constants!$B$11/Constants!$B$9))-(W134*0.000000001))/Input!F134)*1000000000&lt;0, "n.d.", (((Constants!$B$25*0.000000001*Input!G134/Input!W134*(Constants!$B$11/Constants!$B$9))-(W134*0.000000001))/Input!F134)*1000000000)</f>
        <v>11.39633300237386</v>
      </c>
      <c r="Y134" s="127">
        <f>X134*Input!X134/100</f>
        <v>1.4399913454783211E-2</v>
      </c>
      <c r="Z134" s="127">
        <f>(X134/Constants!$B$11)*6.022E+23*0.000000001*Constants!$B$19/(365.2425*24*60)</f>
        <v>2.7822133148608609E-3</v>
      </c>
      <c r="AA134" s="127">
        <f>Z134*Input!X134/100</f>
        <v>3.5154844052377758E-6</v>
      </c>
      <c r="AB134" s="132">
        <v>0.05</v>
      </c>
      <c r="AC134" s="132">
        <v>0.9</v>
      </c>
      <c r="AD134" s="127">
        <f>(((Input!G134*Constants!$B$25*0.000000001*Input!U134*(Constants!$B$10/Constants!$B$9))-((AB134*0.000000000000001)+(Input!G134*AC134*0.000000000000001)))/Input!F134)*1000000000000</f>
        <v>0.24798026387772629</v>
      </c>
      <c r="AE134" s="127">
        <f>AD134*Input!V134/100</f>
        <v>2.3253851522523801E-3</v>
      </c>
      <c r="AF134" s="127">
        <f>(AD134/Constants!$B$10)*602200000000*Constants!$B$16/(365.2425*24*60)</f>
        <v>1.1319224910671595E-2</v>
      </c>
      <c r="AG134" s="127">
        <f>AF134*Input!V134/100</f>
        <v>1.0614375971169862E-4</v>
      </c>
      <c r="AH134" s="18">
        <f>AF134/Z134</f>
        <v>4.0684245346003136</v>
      </c>
      <c r="AI134" s="131">
        <f>AH134*SQRT((AG134/AF134)^2+(AA134/Z134)^2)</f>
        <v>3.8495620762510736E-2</v>
      </c>
      <c r="AJ134" s="130">
        <f t="shared" si="671"/>
        <v>679.71396914311845</v>
      </c>
      <c r="AK134" s="131">
        <f>V134*1000</f>
        <v>2.8860558212337959</v>
      </c>
      <c r="AL134" s="131">
        <f>AF134/Q134</f>
        <v>0.23564163768796342</v>
      </c>
      <c r="AM134" s="131">
        <f>AL134*SQRT((R134/Q134)^2+(AG134/AF134)^2)</f>
        <v>2.2126529726774857E-3</v>
      </c>
      <c r="AN134" s="18">
        <f>AL134*1/((AN133+AN135)/2)</f>
        <v>0.23451397819058908</v>
      </c>
      <c r="AO134" s="127">
        <f>AN134*SQRT((R134/Q134)^2+(AG134/AF134)^2)</f>
        <v>2.2020643553027526E-3</v>
      </c>
      <c r="AP134" s="18">
        <f>ThU_Alter_Kombi(AN134,U134)</f>
        <v>16.236999999999998</v>
      </c>
      <c r="AQ134" s="18">
        <f t="shared" si="677"/>
        <v>0.16880000000000001</v>
      </c>
      <c r="AR134" s="152">
        <f>(AQ134/AP134)</f>
        <v>1.0396009114984296E-2</v>
      </c>
      <c r="AS134" s="129">
        <f t="shared" si="678"/>
        <v>5.7919628515639428E-2</v>
      </c>
      <c r="AT134" s="129">
        <f t="shared" si="679"/>
        <v>7.8420266901420491E-5</v>
      </c>
      <c r="AU134" s="18">
        <v>0.75</v>
      </c>
      <c r="AV134" s="18">
        <f>AU134/2</f>
        <v>0.375</v>
      </c>
      <c r="AW134" s="18">
        <f t="shared" si="681"/>
        <v>13.429</v>
      </c>
      <c r="AX134" s="133">
        <f t="shared" si="682"/>
        <v>1.4131446981</v>
      </c>
      <c r="AY134" s="133">
        <f t="shared" si="683"/>
        <v>1.4361360328632047</v>
      </c>
      <c r="AZ134" s="152">
        <f t="shared" si="684"/>
        <v>0.10523082121528037</v>
      </c>
      <c r="BA134" s="18" t="str">
        <f>Input!B134</f>
        <v>YS 28</v>
      </c>
      <c r="BB134" s="134">
        <f>Input!E134</f>
        <v>0</v>
      </c>
      <c r="BC134" s="18">
        <f>((U134-1)*EXP(Constants!$B$17*AW134*1000))*1000</f>
        <v>705.96772405057345</v>
      </c>
      <c r="BD134" s="130">
        <f>SQRT((EXP(Constants!$B$17*AW134*1000)*V134)^2+((U134-1)*Constants!$B$17*EXP(Constants!$B$17*AW134*1000)*AY134*1000)^2)*1000</f>
        <v>4.1438613050907307</v>
      </c>
      <c r="BE134" s="18">
        <f t="shared" si="685"/>
        <v>13371</v>
      </c>
      <c r="BF134" s="135">
        <f t="shared" si="686"/>
        <v>718.06801643160236</v>
      </c>
      <c r="BG134" s="20">
        <f t="shared" si="687"/>
        <v>10.69428872487307</v>
      </c>
      <c r="BH134" s="18"/>
      <c r="BI134" s="18"/>
      <c r="BJ134" s="18"/>
      <c r="BK134" s="18"/>
      <c r="BL134" s="18"/>
      <c r="BM134" s="18"/>
      <c r="BN134" s="157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6">
        <f>Input!A135</f>
        <v>10073</v>
      </c>
      <c r="B135" s="136" t="str">
        <f>Input!B135</f>
        <v>Hu1-13</v>
      </c>
      <c r="C135" s="136">
        <f>Input!O135</f>
        <v>2.0784278456616647</v>
      </c>
      <c r="D135" s="136">
        <f>C135*Input!P135/100</f>
        <v>0.12858271541045421</v>
      </c>
      <c r="E135" s="137">
        <f>Input!M135</f>
        <v>2.7191442260906906</v>
      </c>
      <c r="F135" s="138">
        <f>E135*Input!N135/100</f>
        <v>1.4320342127927739E-3</v>
      </c>
      <c r="G135" s="139">
        <f t="shared" ref="G135" si="688">E135*137.88</f>
        <v>374.9156058933844</v>
      </c>
      <c r="H135" s="138">
        <f>G135*Input!L135/100</f>
        <v>0.10035336525850141</v>
      </c>
      <c r="I135" s="136">
        <v>0</v>
      </c>
      <c r="J135" s="140">
        <f>(((C135*Constants!$B$24*0.000000001*Input!G135*(Constants!$B$4/Constants!$B$3))-(I135*0.000000000000001))/Input!F135)*1000000000000</f>
        <v>753.99377175079178</v>
      </c>
      <c r="K135" s="136">
        <f>J135*Input!P135/100</f>
        <v>46.646106467758067</v>
      </c>
      <c r="L135" s="141">
        <f>(J135/Constants!$B$4)*602200000000*Constants!$B$17/(365.2425*24*60)</f>
        <v>10.409721189493489</v>
      </c>
      <c r="M135" s="142">
        <f>L135*Input!P135/100</f>
        <v>0.64400129165162501</v>
      </c>
      <c r="N135" s="136">
        <v>0</v>
      </c>
      <c r="O135" s="140">
        <f>(((G135*Constants!$B$23*0.000000001*Input!G135*(Constants!$B$7/Constants!$B$6))-(N135*0.000000001))/Input!F135)*1000000</f>
        <v>13.700859893810419</v>
      </c>
      <c r="P135" s="136">
        <f>O135*Input!N135/100</f>
        <v>7.2155422740575537E-3</v>
      </c>
      <c r="Q135" s="143">
        <f>(O135/Constants!$B$7)*602200000000000000*Constants!$B$18/(365.2425*24*60)</f>
        <v>10.222495975612565</v>
      </c>
      <c r="R135" s="144">
        <f>Q135*Input!N135/100</f>
        <v>5.3836658742666453E-3</v>
      </c>
      <c r="S135" s="142">
        <f>Input!S135*Constants!$B$17/Constants!$B$18</f>
        <v>0.99963597733001086</v>
      </c>
      <c r="T135" s="136">
        <f>S135*Input!T135/100</f>
        <v>2.5965568128144645E-3</v>
      </c>
      <c r="U135" s="142">
        <f>S135</f>
        <v>0.99963597733001086</v>
      </c>
      <c r="V135" s="136">
        <f>U135*Input!T135/100</f>
        <v>2.5965568128144645E-3</v>
      </c>
      <c r="W135" s="145">
        <v>0</v>
      </c>
      <c r="X135" s="140">
        <f>(((Constants!$B$25*0.000000001*Input!G135/Input!W135*(Constants!$B$11/Constants!$B$9))-(W135*0.000000001))/Input!F135)*1000000000</f>
        <v>0.78821898762879306</v>
      </c>
      <c r="Y135" s="140">
        <f>X135*Input!X135/100</f>
        <v>3.1814261273998765E-2</v>
      </c>
      <c r="Z135" s="140">
        <f>(X135/Constants!$B$11)*6.022E+23*0.000000001*Constants!$B$19/(365.2425*24*60)</f>
        <v>1.9242973699962741E-4</v>
      </c>
      <c r="AA135" s="140">
        <f>Z135*Input!X135/100</f>
        <v>7.7668896916704775E-6</v>
      </c>
      <c r="AB135" s="141">
        <v>0</v>
      </c>
      <c r="AC135" s="141">
        <v>0.9</v>
      </c>
      <c r="AD135" s="140">
        <f>(((Input!G135*Constants!$B$25*0.000000001*Input!U135*(Constants!$B$10/Constants!$B$9))-((AB135*0.000000000000001)+(Input!G135*AC135*0.000000000000001)))/Input!F135)*1000000000000</f>
        <v>225.74680241828418</v>
      </c>
      <c r="AE135" s="140">
        <f>AD135*Input!V135/100</f>
        <v>1.0915252162894318</v>
      </c>
      <c r="AF135" s="140">
        <f>(AD135/Constants!$B$10)*602200000000*Constants!$B$16/(365.2425*24*60)</f>
        <v>10.304363700078381</v>
      </c>
      <c r="AG135" s="140">
        <f>AF135*Input!V135/100</f>
        <v>4.9823398143255586E-2</v>
      </c>
      <c r="AH135" s="136">
        <f t="shared" ref="AH135" si="689">AF135/Z135</f>
        <v>53548.707495756404</v>
      </c>
      <c r="AI135" s="145">
        <f t="shared" ref="AI135" si="690">AH135*SQRT((AG135/AF135)^2+(AA135/Z135)^2)</f>
        <v>2176.7974486723601</v>
      </c>
      <c r="AJ135" s="142">
        <f t="shared" si="671"/>
        <v>-0.36402266998913912</v>
      </c>
      <c r="AK135" s="145">
        <f t="shared" ref="AK135" si="691">V135*1000</f>
        <v>2.5965568128144643</v>
      </c>
      <c r="AL135" s="145">
        <f t="shared" ref="AL135" si="692">AF135/Q135</f>
        <v>1.0080085846608426</v>
      </c>
      <c r="AM135" s="145">
        <f t="shared" ref="AM135" si="693">AL135*SQRT((R135/Q135)^2+(AG135/AF135)^2)</f>
        <v>4.9027233960181292E-3</v>
      </c>
      <c r="AN135" s="136">
        <f>AF135/Q135</f>
        <v>1.0080085846608426</v>
      </c>
      <c r="AO135" s="140">
        <f t="shared" ref="AO135" si="694">AN135*SQRT((R135/Q135)^2+(AG135/AF135)^2)</f>
        <v>4.9027233960181292E-3</v>
      </c>
      <c r="AP135" s="136" t="str">
        <f t="shared" ref="AP135" si="695">ThU_Alter_Kombi(AN135,U135)</f>
        <v>Out of range</v>
      </c>
      <c r="AQ135" s="136" t="e">
        <f t="shared" si="677"/>
        <v>#VALUE!</v>
      </c>
      <c r="AR135" s="136" t="e">
        <f>(AQ135/AP135)*100</f>
        <v>#VALUE!</v>
      </c>
      <c r="AS135" s="144">
        <f t="shared" si="678"/>
        <v>1.8824144069970778E-5</v>
      </c>
      <c r="AT135" s="144">
        <f t="shared" si="679"/>
        <v>7.5984875382516832E-7</v>
      </c>
      <c r="AU135" s="136">
        <v>0.75</v>
      </c>
      <c r="AV135" s="136">
        <f t="shared" ref="AV135" si="696">AU135/2</f>
        <v>0.375</v>
      </c>
      <c r="AW135" s="136" t="str">
        <f t="shared" si="681"/>
        <v>Out of range</v>
      </c>
      <c r="AX135" s="146">
        <f t="shared" si="682"/>
        <v>180.85313921369999</v>
      </c>
      <c r="AY135" s="146" t="e">
        <f t="shared" si="683"/>
        <v>#VALUE!</v>
      </c>
      <c r="AZ135" s="147" t="e">
        <f t="shared" si="684"/>
        <v>#VALUE!</v>
      </c>
      <c r="BA135" s="136" t="str">
        <f>Input!B135</f>
        <v>Hu1-13</v>
      </c>
      <c r="BB135" s="148">
        <f>Input!E135</f>
        <v>0</v>
      </c>
      <c r="BC135" s="136" t="e">
        <f>((U135-1)*EXP(Constants!$B$17*AW135*1000))*1000</f>
        <v>#VALUE!</v>
      </c>
      <c r="BD135" s="142" t="e">
        <f>SQRT((EXP(Constants!$B$17*AW135*1000)*V135)^2+((U135-1)*Constants!$B$17*EXP(Constants!$B$17*AW135*1000)*AY135*1000)^2)*1000</f>
        <v>#VALUE!</v>
      </c>
      <c r="BE135" s="136" t="e">
        <f t="shared" si="685"/>
        <v>#VALUE!</v>
      </c>
      <c r="BF135" s="149" t="e">
        <f t="shared" si="686"/>
        <v>#VALUE!</v>
      </c>
      <c r="BG135" s="158" t="e">
        <f t="shared" si="687"/>
        <v>#VALUE!</v>
      </c>
      <c r="BH135" s="136"/>
      <c r="BI135" s="18"/>
      <c r="BJ135" s="18"/>
      <c r="BK135" s="18"/>
      <c r="BL135" s="18"/>
      <c r="BM135" s="18"/>
      <c r="BN135" s="157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10224</v>
      </c>
      <c r="B136" s="18" t="str">
        <f>Input!B136</f>
        <v>YS 03</v>
      </c>
      <c r="C136" s="18">
        <f>Input!O136</f>
        <v>9.8739975478454881E-2</v>
      </c>
      <c r="D136" s="18">
        <f>C136*Input!P136/100</f>
        <v>2.2488373727828283E-4</v>
      </c>
      <c r="E136" s="150">
        <f>Input!M136</f>
        <v>5.625643233200605E-2</v>
      </c>
      <c r="F136" s="151">
        <f>E136*Input!N136/100</f>
        <v>4.1421450511456728E-5</v>
      </c>
      <c r="G136" s="21">
        <f>E136*137.88</f>
        <v>7.7566368899369937</v>
      </c>
      <c r="H136" s="151">
        <f>G136*Input!L136/100</f>
        <v>3.053905754731905E-3</v>
      </c>
      <c r="I136" s="18">
        <v>0.3</v>
      </c>
      <c r="J136" s="127">
        <f>(((C136*Constants!$B$24*0.000000001*Input!G136*(Constants!$B$4/Constants!$B$3))-(I136*0.000000000000001))/Input!F136)*1000000000000</f>
        <v>3.256730572086644</v>
      </c>
      <c r="K136" s="18">
        <f>J136*Input!P136/100</f>
        <v>7.4173174422054776E-3</v>
      </c>
      <c r="L136" s="132">
        <f>(J136/Constants!$B$4)*602200000000*Constants!$B$17/(365.2425*24*60)</f>
        <v>4.4962781543939179E-2</v>
      </c>
      <c r="M136" s="130">
        <f>L136*Input!P136/100</f>
        <v>1.0240430284727339E-4</v>
      </c>
      <c r="N136" s="18">
        <v>5.0000000000000001E-3</v>
      </c>
      <c r="O136" s="127">
        <f>(((G136*Constants!$B$23*0.000000001*Input!G136*(Constants!$B$7/Constants!$B$6))-(N136*0.000000001))/Input!F136)*1000000</f>
        <v>2.5748927354533581E-2</v>
      </c>
      <c r="P136" s="18">
        <f>O136*Input!N136/100</f>
        <v>1.895886169681807E-5</v>
      </c>
      <c r="Q136" s="128">
        <f>(O136/Constants!$B$7)*602200000000000000*Constants!$B$18/(365.2425*24*60)</f>
        <v>1.9211809207462432E-2</v>
      </c>
      <c r="R136" s="129">
        <f>Q136*Input!N136/100</f>
        <v>1.4145600268890659E-5</v>
      </c>
      <c r="S136" s="130">
        <f>Input!S136*Constants!$B$17/Constants!$B$18</f>
        <v>2.3316524205401552</v>
      </c>
      <c r="T136" s="18">
        <f>S136*Input!T136/100</f>
        <v>3.3210997400630994E-3</v>
      </c>
      <c r="U136" s="18">
        <f>S136*1/((U135+U137)/2)</f>
        <v>2.3326030688378752</v>
      </c>
      <c r="V136" s="18">
        <f>U136*Input!T136/100</f>
        <v>3.3224538002937904E-3</v>
      </c>
      <c r="W136" s="131">
        <v>3.0000000000000001E-3</v>
      </c>
      <c r="X136" s="127">
        <f>IF((((Constants!$B$25*0.000000001*Input!G136/Input!W136*(Constants!$B$11/Constants!$B$9))-(W136*0.000000001))/Input!F136)*1000000000&lt;0, "n.d.", (((Constants!$B$25*0.000000001*Input!G136/Input!W136*(Constants!$B$11/Constants!$B$9))-(W136*0.000000001))/Input!F136)*1000000000)</f>
        <v>0.73097416676775717</v>
      </c>
      <c r="Y136" s="127">
        <f>X136*Input!X136/100</f>
        <v>8.2582494526362677E-4</v>
      </c>
      <c r="Z136" s="127">
        <f>(X136/Constants!$B$11)*6.022E+23*0.000000001*Constants!$B$19/(365.2425*24*60)</f>
        <v>1.7845442557504692E-4</v>
      </c>
      <c r="AA136" s="127">
        <f>Z136*Input!X136/100</f>
        <v>2.0161056701117007E-7</v>
      </c>
      <c r="AB136" s="132">
        <v>0.05</v>
      </c>
      <c r="AC136" s="132">
        <v>0.9</v>
      </c>
      <c r="AD136" s="127">
        <f>(((Input!G136*Constants!$B$25*0.000000001*Input!U136*(Constants!$B$10/Constants!$B$9))-((AB136*0.000000000000001)+(Input!G136*AC136*0.000000000000001)))/Input!F136)*1000000000000</f>
        <v>6.5568464648970357E-3</v>
      </c>
      <c r="AE136" s="127">
        <f>AD136*Input!V136/100</f>
        <v>3.8118036761508627E-4</v>
      </c>
      <c r="AF136" s="127">
        <f>(AD136/Constants!$B$10)*602200000000*Constants!$B$16/(365.2425*24*60)</f>
        <v>2.992916399085171E-4</v>
      </c>
      <c r="AG136" s="127">
        <f>AF136*Input!V136/100</f>
        <v>1.7399232685287851E-5</v>
      </c>
      <c r="AH136" s="18">
        <f>AF136/Z136</f>
        <v>1.6771320685608524</v>
      </c>
      <c r="AI136" s="131">
        <f>AH136*SQRT((AG136/AF136)^2+(AA136/Z136)^2)</f>
        <v>9.7517995508534266E-2</v>
      </c>
      <c r="AJ136" s="130">
        <f t="shared" si="671"/>
        <v>1332.6030688378751</v>
      </c>
      <c r="AK136" s="131">
        <f>V136*1000</f>
        <v>3.3224538002937902</v>
      </c>
      <c r="AL136" s="131">
        <f>AF136/Q136</f>
        <v>1.5578524472971729E-2</v>
      </c>
      <c r="AM136" s="131">
        <f>AL136*SQRT((R136/Q136)^2+(AG136/AF136)^2)</f>
        <v>9.057256377578793E-4</v>
      </c>
      <c r="AN136" s="18">
        <f>AL136*1/((AN135+AN137)/2)</f>
        <v>1.5438382625427155E-2</v>
      </c>
      <c r="AO136" s="127">
        <f>AN136*SQRT((R136/Q136)^2+(AG136/AF136)^2)</f>
        <v>8.975778786768382E-4</v>
      </c>
      <c r="AP136" s="18">
        <f>ThU_Alter_Kombi(AN136,U136)</f>
        <v>0.72370000000000001</v>
      </c>
      <c r="AQ136" s="18">
        <f t="shared" si="677"/>
        <v>4.19E-2</v>
      </c>
      <c r="AR136" s="152">
        <f>(AQ136/AP136)</f>
        <v>5.7896918612684811E-2</v>
      </c>
      <c r="AS136" s="129">
        <f t="shared" si="678"/>
        <v>9.2887881431661292E-3</v>
      </c>
      <c r="AT136" s="129">
        <f t="shared" si="679"/>
        <v>1.2526060192149205E-5</v>
      </c>
      <c r="AU136" s="18">
        <v>0.75</v>
      </c>
      <c r="AV136" s="18">
        <f>AU136/2</f>
        <v>0.375</v>
      </c>
      <c r="AW136" s="18">
        <f t="shared" si="681"/>
        <v>0.39779999999999999</v>
      </c>
      <c r="AX136" s="133">
        <f t="shared" si="682"/>
        <v>0.1705428373</v>
      </c>
      <c r="AY136" s="133">
        <f t="shared" si="683"/>
        <v>0.16882818568686447</v>
      </c>
      <c r="AZ136" s="152">
        <f t="shared" si="684"/>
        <v>0.42871502589240829</v>
      </c>
      <c r="BA136" s="18" t="str">
        <f>Input!B136</f>
        <v>YS 03</v>
      </c>
      <c r="BB136" s="134">
        <f>Input!E136</f>
        <v>0</v>
      </c>
      <c r="BC136" s="18">
        <f>((U136-1)*EXP(Constants!$B$17*AW136*1000))*1000</f>
        <v>1334.0999096868006</v>
      </c>
      <c r="BD136" s="130">
        <f>SQRT((EXP(Constants!$B$17*AW136*1000)*V136)^2+((U136-1)*Constants!$B$17*EXP(Constants!$B$17*AW136*1000)*AY136*1000)^2)*1000</f>
        <v>3.3863738760961839</v>
      </c>
      <c r="BE136" s="18">
        <f t="shared" si="685"/>
        <v>339.8</v>
      </c>
      <c r="BF136" s="135">
        <f t="shared" si="686"/>
        <v>84.414092843432243</v>
      </c>
      <c r="BG136" s="20">
        <f t="shared" si="687"/>
        <v>42.440469001222844</v>
      </c>
      <c r="BH136" s="18"/>
      <c r="BI136" s="18"/>
      <c r="BJ136" s="18"/>
      <c r="BK136" s="18"/>
      <c r="BL136" s="18"/>
      <c r="BM136" s="18"/>
      <c r="BN136" s="157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6">
        <f>Input!A137</f>
        <v>10073</v>
      </c>
      <c r="B137" s="136" t="str">
        <f>Input!B137</f>
        <v>Hu1-13</v>
      </c>
      <c r="C137" s="136">
        <f>Input!O137</f>
        <v>1.9800241821927702</v>
      </c>
      <c r="D137" s="136">
        <f>C137*Input!P137/100</f>
        <v>9.3956303870820559E-2</v>
      </c>
      <c r="E137" s="137">
        <f>Input!M137</f>
        <v>2.7190804312103252</v>
      </c>
      <c r="F137" s="138">
        <f>E137*Input!N137/100</f>
        <v>2.0949868296779479E-3</v>
      </c>
      <c r="G137" s="139">
        <f t="shared" ref="G137" si="697">E137*137.88</f>
        <v>374.90680985527962</v>
      </c>
      <c r="H137" s="138">
        <f>G137*Input!L137/100</f>
        <v>0.10565106612349413</v>
      </c>
      <c r="I137" s="136">
        <v>0</v>
      </c>
      <c r="J137" s="140">
        <f>(((C137*Constants!$B$24*0.000000001*Input!G137*(Constants!$B$4/Constants!$B$3))-(I137*0.000000000000001))/Input!F137)*1000000000000</f>
        <v>718.29575628786517</v>
      </c>
      <c r="K137" s="136">
        <f>J137*Input!P137/100</f>
        <v>34.084641467440946</v>
      </c>
      <c r="L137" s="141">
        <f>(J137/Constants!$B$4)*602200000000*Constants!$B$17/(365.2425*24*60)</f>
        <v>9.916870449991471</v>
      </c>
      <c r="M137" s="142">
        <f>L137*Input!P137/100</f>
        <v>0.470576320141249</v>
      </c>
      <c r="N137" s="136">
        <v>0</v>
      </c>
      <c r="O137" s="140">
        <f>(((G137*Constants!$B$23*0.000000001*Input!G137*(Constants!$B$7/Constants!$B$6))-(N137*0.000000001))/Input!F137)*1000000</f>
        <v>13.700538452707939</v>
      </c>
      <c r="P137" s="136">
        <f>O137*Input!N137/100</f>
        <v>1.0555939165485924E-2</v>
      </c>
      <c r="Q137" s="143">
        <f>(O137/Constants!$B$7)*602200000000000000*Constants!$B$18/(365.2425*24*60)</f>
        <v>10.222256141733379</v>
      </c>
      <c r="R137" s="144">
        <f>Q137*Input!N137/100</f>
        <v>7.8760053364781927E-3</v>
      </c>
      <c r="S137" s="142">
        <f>Input!S137*Constants!$B$17/Constants!$B$18</f>
        <v>0.99954892617078606</v>
      </c>
      <c r="T137" s="136">
        <f>S137*Input!T137/100</f>
        <v>2.4680071583406279E-3</v>
      </c>
      <c r="U137" s="142">
        <f>S137</f>
        <v>0.99954892617078606</v>
      </c>
      <c r="V137" s="136">
        <f>U137*Input!T137/100</f>
        <v>2.4680071583406279E-3</v>
      </c>
      <c r="W137" s="145">
        <v>0</v>
      </c>
      <c r="X137" s="140">
        <f>(((Constants!$B$25*0.000000001*Input!G137/Input!W137*(Constants!$B$11/Constants!$B$9))-(W137*0.000000001))/Input!F137)*1000000000</f>
        <v>0.98315334191956782</v>
      </c>
      <c r="Y137" s="140">
        <f>X137*Input!X137/100</f>
        <v>8.5463964291227115E-2</v>
      </c>
      <c r="Z137" s="140">
        <f>(X137/Constants!$B$11)*6.022E+23*0.000000001*Constants!$B$19/(365.2425*24*60)</f>
        <v>2.4001951486226324E-4</v>
      </c>
      <c r="AA137" s="140">
        <f>Z137*Input!X137/100</f>
        <v>2.0864516624980665E-5</v>
      </c>
      <c r="AB137" s="141">
        <v>0</v>
      </c>
      <c r="AC137" s="141">
        <v>0.9</v>
      </c>
      <c r="AD137" s="140">
        <f>(((Input!G137*Constants!$B$25*0.000000001*Input!U137*(Constants!$B$10/Constants!$B$9))-((AB137*0.000000000000001)+(Input!G137*AC137*0.000000000000001)))/Input!F137)*1000000000000</f>
        <v>226.22026693800342</v>
      </c>
      <c r="AE137" s="140">
        <f>AD137*Input!V137/100</f>
        <v>1.3673664303262325</v>
      </c>
      <c r="AF137" s="140">
        <f>(AD137/Constants!$B$10)*602200000000*Constants!$B$16/(365.2425*24*60)</f>
        <v>10.325975304575131</v>
      </c>
      <c r="AG137" s="140">
        <f>AF137*Input!V137/100</f>
        <v>6.2414354747990827E-2</v>
      </c>
      <c r="AH137" s="136">
        <f t="shared" ref="AH137" si="698">AF137/Z137</f>
        <v>43021.398949584407</v>
      </c>
      <c r="AI137" s="145">
        <f t="shared" ref="AI137" si="699">AH137*SQRT((AG137/AF137)^2+(AA137/Z137)^2)</f>
        <v>3748.8118813800065</v>
      </c>
      <c r="AJ137" s="142">
        <f t="shared" si="671"/>
        <v>-0.45107382921394379</v>
      </c>
      <c r="AK137" s="145">
        <f t="shared" ref="AK137" si="700">V137*1000</f>
        <v>2.4680071583406278</v>
      </c>
      <c r="AL137" s="145">
        <f t="shared" ref="AL137" si="701">AF137/Q137</f>
        <v>1.0101464061752776</v>
      </c>
      <c r="AM137" s="145">
        <f t="shared" ref="AM137" si="702">AL137*SQRT((R137/Q137)^2+(AG137/AF137)^2)</f>
        <v>6.1551362668585225E-3</v>
      </c>
      <c r="AN137" s="136">
        <f>AF137/Q137</f>
        <v>1.0101464061752776</v>
      </c>
      <c r="AO137" s="140">
        <f t="shared" ref="AO137" si="703">AN137*SQRT((R137/Q137)^2+(AG137/AF137)^2)</f>
        <v>6.1551362668585225E-3</v>
      </c>
      <c r="AP137" s="136" t="str">
        <f t="shared" ref="AP137" si="704">ThU_Alter_Kombi(AN137,U137)</f>
        <v>Out of range</v>
      </c>
      <c r="AQ137" s="136" t="e">
        <f t="shared" si="677"/>
        <v>#VALUE!</v>
      </c>
      <c r="AR137" s="136" t="e">
        <f>(AQ137/AP137)*100</f>
        <v>#VALUE!</v>
      </c>
      <c r="AS137" s="144">
        <f t="shared" si="678"/>
        <v>2.3480092020230217E-5</v>
      </c>
      <c r="AT137" s="144">
        <f t="shared" si="679"/>
        <v>2.0411674160244276E-6</v>
      </c>
      <c r="AU137" s="136">
        <v>0.75</v>
      </c>
      <c r="AV137" s="136">
        <f t="shared" ref="AV137" si="705">AU137/2</f>
        <v>0.375</v>
      </c>
      <c r="AW137" s="136" t="str">
        <f t="shared" si="681"/>
        <v>Out of range</v>
      </c>
      <c r="AX137" s="146">
        <f t="shared" si="682"/>
        <v>140.97955851660001</v>
      </c>
      <c r="AY137" s="146" t="e">
        <f t="shared" si="683"/>
        <v>#VALUE!</v>
      </c>
      <c r="AZ137" s="147" t="e">
        <f t="shared" si="684"/>
        <v>#VALUE!</v>
      </c>
      <c r="BA137" s="136" t="str">
        <f>Input!B137</f>
        <v>Hu1-13</v>
      </c>
      <c r="BB137" s="148">
        <f>Input!E137</f>
        <v>0</v>
      </c>
      <c r="BC137" s="136" t="e">
        <f>((U137-1)*EXP(Constants!$B$17*AW137*1000))*1000</f>
        <v>#VALUE!</v>
      </c>
      <c r="BD137" s="142" t="e">
        <f>SQRT((EXP(Constants!$B$17*AW137*1000)*V137)^2+((U137-1)*Constants!$B$17*EXP(Constants!$B$17*AW137*1000)*AY137*1000)^2)*1000</f>
        <v>#VALUE!</v>
      </c>
      <c r="BE137" s="136" t="e">
        <f t="shared" si="685"/>
        <v>#VALUE!</v>
      </c>
      <c r="BF137" s="149" t="e">
        <f t="shared" si="686"/>
        <v>#VALUE!</v>
      </c>
      <c r="BG137" s="158" t="e">
        <f t="shared" si="687"/>
        <v>#VALUE!</v>
      </c>
      <c r="BH137" s="136"/>
      <c r="BI137" s="18"/>
      <c r="BJ137" s="18"/>
      <c r="BK137" s="18"/>
      <c r="BL137" s="18"/>
      <c r="BM137" s="18"/>
      <c r="BN137" s="157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8" spans="1:110" ht="15" customHeight="1" x14ac:dyDescent="0.2">
      <c r="A138" s="18">
        <f>Input!A138</f>
        <v>10225</v>
      </c>
      <c r="B138" s="18" t="str">
        <f>Input!B138</f>
        <v>YS 04</v>
      </c>
      <c r="C138" s="18">
        <f>Input!O138</f>
        <v>6.0102405266718055E-2</v>
      </c>
      <c r="D138" s="18">
        <f>C138*Input!P138/100</f>
        <v>2.3255443518190554E-4</v>
      </c>
      <c r="E138" s="150">
        <f>Input!M138</f>
        <v>3.491214448652262E-2</v>
      </c>
      <c r="F138" s="151">
        <f>E138*Input!N138/100</f>
        <v>2.8410719279070598E-5</v>
      </c>
      <c r="G138" s="21">
        <f>E138*137.88</f>
        <v>4.8136864818017386</v>
      </c>
      <c r="H138" s="151">
        <f>G138*Input!L138/100</f>
        <v>4.0007430755322655E-3</v>
      </c>
      <c r="I138" s="18">
        <v>0.3</v>
      </c>
      <c r="J138" s="127">
        <f>(((C138*Constants!$B$24*0.000000001*Input!G138*(Constants!$B$4/Constants!$B$3))-(I138*0.000000000000001))/Input!F138)*1000000000000</f>
        <v>2.2154054763447943</v>
      </c>
      <c r="K138" s="18">
        <f>J138*Input!P138/100</f>
        <v>8.5720757258205653E-3</v>
      </c>
      <c r="L138" s="132">
        <f>(J138/Constants!$B$4)*602200000000*Constants!$B$17/(365.2425*24*60)</f>
        <v>3.0586132398516198E-2</v>
      </c>
      <c r="M138" s="130">
        <f>L138*Input!P138/100</f>
        <v>1.1834702309783823E-4</v>
      </c>
      <c r="N138" s="18">
        <v>5.0000000000000001E-3</v>
      </c>
      <c r="O138" s="127">
        <f>(((G138*Constants!$B$23*0.000000001*Input!G138*(Constants!$B$7/Constants!$B$6))-(N138*0.000000001))/Input!F138)*1000000</f>
        <v>1.7847901720302831E-2</v>
      </c>
      <c r="P138" s="18">
        <f>O138*Input!N138/100</f>
        <v>1.4524221669961104E-5</v>
      </c>
      <c r="Q138" s="128">
        <f>(O138/Constants!$B$7)*602200000000000000*Constants!$B$18/(365.2425*24*60)</f>
        <v>1.3316689968587224E-2</v>
      </c>
      <c r="R138" s="129">
        <f>Q138*Input!N138/100</f>
        <v>1.0836823288526405E-5</v>
      </c>
      <c r="S138" s="130">
        <f>Input!S138*Constants!$B$17/Constants!$B$18</f>
        <v>2.2839514585298444</v>
      </c>
      <c r="T138" s="18">
        <f>S138*Input!T138/100</f>
        <v>5.9775644618769415E-3</v>
      </c>
      <c r="U138" s="18">
        <f>S138*1/((U137+U139)/2)</f>
        <v>2.289260776274352</v>
      </c>
      <c r="V138" s="18">
        <f>U138*Input!T138/100</f>
        <v>5.9914600238635393E-3</v>
      </c>
      <c r="W138" s="131">
        <v>3.0000000000000001E-3</v>
      </c>
      <c r="X138" s="127">
        <f>IF((((Constants!$B$25*0.000000001*Input!G138/Input!W138*(Constants!$B$11/Constants!$B$9))-(W138*0.000000001))/Input!F138)*1000000000&lt;0, "n.d.", (((Constants!$B$25*0.000000001*Input!G138/Input!W138*(Constants!$B$11/Constants!$B$9))-(W138*0.000000001))/Input!F138)*1000000000)</f>
        <v>2.1162714297233136</v>
      </c>
      <c r="Y138" s="127">
        <f>X138*Input!X138/100</f>
        <v>4.2276878272697908E-3</v>
      </c>
      <c r="Z138" s="127">
        <f>(X138/Constants!$B$11)*6.022E+23*0.000000001*Constants!$B$19/(365.2425*24*60)</f>
        <v>5.1665027236474893E-4</v>
      </c>
      <c r="AA138" s="127">
        <f>Z138*Input!X138/100</f>
        <v>1.0321152744181039E-6</v>
      </c>
      <c r="AB138" s="132">
        <v>0.05</v>
      </c>
      <c r="AC138" s="132">
        <v>0.9</v>
      </c>
      <c r="AD138" s="127">
        <f>(((Input!G138*Constants!$B$25*0.000000001*Input!U138*(Constants!$B$10/Constants!$B$9))-((AB138*0.000000000000001)+(Input!G138*AC138*0.000000000000001)))/Input!F138)*1000000000000</f>
        <v>7.671016054071977E-3</v>
      </c>
      <c r="AE138" s="127">
        <f>AD138*Input!V138/100</f>
        <v>4.1596162548365441E-4</v>
      </c>
      <c r="AF138" s="127">
        <f>(AD138/Constants!$B$10)*602200000000*Constants!$B$16/(365.2425*24*60)</f>
        <v>3.5014865558908844E-4</v>
      </c>
      <c r="AG138" s="127">
        <f>AF138*Input!V138/100</f>
        <v>1.8986846450730539E-5</v>
      </c>
      <c r="AH138" s="18">
        <f>AF138/Z138</f>
        <v>0.67772858027622918</v>
      </c>
      <c r="AI138" s="131">
        <f>AH138*SQRT((AG138/AF138)^2+(AA138/Z138)^2)</f>
        <v>3.6774832261392387E-2</v>
      </c>
      <c r="AJ138" s="130">
        <f t="shared" si="671"/>
        <v>1289.2607762743519</v>
      </c>
      <c r="AK138" s="131">
        <f>V138*1000</f>
        <v>5.9914600238635396</v>
      </c>
      <c r="AL138" s="131">
        <f>AF138/Q138</f>
        <v>2.6293970680030476E-2</v>
      </c>
      <c r="AM138" s="131">
        <f>AL138*SQRT((R138/Q138)^2+(AG138/AF138)^2)</f>
        <v>1.4259537844726964E-3</v>
      </c>
      <c r="AN138" s="18">
        <f>AL138*1/((AN137+AN139)/2)</f>
        <v>2.6089652773754961E-2</v>
      </c>
      <c r="AO138" s="127">
        <f>AN138*SQRT((R138/Q138)^2+(AG138/AF138)^2)</f>
        <v>1.4148733776663414E-3</v>
      </c>
      <c r="AP138" s="18">
        <f>ThU_Alter_Kombi(AN138,U138)</f>
        <v>1.2485999999999999</v>
      </c>
      <c r="AQ138" s="18">
        <f t="shared" si="677"/>
        <v>6.8199999999999997E-2</v>
      </c>
      <c r="AR138" s="152">
        <f>(AQ138/AP138)</f>
        <v>5.4621175716802819E-2</v>
      </c>
      <c r="AS138" s="129">
        <f t="shared" si="678"/>
        <v>3.879719912256549E-2</v>
      </c>
      <c r="AT138" s="129">
        <f t="shared" si="679"/>
        <v>8.3689277889231853E-5</v>
      </c>
      <c r="AU138" s="18">
        <v>0.75</v>
      </c>
      <c r="AV138" s="18">
        <f>AU138/2</f>
        <v>0.375</v>
      </c>
      <c r="AW138" s="18" t="str">
        <f t="shared" si="681"/>
        <v>Out of range</v>
      </c>
      <c r="AX138" s="133">
        <f t="shared" si="682"/>
        <v>0.38743219569999998</v>
      </c>
      <c r="AY138" s="133" t="e">
        <f t="shared" si="683"/>
        <v>#VALUE!</v>
      </c>
      <c r="AZ138" s="152" t="e">
        <f t="shared" si="684"/>
        <v>#VALUE!</v>
      </c>
      <c r="BA138" s="18" t="str">
        <f>Input!B138</f>
        <v>YS 04</v>
      </c>
      <c r="BB138" s="134">
        <f>Input!E138</f>
        <v>0</v>
      </c>
      <c r="BC138" s="18" t="e">
        <f>((U138-1)*EXP(Constants!$B$17*AW138*1000))*1000</f>
        <v>#VALUE!</v>
      </c>
      <c r="BD138" s="130" t="e">
        <f>SQRT((EXP(Constants!$B$17*AW138*1000)*V138)^2+((U138-1)*Constants!$B$17*EXP(Constants!$B$17*AW138*1000)*AY138*1000)^2)*1000</f>
        <v>#VALUE!</v>
      </c>
      <c r="BE138" s="18" t="e">
        <f t="shared" si="685"/>
        <v>#VALUE!</v>
      </c>
      <c r="BF138" s="135" t="e">
        <f t="shared" si="686"/>
        <v>#VALUE!</v>
      </c>
      <c r="BG138" s="20" t="e">
        <f t="shared" si="687"/>
        <v>#VALUE!</v>
      </c>
      <c r="BH138" s="18"/>
      <c r="BI138" s="18"/>
      <c r="BJ138" s="18"/>
      <c r="BK138" s="18"/>
      <c r="BL138" s="18"/>
      <c r="BM138" s="18"/>
      <c r="BN138" s="157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</row>
    <row r="139" spans="1:110" ht="15" customHeight="1" x14ac:dyDescent="0.2">
      <c r="A139" s="136">
        <f>Input!A139</f>
        <v>10073</v>
      </c>
      <c r="B139" s="136" t="str">
        <f>Input!B139</f>
        <v>Hu1-13</v>
      </c>
      <c r="C139" s="136">
        <f>Input!O139</f>
        <v>1.905740626879352</v>
      </c>
      <c r="D139" s="136">
        <f>C139*Input!P139/100</f>
        <v>0.10395588098942554</v>
      </c>
      <c r="E139" s="137">
        <f>Input!M139</f>
        <v>2.7177984860279625</v>
      </c>
      <c r="F139" s="138">
        <f>E139*Input!N139/100</f>
        <v>2.1620190018926044E-3</v>
      </c>
      <c r="G139" s="139">
        <f t="shared" ref="G139" si="706">E139*137.88</f>
        <v>374.73005525353545</v>
      </c>
      <c r="H139" s="138">
        <f>G139*Input!L139/100</f>
        <v>0.11865118539909111</v>
      </c>
      <c r="I139" s="136">
        <v>0</v>
      </c>
      <c r="J139" s="140">
        <f>(((C139*Constants!$B$24*0.000000001*Input!G139*(Constants!$B$4/Constants!$B$3))-(I139*0.000000000000001))/Input!F139)*1000000000000</f>
        <v>691.34782149824434</v>
      </c>
      <c r="K139" s="136">
        <f>J139*Input!P139/100</f>
        <v>37.712200097059693</v>
      </c>
      <c r="L139" s="141">
        <f>(J139/Constants!$B$4)*602200000000*Constants!$B$17/(365.2425*24*60)</f>
        <v>9.5448242895288615</v>
      </c>
      <c r="M139" s="142">
        <f>L139*Input!P139/100</f>
        <v>0.52065879475531429</v>
      </c>
      <c r="N139" s="136">
        <v>0</v>
      </c>
      <c r="O139" s="140">
        <f>(((G139*Constants!$B$23*0.000000001*Input!G139*(Constants!$B$7/Constants!$B$6))-(N139*0.000000001))/Input!F139)*1000000</f>
        <v>13.694079158946849</v>
      </c>
      <c r="P139" s="136">
        <f>O139*Input!N139/100</f>
        <v>1.0893691900732028E-2</v>
      </c>
      <c r="Q139" s="143">
        <f>(O139/Constants!$B$7)*602200000000000000*Constants!$B$18/(365.2425*24*60)</f>
        <v>10.217436728573198</v>
      </c>
      <c r="R139" s="144">
        <f>Q139*Input!N139/100</f>
        <v>8.1280096634741388E-3</v>
      </c>
      <c r="S139" s="142">
        <f>Input!S139*Constants!$B$17/Constants!$B$18</f>
        <v>0.99581261778302388</v>
      </c>
      <c r="T139" s="136">
        <f>S139*Input!T139/100</f>
        <v>2.4885710253713176E-3</v>
      </c>
      <c r="U139" s="142">
        <f>S139</f>
        <v>0.99581261778302388</v>
      </c>
      <c r="V139" s="136">
        <f>U139*Input!T139/100</f>
        <v>2.4885710253713176E-3</v>
      </c>
      <c r="W139" s="145">
        <v>0</v>
      </c>
      <c r="X139" s="140">
        <f>(((Constants!$B$25*0.000000001*Input!G139/Input!W139*(Constants!$B$11/Constants!$B$9))-(W139*0.000000001))/Input!F139)*1000000000</f>
        <v>0.87370536543037802</v>
      </c>
      <c r="Y139" s="140">
        <f>X139*Input!X139/100</f>
        <v>3.7411930868520737E-2</v>
      </c>
      <c r="Z139" s="140">
        <f>(X139/Constants!$B$11)*6.022E+23*0.000000001*Constants!$B$19/(365.2425*24*60)</f>
        <v>2.1329972548708674E-4</v>
      </c>
      <c r="AA139" s="140">
        <f>Z139*Input!X139/100</f>
        <v>9.1334618052465519E-6</v>
      </c>
      <c r="AB139" s="141">
        <v>0</v>
      </c>
      <c r="AC139" s="141">
        <v>0.9</v>
      </c>
      <c r="AD139" s="140">
        <f>(((Input!G139*Constants!$B$25*0.000000001*Input!U139*(Constants!$B$10/Constants!$B$9))-((AB139*0.000000000000001)+(Input!G139*AC139*0.000000000000001)))/Input!F139)*1000000000000</f>
        <v>225.07720904895052</v>
      </c>
      <c r="AE139" s="140">
        <f>AD139*Input!V139/100</f>
        <v>1.1063715804404139</v>
      </c>
      <c r="AF139" s="140">
        <f>(AD139/Constants!$B$10)*602200000000*Constants!$B$16/(365.2425*24*60)</f>
        <v>10.273799663135831</v>
      </c>
      <c r="AG139" s="140">
        <f>AF139*Input!V139/100</f>
        <v>5.0501070359192733E-2</v>
      </c>
      <c r="AH139" s="136">
        <f t="shared" ref="AH139" si="707">AF139/Z139</f>
        <v>48166.023841215923</v>
      </c>
      <c r="AI139" s="145">
        <f t="shared" ref="AI139" si="708">AH139*SQRT((AG139/AF139)^2+(AA139/Z139)^2)</f>
        <v>2076.0068743942966</v>
      </c>
      <c r="AJ139" s="142">
        <f t="shared" si="671"/>
        <v>-4.187382216976121</v>
      </c>
      <c r="AK139" s="145">
        <f t="shared" ref="AK139" si="709">V139*1000</f>
        <v>2.4885710253713178</v>
      </c>
      <c r="AL139" s="145">
        <f t="shared" ref="AL139" si="710">AF139/Q139</f>
        <v>1.0055163477944535</v>
      </c>
      <c r="AM139" s="145">
        <f t="shared" ref="AM139" si="711">AL139*SQRT((R139/Q139)^2+(AG139/AF139)^2)</f>
        <v>5.0069429508666722E-3</v>
      </c>
      <c r="AN139" s="136">
        <f>AF139/Q139</f>
        <v>1.0055163477944535</v>
      </c>
      <c r="AO139" s="140">
        <f t="shared" ref="AO139" si="712">AN139*SQRT((R139/Q139)^2+(AG139/AF139)^2)</f>
        <v>5.0069429508666722E-3</v>
      </c>
      <c r="AP139" s="136" t="str">
        <f t="shared" ref="AP139" si="713">ThU_Alter_Kombi(AN139,U139)</f>
        <v>Out of range</v>
      </c>
      <c r="AQ139" s="136" t="e">
        <f t="shared" si="677"/>
        <v>#VALUE!</v>
      </c>
      <c r="AR139" s="136" t="e">
        <f>(AQ139/AP139)*100</f>
        <v>#VALUE!</v>
      </c>
      <c r="AS139" s="144">
        <f t="shared" si="678"/>
        <v>2.087605053531589E-5</v>
      </c>
      <c r="AT139" s="144">
        <f t="shared" si="679"/>
        <v>8.9406355720327519E-7</v>
      </c>
      <c r="AU139" s="136">
        <v>0.75</v>
      </c>
      <c r="AV139" s="136">
        <f t="shared" ref="AV139" si="714">AU139/2</f>
        <v>0.375</v>
      </c>
      <c r="AW139" s="136" t="str">
        <f t="shared" si="681"/>
        <v>Out of range</v>
      </c>
      <c r="AX139" s="146">
        <f t="shared" si="682"/>
        <v>134.70782231800001</v>
      </c>
      <c r="AY139" s="146" t="e">
        <f t="shared" si="683"/>
        <v>#VALUE!</v>
      </c>
      <c r="AZ139" s="147" t="e">
        <f t="shared" si="684"/>
        <v>#VALUE!</v>
      </c>
      <c r="BA139" s="136" t="str">
        <f>Input!B139</f>
        <v>Hu1-13</v>
      </c>
      <c r="BB139" s="148">
        <f>Input!E139</f>
        <v>0</v>
      </c>
      <c r="BC139" s="136" t="e">
        <f>((U139-1)*EXP(Constants!$B$17*AW139*1000))*1000</f>
        <v>#VALUE!</v>
      </c>
      <c r="BD139" s="142" t="e">
        <f>SQRT((EXP(Constants!$B$17*AW139*1000)*V139)^2+((U139-1)*Constants!$B$17*EXP(Constants!$B$17*AW139*1000)*AY139*1000)^2)*1000</f>
        <v>#VALUE!</v>
      </c>
      <c r="BE139" s="136" t="e">
        <f t="shared" si="685"/>
        <v>#VALUE!</v>
      </c>
      <c r="BF139" s="149" t="e">
        <f t="shared" si="686"/>
        <v>#VALUE!</v>
      </c>
      <c r="BG139" s="158" t="e">
        <f t="shared" si="687"/>
        <v>#VALUE!</v>
      </c>
      <c r="BH139" s="136"/>
      <c r="BI139" s="18"/>
      <c r="BJ139" s="18"/>
      <c r="BK139" s="18"/>
      <c r="BL139" s="18"/>
      <c r="BM139" s="18"/>
      <c r="BN139" s="157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10229</v>
      </c>
      <c r="B140" s="18" t="str">
        <f>Input!B140</f>
        <v>YS 36</v>
      </c>
      <c r="C140" s="18">
        <f>Input!O140</f>
        <v>1.8650330469783215E-2</v>
      </c>
      <c r="D140" s="18">
        <f>C140*Input!P140/100</f>
        <v>7.8351903066705084E-5</v>
      </c>
      <c r="E140" s="150">
        <f>Input!M140</f>
        <v>1.2071848364076231E-2</v>
      </c>
      <c r="F140" s="151">
        <f>E140*Input!N140/100</f>
        <v>1.6905739242487769E-5</v>
      </c>
      <c r="G140" s="21">
        <f>E140*137.88</f>
        <v>1.6644664524388306</v>
      </c>
      <c r="H140" s="151">
        <f>G140*Input!L140/100</f>
        <v>2.691490022848411E-3</v>
      </c>
      <c r="I140" s="18">
        <v>0.3</v>
      </c>
      <c r="J140" s="127">
        <f>(((C140*Constants!$B$24*0.000000001*Input!G140*(Constants!$B$4/Constants!$B$3))-(I140*0.000000000000001))/Input!F140)*1000000000000</f>
        <v>0.81939387156297383</v>
      </c>
      <c r="K140" s="18">
        <f>J140*Input!P140/100</f>
        <v>3.4423555819652228E-3</v>
      </c>
      <c r="L140" s="132">
        <f>(J140/Constants!$B$4)*602200000000*Constants!$B$17/(365.2425*24*60)</f>
        <v>1.1312642182102001E-2</v>
      </c>
      <c r="M140" s="130">
        <f>L140*Input!P140/100</f>
        <v>4.7525540907516047E-5</v>
      </c>
      <c r="N140" s="18">
        <v>5.0000000000000001E-3</v>
      </c>
      <c r="O140" s="127">
        <f>(((G140*Constants!$B$23*0.000000001*Input!G140*(Constants!$B$7/Constants!$B$6))-(N140*0.000000001))/Input!F140)*1000000</f>
        <v>7.3382760635094862E-3</v>
      </c>
      <c r="P140" s="18">
        <f>O140*Input!N140/100</f>
        <v>1.0276718020105306E-5</v>
      </c>
      <c r="Q140" s="128">
        <f>(O140/Constants!$B$7)*602200000000000000*Constants!$B$18/(365.2425*24*60)</f>
        <v>5.4752401023419814E-3</v>
      </c>
      <c r="R140" s="129">
        <f>Q140*Input!N140/100</f>
        <v>7.6676726437069297E-6</v>
      </c>
      <c r="S140" s="130">
        <f>Input!S140*Constants!$B$17/Constants!$B$18</f>
        <v>2.0619026103999438</v>
      </c>
      <c r="T140" s="18">
        <f>S140*Input!T140/100</f>
        <v>9.8467571010681237E-3</v>
      </c>
      <c r="U140" s="18">
        <f>S140*1/((U139+U141)/2)</f>
        <v>2.0688935090568163</v>
      </c>
      <c r="V140" s="18">
        <f>U140*Input!T140/100</f>
        <v>9.8801426162933338E-3</v>
      </c>
      <c r="W140" s="131">
        <v>3.0000000000000001E-3</v>
      </c>
      <c r="X140" s="127">
        <f>IF((((Constants!$B$25*0.000000001*Input!G140/Input!W140*(Constants!$B$11/Constants!$B$9))-(W140*0.000000001))/Input!F140)*1000000000&lt;0, "n.d.", (((Constants!$B$25*0.000000001*Input!G140/Input!W140*(Constants!$B$11/Constants!$B$9))-(W140*0.000000001))/Input!F140)*1000000000)</f>
        <v>0.47132707286675785</v>
      </c>
      <c r="Y140" s="127">
        <f>X140*Input!X140/100</f>
        <v>1.0730829466203008E-3</v>
      </c>
      <c r="Z140" s="127">
        <f>(X140/Constants!$B$11)*6.022E+23*0.000000001*Constants!$B$19/(365.2425*24*60)</f>
        <v>1.15066175892819E-4</v>
      </c>
      <c r="AA140" s="127">
        <f>Z140*Input!X140/100</f>
        <v>2.6197423867969077E-7</v>
      </c>
      <c r="AB140" s="132">
        <v>0.05</v>
      </c>
      <c r="AC140" s="132">
        <v>0.9</v>
      </c>
      <c r="AD140" s="127">
        <f>(((Input!G140*Constants!$B$25*0.000000001*Input!U140*(Constants!$B$10/Constants!$B$9))-((AB140*0.000000000000001)+(Input!G140*AC140*0.000000000000001)))/Input!F140)*1000000000000</f>
        <v>1.2138387920031368E-2</v>
      </c>
      <c r="AE140" s="127">
        <f>AD140*Input!V140/100</f>
        <v>7.0642221766500023E-4</v>
      </c>
      <c r="AF140" s="127">
        <f>(AD140/Constants!$B$10)*602200000000*Constants!$B$16/(365.2425*24*60)</f>
        <v>5.5406483068975911E-4</v>
      </c>
      <c r="AG140" s="127">
        <f>AF140*Input!V140/100</f>
        <v>3.2245114343407064E-5</v>
      </c>
      <c r="AH140" s="18">
        <f>AF140/Z140</f>
        <v>4.8151841876265653</v>
      </c>
      <c r="AI140" s="131">
        <f>AH140*SQRT((AG140/AF140)^2+(AA140/Z140)^2)</f>
        <v>0.28044539761184251</v>
      </c>
      <c r="AJ140" s="130">
        <f t="shared" si="671"/>
        <v>1068.8935090568164</v>
      </c>
      <c r="AK140" s="131">
        <f>V140*1000</f>
        <v>9.8801426162933339</v>
      </c>
      <c r="AL140" s="131">
        <f>AF140/Q140</f>
        <v>0.10119461801369463</v>
      </c>
      <c r="AM140" s="131">
        <f>AL140*SQRT((R140/Q140)^2+(AG140/AF140)^2)</f>
        <v>5.8909651657703156E-3</v>
      </c>
      <c r="AN140" s="18">
        <f>AL140*1/((AN139+AN141)/2)</f>
        <v>0.10083958826425753</v>
      </c>
      <c r="AO140" s="127">
        <f>AN140*SQRT((R140/Q140)^2+(AG140/AF140)^2)</f>
        <v>5.8702973879003195E-3</v>
      </c>
      <c r="AP140" s="18">
        <f>ThU_Alter_Kombi(AN140,U140)</f>
        <v>5.4268999999999998</v>
      </c>
      <c r="AQ140" s="18">
        <f t="shared" si="677"/>
        <v>0.3115</v>
      </c>
      <c r="AR140" s="152">
        <f>(AQ140/AP140)</f>
        <v>5.7399251874919385E-2</v>
      </c>
      <c r="AS140" s="129">
        <f t="shared" si="678"/>
        <v>2.1015731500724607E-2</v>
      </c>
      <c r="AT140" s="129">
        <f t="shared" si="679"/>
        <v>5.6174070138551394E-5</v>
      </c>
      <c r="AU140" s="18">
        <v>0.75</v>
      </c>
      <c r="AV140" s="18">
        <f>AU140/2</f>
        <v>0.375</v>
      </c>
      <c r="AW140" s="18">
        <f t="shared" si="681"/>
        <v>4.5991</v>
      </c>
      <c r="AX140" s="133">
        <f t="shared" si="682"/>
        <v>0.52760194360000001</v>
      </c>
      <c r="AY140" s="133">
        <f t="shared" si="683"/>
        <v>0.52768237982173827</v>
      </c>
      <c r="AZ140" s="152">
        <f t="shared" si="684"/>
        <v>0.11471851962340458</v>
      </c>
      <c r="BA140" s="18" t="str">
        <f>Input!B140</f>
        <v>YS 36</v>
      </c>
      <c r="BB140" s="134">
        <f>Input!E140</f>
        <v>0</v>
      </c>
      <c r="BC140" s="18">
        <f>((U140-1)*EXP(Constants!$B$17*AW140*1000))*1000</f>
        <v>1082.8570294619885</v>
      </c>
      <c r="BD140" s="130">
        <f>SQRT((EXP(Constants!$B$17*AW140*1000)*V140)^2+((U140-1)*Constants!$B$17*EXP(Constants!$B$17*AW140*1000)*AY140*1000)^2)*1000</f>
        <v>10.138274329721664</v>
      </c>
      <c r="BE140" s="18">
        <f t="shared" si="685"/>
        <v>4541.1000000000004</v>
      </c>
      <c r="BF140" s="135">
        <f t="shared" si="686"/>
        <v>263.84118991086916</v>
      </c>
      <c r="BG140" s="20">
        <f t="shared" si="687"/>
        <v>11.473600918043493</v>
      </c>
      <c r="BH140" s="18"/>
      <c r="BI140" s="18"/>
      <c r="BJ140" s="18"/>
      <c r="BK140" s="18"/>
      <c r="BL140" s="18"/>
      <c r="BM140" s="18"/>
      <c r="BN140" s="157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6">
        <f>Input!A141</f>
        <v>10073</v>
      </c>
      <c r="B141" s="136" t="str">
        <f>Input!B141</f>
        <v>Hu1-13</v>
      </c>
      <c r="C141" s="136">
        <f>Input!O141</f>
        <v>2.1766314369063524</v>
      </c>
      <c r="D141" s="136">
        <f>C141*Input!P141/100</f>
        <v>0.20642726562845265</v>
      </c>
      <c r="E141" s="137">
        <f>Input!M141</f>
        <v>2.717207347878126</v>
      </c>
      <c r="F141" s="138">
        <f>E141*Input!N141/100</f>
        <v>2.7876655473927725E-3</v>
      </c>
      <c r="G141" s="139">
        <f t="shared" ref="G141" si="715">E141*137.88</f>
        <v>374.64854912543598</v>
      </c>
      <c r="H141" s="138">
        <f>G141*Input!L141/100</f>
        <v>0.16701574030258193</v>
      </c>
      <c r="I141" s="136">
        <v>0</v>
      </c>
      <c r="J141" s="140">
        <f>(((C141*Constants!$B$24*0.000000001*Input!G141*(Constants!$B$4/Constants!$B$3))-(I141*0.000000000000001))/Input!F141)*1000000000000</f>
        <v>789.61920677207991</v>
      </c>
      <c r="K141" s="136">
        <f>J141*Input!P141/100</f>
        <v>74.885867665928174</v>
      </c>
      <c r="L141" s="141">
        <f>(J141/Constants!$B$4)*602200000000*Constants!$B$17/(365.2425*24*60)</f>
        <v>10.901569875411548</v>
      </c>
      <c r="M141" s="142">
        <f>L141*Input!P141/100</f>
        <v>1.0338825500182913</v>
      </c>
      <c r="N141" s="136">
        <v>0</v>
      </c>
      <c r="O141" s="140">
        <f>(((G141*Constants!$B$23*0.000000001*Input!G141*(Constants!$B$7/Constants!$B$6))-(N141*0.000000001))/Input!F141)*1000000</f>
        <v>13.691100611177633</v>
      </c>
      <c r="P141" s="136">
        <f>O141*Input!N141/100</f>
        <v>1.4046115954114471E-2</v>
      </c>
      <c r="Q141" s="143">
        <f>(O141/Constants!$B$7)*602200000000000000*Constants!$B$18/(365.2425*24*60)</f>
        <v>10.2152143722525</v>
      </c>
      <c r="R141" s="144">
        <f>Q141*Input!N141/100</f>
        <v>1.0480098689191766E-2</v>
      </c>
      <c r="S141" s="142">
        <f>Input!S141*Constants!$B$17/Constants!$B$18</f>
        <v>0.99742927830658223</v>
      </c>
      <c r="T141" s="136">
        <f>S141*Input!T141/100</f>
        <v>2.1724424968822278E-3</v>
      </c>
      <c r="U141" s="142">
        <f>S141</f>
        <v>0.99742927830658223</v>
      </c>
      <c r="V141" s="136">
        <f>U141*Input!T141/100</f>
        <v>2.1724424968822278E-3</v>
      </c>
      <c r="W141" s="145">
        <v>0</v>
      </c>
      <c r="X141" s="140">
        <f>(((Constants!$B$25*0.000000001*Input!G141/Input!W141*(Constants!$B$11/Constants!$B$9))-(W141*0.000000001))/Input!F141)*1000000000</f>
        <v>0.83691851629484659</v>
      </c>
      <c r="Y141" s="140">
        <f>X141*Input!X141/100</f>
        <v>5.2835743692174635E-2</v>
      </c>
      <c r="Z141" s="140">
        <f>(X141/Constants!$B$11)*6.022E+23*0.000000001*Constants!$B$19/(365.2425*24*60)</f>
        <v>2.0431886634096193E-4</v>
      </c>
      <c r="AA141" s="140">
        <f>Z141*Input!X141/100</f>
        <v>1.2898913147792696E-5</v>
      </c>
      <c r="AB141" s="141">
        <v>0</v>
      </c>
      <c r="AC141" s="141">
        <v>0.9</v>
      </c>
      <c r="AD141" s="140">
        <f>(((Input!G141*Constants!$B$25*0.000000001*Input!U141*(Constants!$B$10/Constants!$B$9))-((AB141*0.000000000000001)+(Input!G141*AC141*0.000000000000001)))/Input!F141)*1000000000000</f>
        <v>224.13504334093295</v>
      </c>
      <c r="AE141" s="140">
        <f>AD141*Input!V141/100</f>
        <v>1.499631988144535</v>
      </c>
      <c r="AF141" s="140">
        <f>(AD141/Constants!$B$10)*602200000000*Constants!$B$16/(365.2425*24*60)</f>
        <v>10.230793879589156</v>
      </c>
      <c r="AG141" s="140">
        <f>AF141*Input!V141/100</f>
        <v>6.8451704549421052E-2</v>
      </c>
      <c r="AH141" s="136">
        <f t="shared" ref="AH141" si="716">AF141/Z141</f>
        <v>50072.683266146734</v>
      </c>
      <c r="AI141" s="145">
        <f t="shared" ref="AI141" si="717">AH141*SQRT((AG141/AF141)^2+(AA141/Z141)^2)</f>
        <v>3178.8565804715199</v>
      </c>
      <c r="AJ141" s="142">
        <f t="shared" si="671"/>
        <v>-2.5707216934177657</v>
      </c>
      <c r="AK141" s="145">
        <f t="shared" ref="AK141" si="718">V141*1000</f>
        <v>2.1724424968822276</v>
      </c>
      <c r="AL141" s="145">
        <f t="shared" ref="AL141" si="719">AF141/Q141</f>
        <v>1.0015251277916373</v>
      </c>
      <c r="AM141" s="145">
        <f t="shared" ref="AM141" si="720">AL141*SQRT((R141/Q141)^2+(AG141/AF141)^2)</f>
        <v>6.7792743476393262E-3</v>
      </c>
      <c r="AN141" s="136">
        <f>AF141/Q141</f>
        <v>1.0015251277916373</v>
      </c>
      <c r="AO141" s="140">
        <f t="shared" ref="AO141" si="721">AN141*SQRT((R141/Q141)^2+(AG141/AF141)^2)</f>
        <v>6.7792743476393262E-3</v>
      </c>
      <c r="AP141" s="136" t="str">
        <f t="shared" ref="AP141" si="722">ThU_Alter_Kombi(AN141,U141)</f>
        <v>Out of range</v>
      </c>
      <c r="AQ141" s="136" t="e">
        <f t="shared" si="677"/>
        <v>#VALUE!</v>
      </c>
      <c r="AR141" s="136" t="e">
        <f>(AQ141/AP141)*100</f>
        <v>#VALUE!</v>
      </c>
      <c r="AS141" s="144">
        <f t="shared" si="678"/>
        <v>2.0001427174739623E-5</v>
      </c>
      <c r="AT141" s="144">
        <f t="shared" si="679"/>
        <v>1.2628825769825645E-6</v>
      </c>
      <c r="AU141" s="136">
        <v>0.75</v>
      </c>
      <c r="AV141" s="136">
        <f t="shared" ref="AV141" si="723">AU141/2</f>
        <v>0.375</v>
      </c>
      <c r="AW141" s="136" t="str">
        <f t="shared" si="681"/>
        <v>Out of range</v>
      </c>
      <c r="AX141" s="146">
        <f t="shared" si="682"/>
        <v>287.47381004369998</v>
      </c>
      <c r="AY141" s="146" t="e">
        <f t="shared" si="683"/>
        <v>#VALUE!</v>
      </c>
      <c r="AZ141" s="147" t="e">
        <f t="shared" si="684"/>
        <v>#VALUE!</v>
      </c>
      <c r="BA141" s="136" t="str">
        <f>Input!B141</f>
        <v>Hu1-13</v>
      </c>
      <c r="BB141" s="148">
        <f>Input!E141</f>
        <v>0</v>
      </c>
      <c r="BC141" s="136" t="e">
        <f>((U141-1)*EXP(Constants!$B$17*AW141*1000))*1000</f>
        <v>#VALUE!</v>
      </c>
      <c r="BD141" s="142" t="e">
        <f>SQRT((EXP(Constants!$B$17*AW141*1000)*V141)^2+((U141-1)*Constants!$B$17*EXP(Constants!$B$17*AW141*1000)*AY141*1000)^2)*1000</f>
        <v>#VALUE!</v>
      </c>
      <c r="BE141" s="136" t="e">
        <f t="shared" si="685"/>
        <v>#VALUE!</v>
      </c>
      <c r="BF141" s="149" t="e">
        <f t="shared" si="686"/>
        <v>#VALUE!</v>
      </c>
      <c r="BG141" s="158" t="e">
        <f t="shared" si="687"/>
        <v>#VALUE!</v>
      </c>
      <c r="BH141" s="136"/>
      <c r="BI141" s="18"/>
      <c r="BJ141" s="18"/>
      <c r="BK141" s="18"/>
      <c r="BL141" s="18"/>
      <c r="BM141" s="18"/>
      <c r="BN141" s="157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10226</v>
      </c>
      <c r="B142" s="18" t="str">
        <f>Input!B142</f>
        <v>YS 22</v>
      </c>
      <c r="C142" s="18">
        <f>Input!O142</f>
        <v>2.087101102152163E-2</v>
      </c>
      <c r="D142" s="18">
        <f>C142*Input!P142/100</f>
        <v>9.1656745589546447E-5</v>
      </c>
      <c r="E142" s="150">
        <f>Input!M142</f>
        <v>1.2484696409192307E-2</v>
      </c>
      <c r="F142" s="151">
        <f>E142*Input!N142/100</f>
        <v>1.6983155602972063E-5</v>
      </c>
      <c r="G142" s="21">
        <f>E142*137.88</f>
        <v>1.7213899408994351</v>
      </c>
      <c r="H142" s="151">
        <f>G142*Input!L142/100</f>
        <v>2.5626622592333707E-3</v>
      </c>
      <c r="I142" s="18">
        <v>0.3</v>
      </c>
      <c r="J142" s="127">
        <f>(((C142*Constants!$B$24*0.000000001*Input!G142*(Constants!$B$4/Constants!$B$3))-(I142*0.000000000000001))/Input!F142)*1000000000000</f>
        <v>0.99357426772699065</v>
      </c>
      <c r="K142" s="18">
        <f>J142*Input!P142/100</f>
        <v>4.3633623587983365E-3</v>
      </c>
      <c r="L142" s="132">
        <f>(J142/Constants!$B$4)*602200000000*Constants!$B$17/(365.2425*24*60)</f>
        <v>1.3717395946224897E-2</v>
      </c>
      <c r="M142" s="130">
        <f>L142*Input!P142/100</f>
        <v>6.0241062069188949E-5</v>
      </c>
      <c r="N142" s="18">
        <v>5.0000000000000001E-3</v>
      </c>
      <c r="O142" s="127">
        <f>(((G142*Constants!$B$23*0.000000001*Input!G142*(Constants!$B$7/Constants!$B$6))-(N142*0.000000001))/Input!F142)*1000000</f>
        <v>8.2227429507562982E-3</v>
      </c>
      <c r="P142" s="18">
        <f>O142*Input!N142/100</f>
        <v>1.1185544160538411E-5</v>
      </c>
      <c r="Q142" s="128">
        <f>(O142/Constants!$B$7)*602200000000000000*Constants!$B$18/(365.2425*24*60)</f>
        <v>6.1351592070930461E-3</v>
      </c>
      <c r="R142" s="129">
        <f>Q142*Input!N142/100</f>
        <v>8.3457666929210277E-6</v>
      </c>
      <c r="S142" s="130">
        <f>Input!S142*Constants!$B$17/Constants!$B$18</f>
        <v>2.2133730508533938</v>
      </c>
      <c r="T142" s="18">
        <f>S142*Input!T142/100</f>
        <v>7.5290621810399638E-3</v>
      </c>
      <c r="U142" s="18">
        <f>S142*1/((U141+U143)/2)</f>
        <v>2.2190776819898641</v>
      </c>
      <c r="V142" s="18">
        <f>U142*Input!T142/100</f>
        <v>7.5484671893957956E-3</v>
      </c>
      <c r="W142" s="131">
        <v>3.0000000000000001E-3</v>
      </c>
      <c r="X142" s="127">
        <f>IF((((Constants!$B$25*0.000000001*Input!G142/Input!W142*(Constants!$B$11/Constants!$B$9))-(W142*0.000000001))/Input!F142)*1000000000&lt;0, "n.d.", (((Constants!$B$25*0.000000001*Input!G142/Input!W142*(Constants!$B$11/Constants!$B$9))-(W142*0.000000001))/Input!F142)*1000000000)</f>
        <v>8.3745409475902449E-2</v>
      </c>
      <c r="Y142" s="127">
        <f>X142*Input!X142/100</f>
        <v>3.1718966987452066E-4</v>
      </c>
      <c r="Z142" s="127">
        <f>(X142/Constants!$B$11)*6.022E+23*0.000000001*Constants!$B$19/(365.2425*24*60)</f>
        <v>2.0444961835863972E-5</v>
      </c>
      <c r="AA142" s="127">
        <f>Z142*Input!X142/100</f>
        <v>7.7436252755810947E-8</v>
      </c>
      <c r="AB142" s="132">
        <v>0.05</v>
      </c>
      <c r="AC142" s="132">
        <v>0.9</v>
      </c>
      <c r="AD142" s="127">
        <f>(((Input!G142*Constants!$B$25*0.000000001*Input!U142*(Constants!$B$10/Constants!$B$9))-((AB142*0.000000000000001)+(Input!G142*AC142*0.000000000000001)))/Input!F142)*1000000000000</f>
        <v>1.0890474202757607E-2</v>
      </c>
      <c r="AE142" s="127">
        <f>AD142*Input!V142/100</f>
        <v>4.7630354075556486E-4</v>
      </c>
      <c r="AF142" s="127">
        <f>(AD142/Constants!$B$10)*602200000000*Constants!$B$16/(365.2425*24*60)</f>
        <v>4.9710297487893195E-4</v>
      </c>
      <c r="AG142" s="127">
        <f>AF142*Input!V142/100</f>
        <v>2.1741193509737731E-5</v>
      </c>
      <c r="AH142" s="18">
        <f>AF142/Z142</f>
        <v>24.314204099267528</v>
      </c>
      <c r="AI142" s="131">
        <f>AH142*SQRT((AG142/AF142)^2+(AA142/Z142)^2)</f>
        <v>1.0673811603368575</v>
      </c>
      <c r="AJ142" s="130">
        <f t="shared" si="671"/>
        <v>1219.077681989864</v>
      </c>
      <c r="AK142" s="131">
        <f>V142*1000</f>
        <v>7.5484671893957955</v>
      </c>
      <c r="AL142" s="131">
        <f>AF142/Q142</f>
        <v>8.1025277111670693E-2</v>
      </c>
      <c r="AM142" s="131">
        <f>AL142*SQRT((R142/Q142)^2+(AG142/AF142)^2)</f>
        <v>3.5454185401277761E-3</v>
      </c>
      <c r="AN142" s="18">
        <f>AL142*1/((AN141+AN143)/2)</f>
        <v>8.0901891388717742E-2</v>
      </c>
      <c r="AO142" s="127">
        <f>AN142*SQRT((R142/Q142)^2+(AG142/AF142)^2)</f>
        <v>3.5400195579170578E-3</v>
      </c>
      <c r="AP142" s="18">
        <f>ThU_Alter_Kombi(AN142,U142)</f>
        <v>4.0369999999999999</v>
      </c>
      <c r="AQ142" s="18">
        <f t="shared" si="677"/>
        <v>0.17910000000000001</v>
      </c>
      <c r="AR142" s="152">
        <f>(AQ142/AP142)</f>
        <v>4.436462719841467E-2</v>
      </c>
      <c r="AS142" s="129">
        <f t="shared" si="678"/>
        <v>3.3324256381524579E-3</v>
      </c>
      <c r="AT142" s="129">
        <f t="shared" si="679"/>
        <v>1.341108876304401E-5</v>
      </c>
      <c r="AU142" s="18">
        <v>0.75</v>
      </c>
      <c r="AV142" s="18">
        <f>AU142/2</f>
        <v>0.375</v>
      </c>
      <c r="AW142" s="18">
        <f t="shared" si="681"/>
        <v>3.9148000000000001</v>
      </c>
      <c r="AX142" s="133">
        <f t="shared" si="682"/>
        <v>0.19151720359999999</v>
      </c>
      <c r="AY142" s="133">
        <f t="shared" si="683"/>
        <v>0.1902784287012548</v>
      </c>
      <c r="AZ142" s="152">
        <f t="shared" si="684"/>
        <v>4.8921325125166032E-2</v>
      </c>
      <c r="BA142" s="18" t="str">
        <f>Input!B142</f>
        <v>YS 22</v>
      </c>
      <c r="BB142" s="134">
        <f>Input!E142</f>
        <v>0</v>
      </c>
      <c r="BC142" s="18">
        <f>((U142-1)*EXP(Constants!$B$17*AW142*1000))*1000</f>
        <v>1232.6204803212074</v>
      </c>
      <c r="BD142" s="130">
        <f>SQRT((EXP(Constants!$B$17*AW142*1000)*V142)^2+((U142-1)*Constants!$B$17*EXP(Constants!$B$17*AW142*1000)*AY142*1000)^2)*1000</f>
        <v>7.660969862844115</v>
      </c>
      <c r="BE142" s="18">
        <f t="shared" si="685"/>
        <v>3856.8</v>
      </c>
      <c r="BF142" s="135">
        <f t="shared" si="686"/>
        <v>95.139214350627398</v>
      </c>
      <c r="BG142" s="20">
        <f t="shared" si="687"/>
        <v>4.8604891361309601</v>
      </c>
      <c r="BH142" s="18"/>
      <c r="BI142" s="18"/>
      <c r="BJ142" s="18"/>
      <c r="BK142" s="18"/>
      <c r="BL142" s="18"/>
      <c r="BM142" s="18"/>
      <c r="BN142" s="157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6">
        <f>Input!A143</f>
        <v>10073</v>
      </c>
      <c r="B143" s="136" t="str">
        <f>Input!B143</f>
        <v>Hu1-13</v>
      </c>
      <c r="C143" s="136">
        <f>Input!O143</f>
        <v>2.1766314369063524</v>
      </c>
      <c r="D143" s="136">
        <f>C143*Input!P143/100</f>
        <v>0.20642726562845265</v>
      </c>
      <c r="E143" s="137">
        <f>Input!M143</f>
        <v>2.717207347878126</v>
      </c>
      <c r="F143" s="138">
        <f>E143*Input!N143/100</f>
        <v>2.7876655473927725E-3</v>
      </c>
      <c r="G143" s="139">
        <f t="shared" ref="G143" si="724">E143*137.88</f>
        <v>374.64854912543598</v>
      </c>
      <c r="H143" s="138">
        <f>G143*Input!L143/100</f>
        <v>0.16701574030258193</v>
      </c>
      <c r="I143" s="136">
        <v>0</v>
      </c>
      <c r="J143" s="140">
        <f>(((C143*Constants!$B$24*0.000000001*Input!G143*(Constants!$B$4/Constants!$B$3))-(I143*0.000000000000001))/Input!F143)*1000000000000</f>
        <v>789.61920677207991</v>
      </c>
      <c r="K143" s="136">
        <f>J143*Input!P143/100</f>
        <v>74.885867665928174</v>
      </c>
      <c r="L143" s="141">
        <f>(J143/Constants!$B$4)*602200000000*Constants!$B$17/(365.2425*24*60)</f>
        <v>10.901569875411548</v>
      </c>
      <c r="M143" s="142">
        <f>L143*Input!P143/100</f>
        <v>1.0338825500182913</v>
      </c>
      <c r="N143" s="136">
        <v>0</v>
      </c>
      <c r="O143" s="140">
        <f>(((G143*Constants!$B$23*0.000000001*Input!G143*(Constants!$B$7/Constants!$B$6))-(N143*0.000000001))/Input!F143)*1000000</f>
        <v>13.691100611177633</v>
      </c>
      <c r="P143" s="136">
        <f>O143*Input!N143/100</f>
        <v>1.4046115954114471E-2</v>
      </c>
      <c r="Q143" s="143">
        <f>(O143/Constants!$B$7)*602200000000000000*Constants!$B$18/(365.2425*24*60)</f>
        <v>10.2152143722525</v>
      </c>
      <c r="R143" s="144">
        <f>Q143*Input!N143/100</f>
        <v>1.0480098689191766E-2</v>
      </c>
      <c r="S143" s="142">
        <f>Input!S143*Constants!$B$17/Constants!$B$18</f>
        <v>0.99742927830658223</v>
      </c>
      <c r="T143" s="136">
        <f>S143*Input!T143/100</f>
        <v>2.1724424968822278E-3</v>
      </c>
      <c r="U143" s="142">
        <f>S143</f>
        <v>0.99742927830658223</v>
      </c>
      <c r="V143" s="136">
        <f>U143*Input!T143/100</f>
        <v>2.1724424968822278E-3</v>
      </c>
      <c r="W143" s="145">
        <v>0</v>
      </c>
      <c r="X143" s="140">
        <f>(((Constants!$B$25*0.000000001*Input!G143/Input!W143*(Constants!$B$11/Constants!$B$9))-(W143*0.000000001))/Input!F143)*1000000000</f>
        <v>0.83691851629484659</v>
      </c>
      <c r="Y143" s="140">
        <f>X143*Input!X143/100</f>
        <v>5.2835743692174635E-2</v>
      </c>
      <c r="Z143" s="140">
        <f>(X143/Constants!$B$11)*6.022E+23*0.000000001*Constants!$B$19/(365.2425*24*60)</f>
        <v>2.0431886634096193E-4</v>
      </c>
      <c r="AA143" s="140">
        <f>Z143*Input!X143/100</f>
        <v>1.2898913147792696E-5</v>
      </c>
      <c r="AB143" s="141">
        <v>0</v>
      </c>
      <c r="AC143" s="141">
        <v>0.9</v>
      </c>
      <c r="AD143" s="140">
        <f>(((Input!G143*Constants!$B$25*0.000000001*Input!U143*(Constants!$B$10/Constants!$B$9))-((AB143*0.000000000000001)+(Input!G143*AC143*0.000000000000001)))/Input!F143)*1000000000000</f>
        <v>224.13504334093295</v>
      </c>
      <c r="AE143" s="140">
        <f>AD143*Input!V143/100</f>
        <v>1.499631988144535</v>
      </c>
      <c r="AF143" s="140">
        <f>(AD143/Constants!$B$10)*602200000000*Constants!$B$16/(365.2425*24*60)</f>
        <v>10.230793879589156</v>
      </c>
      <c r="AG143" s="140">
        <f>AF143*Input!V143/100</f>
        <v>6.8451704549421052E-2</v>
      </c>
      <c r="AH143" s="136">
        <f t="shared" ref="AH143" si="725">AF143/Z143</f>
        <v>50072.683266146734</v>
      </c>
      <c r="AI143" s="145">
        <f t="shared" ref="AI143" si="726">AH143*SQRT((AG143/AF143)^2+(AA143/Z143)^2)</f>
        <v>3178.8565804715199</v>
      </c>
      <c r="AJ143" s="142">
        <f t="shared" si="671"/>
        <v>-2.5707216934177657</v>
      </c>
      <c r="AK143" s="145">
        <f t="shared" ref="AK143" si="727">V143*1000</f>
        <v>2.1724424968822276</v>
      </c>
      <c r="AL143" s="145">
        <f t="shared" ref="AL143" si="728">AF143/Q143</f>
        <v>1.0015251277916373</v>
      </c>
      <c r="AM143" s="145">
        <f t="shared" ref="AM143" si="729">AL143*SQRT((R143/Q143)^2+(AG143/AF143)^2)</f>
        <v>6.7792743476393262E-3</v>
      </c>
      <c r="AN143" s="136">
        <f>AF143/Q143</f>
        <v>1.0015251277916373</v>
      </c>
      <c r="AO143" s="140">
        <f t="shared" ref="AO143" si="730">AN143*SQRT((R143/Q143)^2+(AG143/AF143)^2)</f>
        <v>6.7792743476393262E-3</v>
      </c>
      <c r="AP143" s="136" t="str">
        <f t="shared" ref="AP143" si="731">ThU_Alter_Kombi(AN143,U143)</f>
        <v>Out of range</v>
      </c>
      <c r="AQ143" s="136" t="e">
        <f t="shared" si="677"/>
        <v>#VALUE!</v>
      </c>
      <c r="AR143" s="136" t="e">
        <f>(AQ143/AP143)*100</f>
        <v>#VALUE!</v>
      </c>
      <c r="AS143" s="144">
        <f t="shared" si="678"/>
        <v>2.0001427174739623E-5</v>
      </c>
      <c r="AT143" s="144">
        <f t="shared" si="679"/>
        <v>1.2628825769825645E-6</v>
      </c>
      <c r="AU143" s="136">
        <v>0.75</v>
      </c>
      <c r="AV143" s="136">
        <f t="shared" ref="AV143" si="732">AU143/2</f>
        <v>0.375</v>
      </c>
      <c r="AW143" s="136" t="str">
        <f t="shared" si="681"/>
        <v>Out of range</v>
      </c>
      <c r="AX143" s="146">
        <f t="shared" si="682"/>
        <v>266.90160484680001</v>
      </c>
      <c r="AY143" s="146" t="e">
        <f t="shared" si="683"/>
        <v>#VALUE!</v>
      </c>
      <c r="AZ143" s="147" t="e">
        <f t="shared" si="684"/>
        <v>#VALUE!</v>
      </c>
      <c r="BA143" s="136" t="str">
        <f>Input!B143</f>
        <v>Hu1-13</v>
      </c>
      <c r="BB143" s="148">
        <f>Input!E143</f>
        <v>0</v>
      </c>
      <c r="BC143" s="136" t="e">
        <f>((U143-1)*EXP(Constants!$B$17*AW143*1000))*1000</f>
        <v>#VALUE!</v>
      </c>
      <c r="BD143" s="142" t="e">
        <f>SQRT((EXP(Constants!$B$17*AW143*1000)*V143)^2+((U143-1)*Constants!$B$17*EXP(Constants!$B$17*AW143*1000)*AY143*1000)^2)*1000</f>
        <v>#VALUE!</v>
      </c>
      <c r="BE143" s="136" t="e">
        <f t="shared" si="685"/>
        <v>#VALUE!</v>
      </c>
      <c r="BF143" s="149" t="e">
        <f t="shared" si="686"/>
        <v>#VALUE!</v>
      </c>
      <c r="BG143" s="158" t="e">
        <f t="shared" si="687"/>
        <v>#VALUE!</v>
      </c>
      <c r="BH143" s="136"/>
      <c r="BI143" s="18"/>
      <c r="BJ143" s="18"/>
      <c r="BK143" s="18"/>
      <c r="BL143" s="18"/>
      <c r="BM143" s="18"/>
      <c r="BN143" s="157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5" spans="1:110" ht="15" customHeight="1" x14ac:dyDescent="0.2">
      <c r="A145" s="136">
        <f>Input!A145</f>
        <v>10073</v>
      </c>
      <c r="B145" s="136" t="str">
        <f>Input!B145</f>
        <v>Hu1-13</v>
      </c>
      <c r="C145" s="136">
        <f>Input!O145</f>
        <v>2.0615779901914313</v>
      </c>
      <c r="D145" s="136">
        <f>C145*Input!P145/100</f>
        <v>7.6580190547059623E-3</v>
      </c>
      <c r="E145" s="137">
        <f>Input!M145</f>
        <v>2.7193316863815751</v>
      </c>
      <c r="F145" s="138">
        <f>E145*Input!N145/100</f>
        <v>2.5081597902218465E-4</v>
      </c>
      <c r="G145" s="139">
        <f t="shared" ref="G145" si="733">E145*137.88</f>
        <v>374.94145291829153</v>
      </c>
      <c r="H145" s="138">
        <f>G145*Input!L145/100</f>
        <v>1.1509671960184997E-2</v>
      </c>
      <c r="I145" s="136">
        <v>0</v>
      </c>
      <c r="J145" s="140">
        <f>(((C145*Constants!$B$24*0.000000001*Input!G145*(Constants!$B$4/Constants!$B$3))-(I145*0.000000000000001))/Input!F145)*1000000000000</f>
        <v>747.88112939663176</v>
      </c>
      <c r="K145" s="136">
        <f>J145*Input!P145/100</f>
        <v>2.7781087918204856</v>
      </c>
      <c r="L145" s="141">
        <f>(J145/Constants!$B$4)*602200000000*Constants!$B$17/(365.2425*24*60)</f>
        <v>10.325329374836794</v>
      </c>
      <c r="M145" s="142">
        <f>L145*Input!P145/100</f>
        <v>3.8354876446499625E-2</v>
      </c>
      <c r="N145" s="136">
        <v>0</v>
      </c>
      <c r="O145" s="140">
        <f>(((G145*Constants!$B$23*0.000000001*Input!G145*(Constants!$B$7/Constants!$B$6))-(N145*0.000000001))/Input!F145)*1000000</f>
        <v>13.701804443627385</v>
      </c>
      <c r="P145" s="136">
        <f>O145*Input!N145/100</f>
        <v>1.2637779764453111E-3</v>
      </c>
      <c r="Q145" s="143">
        <f>(O145/Constants!$B$7)*602200000000000000*Constants!$B$18/(365.2425*24*60)</f>
        <v>10.223200723838406</v>
      </c>
      <c r="R145" s="144">
        <f>Q145*Input!N145/100</f>
        <v>9.4293098231858631E-4</v>
      </c>
      <c r="S145" s="142">
        <f>Input!S145*Constants!$B$17/Constants!$B$18</f>
        <v>0.99883169011385975</v>
      </c>
      <c r="T145" s="136">
        <f>S145*Input!T145/100</f>
        <v>9.5974785064508394E-4</v>
      </c>
      <c r="U145" s="142">
        <f>S145</f>
        <v>0.99883169011385975</v>
      </c>
      <c r="V145" s="136">
        <f>U145*Input!T145/100</f>
        <v>9.5974785064508394E-4</v>
      </c>
      <c r="W145" s="145">
        <v>0</v>
      </c>
      <c r="X145" s="140">
        <f>(((Constants!$B$25*0.000000001*Input!G145/Input!W145*(Constants!$B$11/Constants!$B$9))-(W145*0.000000001))/Input!F145)*1000000000</f>
        <v>0.92148740461495449</v>
      </c>
      <c r="Y145" s="140">
        <f>X145*Input!X145/100</f>
        <v>8.217112782379167E-3</v>
      </c>
      <c r="Z145" s="140">
        <f>(X145/Constants!$B$11)*6.022E+23*0.000000001*Constants!$B$19/(365.2425*24*60)</f>
        <v>2.249648659847223E-4</v>
      </c>
      <c r="AA145" s="140">
        <f>Z145*Input!X145/100</f>
        <v>2.0060628790056043E-6</v>
      </c>
      <c r="AB145" s="141">
        <v>0</v>
      </c>
      <c r="AC145" s="141">
        <v>0.9</v>
      </c>
      <c r="AD145" s="140">
        <f>(((Input!G145*Constants!$B$25*0.000000001*Input!U145*(Constants!$B$10/Constants!$B$9))-((AB145*0.000000000000001)+(Input!G145*AC145*0.000000000000001)))/Input!F145)*1000000000000</f>
        <v>225.07670468716353</v>
      </c>
      <c r="AE145" s="140">
        <f>AD145*Input!V145/100</f>
        <v>0.5079836041524266</v>
      </c>
      <c r="AF145" s="140">
        <f>(AD145/Constants!$B$10)*602200000000*Constants!$B$16/(365.2425*24*60)</f>
        <v>10.273776641204915</v>
      </c>
      <c r="AG145" s="140">
        <f>AF145*Input!V145/100</f>
        <v>2.3187251180481351E-2</v>
      </c>
      <c r="AH145" s="136">
        <f t="shared" ref="AH145" si="734">AF145/Z145</f>
        <v>45668.360684830768</v>
      </c>
      <c r="AI145" s="145">
        <f t="shared" ref="AI145" si="735">AH145*SQRT((AG145/AF145)^2+(AA145/Z145)^2)</f>
        <v>420.07619826972638</v>
      </c>
      <c r="AJ145" s="142">
        <f t="shared" ref="AJ145:AJ155" si="736">(U145-1)*1000</f>
        <v>-1.1683098861402508</v>
      </c>
      <c r="AK145" s="145">
        <f t="shared" ref="AK145" si="737">V145*1000</f>
        <v>0.95974785064508394</v>
      </c>
      <c r="AL145" s="145">
        <f t="shared" ref="AL145" si="738">AF145/Q145</f>
        <v>1.0049471705322752</v>
      </c>
      <c r="AM145" s="145">
        <f t="shared" ref="AM145" si="739">AL145*SQRT((R145/Q145)^2+(AG145/AF145)^2)</f>
        <v>2.2699941513866953E-3</v>
      </c>
      <c r="AN145" s="136">
        <f>AF145/Q145</f>
        <v>1.0049471705322752</v>
      </c>
      <c r="AO145" s="140">
        <f t="shared" ref="AO145" si="740">AN145*SQRT((R145/Q145)^2+(AG145/AF145)^2)</f>
        <v>2.2699941513866953E-3</v>
      </c>
      <c r="AP145" s="136" t="str">
        <f t="shared" ref="AP145" si="741">ThU_Alter_Kombi(AN145,U145)</f>
        <v>Out of range</v>
      </c>
      <c r="AQ145" s="136" t="e">
        <f t="shared" ref="AQ145:AQ155" si="742">Montealter(AN145,AO145,U145,V145)</f>
        <v>#VALUE!</v>
      </c>
      <c r="AR145" s="136" t="e">
        <f>(AQ145/AP145)*100</f>
        <v>#VALUE!</v>
      </c>
      <c r="AS145" s="144">
        <f t="shared" ref="AS145:AS155" si="743">Z145/Q145</f>
        <v>2.2005326126498759E-5</v>
      </c>
      <c r="AT145" s="144">
        <f t="shared" ref="AT145:AT155" si="744">AS145*SQRT((Y145/X145)^2+(P145/O145)^2)</f>
        <v>1.9623699470461372E-7</v>
      </c>
      <c r="AU145" s="136">
        <v>0.75</v>
      </c>
      <c r="AV145" s="136">
        <f t="shared" ref="AV145" si="745">AU145/2</f>
        <v>0.375</v>
      </c>
      <c r="AW145" s="136" t="str">
        <f t="shared" ref="AW145:AW155" si="746">marincorr_age(AN145,U145,AS145,AU145)</f>
        <v>Out of range</v>
      </c>
      <c r="AX145" s="146">
        <f t="shared" ref="AX145:AX155" si="747">marincorr_age_error(AN145, AO145, U145, V145, AS145, AT145, AU145, AV145)</f>
        <v>70.248866478899998</v>
      </c>
      <c r="AY145" s="146" t="e">
        <f t="shared" ref="AY145:AY155" si="748">SQRT(((AU145*EXP(-0.0000091577*AW145*1000))/(0.0000091577*(EXP(-0.0000091577*AW145*1000)+(AJ145/1000)*EXP(-(0.0000091577-0.0000028263)*AW145*1000)-AS145*AU145*EXP(-0.0000091577*AW145*1000))))^2*AT145^2+((AS145*EXP(-0.0000091577*AW145*1000))/(0.0000091577*(EXP(-0.0000091577*AW145*1000)+(AJ145/1000)*EXP(-(0.0000091577-0.0000028263)*AW145*1000)-AS145*AU145*EXP(-0.0000091577*AW145*1000))))^2*AV145^2+((0.0000091577/(0.0000091577-0.0000028263))*(EXP(-(0.0000091577-0.0000028263)*AW145*1000)-1)/(0.0000091577*(EXP(-0.0000091577*AW145*1000)+(AJ145/1000)*EXP(-(0.0000091577-0.0000028263)*AW145*1000)-AS145*AU145*EXP(-0.0000091577*AW145*1000))))^2*T145^2+(1/(0.0000091577*(EXP(-0.0000091577*AW145*1000)+(AJ145/1000)*EXP(-(0.0000091577-0.0000028263)*AW145*1000)-AS145*AU145*EXP(-0.0000091577*AW145*1000))))^2*AO145^2)/1000</f>
        <v>#VALUE!</v>
      </c>
      <c r="AZ145" s="147" t="e">
        <f t="shared" ref="AZ145:AZ155" si="749">AX145/AW145</f>
        <v>#VALUE!</v>
      </c>
      <c r="BA145" s="136" t="str">
        <f>Input!B145</f>
        <v>Hu1-13</v>
      </c>
      <c r="BB145" s="148">
        <f>Input!E145</f>
        <v>0</v>
      </c>
      <c r="BC145" s="136" t="e">
        <f>((U145-1)*EXP(Constants!$B$17*AW145*1000))*1000</f>
        <v>#VALUE!</v>
      </c>
      <c r="BD145" s="142" t="e">
        <f>SQRT((EXP(Constants!$B$17*AW145*1000)*V145)^2+((U145-1)*Constants!$B$17*EXP(Constants!$B$17*AW145*1000)*AY145*1000)^2)*1000</f>
        <v>#VALUE!</v>
      </c>
      <c r="BE145" s="136" t="e">
        <f t="shared" ref="BE145:BE155" si="750">AW145*1000-58</f>
        <v>#VALUE!</v>
      </c>
      <c r="BF145" s="149" t="e">
        <f t="shared" ref="BF145:BF155" si="751">AY145/2*1000</f>
        <v>#VALUE!</v>
      </c>
      <c r="BG145" s="158" t="e">
        <f t="shared" ref="BG145:BG155" si="752">AY145/AW145*100</f>
        <v>#VALUE!</v>
      </c>
      <c r="BH145" s="136"/>
      <c r="BI145" s="18"/>
      <c r="BJ145" s="18"/>
      <c r="BK145" s="18"/>
      <c r="BL145" s="18"/>
      <c r="BM145" s="18"/>
      <c r="BN145" s="157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10230</v>
      </c>
      <c r="B146" s="18" t="str">
        <f>Input!B146</f>
        <v>JC 1</v>
      </c>
      <c r="C146" s="18">
        <f>Input!O146</f>
        <v>3.1735615770004548</v>
      </c>
      <c r="D146" s="18">
        <f>C146*Input!P146/100</f>
        <v>1.1525808459710272E-2</v>
      </c>
      <c r="E146" s="150">
        <f>Input!M146</f>
        <v>3.5627930742806733</v>
      </c>
      <c r="F146" s="151">
        <f>E146*Input!N146/100</f>
        <v>1.8500545638190562E-4</v>
      </c>
      <c r="G146" s="21">
        <f>E146*137.88</f>
        <v>491.23790908181923</v>
      </c>
      <c r="H146" s="151">
        <f>G146*Input!L146/100</f>
        <v>1.1888649700387563E-2</v>
      </c>
      <c r="I146" s="18">
        <v>0.3</v>
      </c>
      <c r="J146" s="127">
        <f>(((C146*Constants!$B$24*0.000000001*Input!G146*(Constants!$B$4/Constants!$B$3))-(I146*0.000000000000001))/Input!F146)*1000000000000</f>
        <v>113.88158377285529</v>
      </c>
      <c r="K146" s="18">
        <f>J146*Input!P146/100</f>
        <v>0.41359755902230966</v>
      </c>
      <c r="L146" s="132">
        <f>(J146/Constants!$B$4)*602200000000*Constants!$B$17/(365.2425*24*60)</f>
        <v>1.5722617083966981</v>
      </c>
      <c r="M146" s="130">
        <f>L146*Input!P146/100</f>
        <v>5.710173525810428E-3</v>
      </c>
      <c r="N146" s="18">
        <v>5.0000000000000001E-3</v>
      </c>
      <c r="O146" s="127">
        <f>(((G146*Constants!$B$23*0.000000001*Input!G146*(Constants!$B$7/Constants!$B$6))-(N146*0.000000001))/Input!F146)*1000000</f>
        <v>1.7757391473583568</v>
      </c>
      <c r="P146" s="18">
        <f>O146*Input!N146/100</f>
        <v>9.2208956434714395E-5</v>
      </c>
      <c r="Q146" s="128">
        <f>(O146/Constants!$B$7)*602200000000000000*Constants!$B$18/(365.2425*24*60)</f>
        <v>1.3249158394656064</v>
      </c>
      <c r="R146" s="129">
        <f>Q146*Input!N146/100</f>
        <v>6.8799016512470092E-5</v>
      </c>
      <c r="S146" s="130">
        <f>Input!S146*Constants!$B$17/Constants!$B$18</f>
        <v>1.1908556390820648</v>
      </c>
      <c r="T146" s="18">
        <f>S146*Input!T146/100</f>
        <v>4.5666180318491346E-4</v>
      </c>
      <c r="U146" s="18">
        <f>S146*1/((U145+U147)/2)</f>
        <v>1.191905633448153</v>
      </c>
      <c r="V146" s="18">
        <f>U146*Input!T146/100</f>
        <v>4.5706444839631913E-4</v>
      </c>
      <c r="W146" s="131">
        <v>3.0000000000000001E-3</v>
      </c>
      <c r="X146" s="127">
        <f>IF((((Constants!$B$25*0.000000001*Input!G146/Input!W146*(Constants!$B$11/Constants!$B$9))-(W146*0.000000001))/Input!F146)*1000000000&lt;0, "n.d.", (((Constants!$B$25*0.000000001*Input!G146/Input!W146*(Constants!$B$11/Constants!$B$9))-(W146*0.000000001))/Input!F146)*1000000000)</f>
        <v>37.74168185234366</v>
      </c>
      <c r="Y146" s="127">
        <f>X146*Input!X146/100</f>
        <v>5.987385478965139E-2</v>
      </c>
      <c r="Z146" s="127">
        <f>(X146/Constants!$B$11)*6.022E+23*0.000000001*Constants!$B$19/(365.2425*24*60)</f>
        <v>9.2139646808285063E-3</v>
      </c>
      <c r="AA146" s="127">
        <f>Z146*Input!X146/100</f>
        <v>1.4617143599885574E-5</v>
      </c>
      <c r="AB146" s="132">
        <v>0.05</v>
      </c>
      <c r="AC146" s="132">
        <v>0.9</v>
      </c>
      <c r="AD146" s="127">
        <f>(((Input!G146*Constants!$B$25*0.000000001*Input!U146*(Constants!$B$10/Constants!$B$9))-((AB146*0.000000000000001)+(Input!G146*AC146*0.000000000000001)))/Input!F146)*1000000000000</f>
        <v>1.9358500601122173</v>
      </c>
      <c r="AE146" s="127">
        <f>AD146*Input!V146/100</f>
        <v>6.2576821031380637E-3</v>
      </c>
      <c r="AF146" s="127">
        <f>(AD146/Constants!$B$10)*602200000000*Constants!$B$16/(365.2425*24*60)</f>
        <v>8.8363170040627936E-2</v>
      </c>
      <c r="AG146" s="127">
        <f>AF146*Input!V146/100</f>
        <v>2.8563608263530992E-4</v>
      </c>
      <c r="AH146" s="18">
        <f>AF146/Z146</f>
        <v>9.5901355281386262</v>
      </c>
      <c r="AI146" s="131">
        <f>AH146*SQRT((AG146/AF146)^2+(AA146/Z146)^2)</f>
        <v>3.4532366017248135E-2</v>
      </c>
      <c r="AJ146" s="130">
        <f t="shared" si="736"/>
        <v>191.90563344815303</v>
      </c>
      <c r="AK146" s="131">
        <f>V146*1000</f>
        <v>0.4570644483963191</v>
      </c>
      <c r="AL146" s="131">
        <f>AF146/Q146</f>
        <v>6.6693421127992911E-2</v>
      </c>
      <c r="AM146" s="131">
        <f>AL146*SQRT((R146/Q146)^2+(AG146/AF146)^2)</f>
        <v>2.1561591006953948E-4</v>
      </c>
      <c r="AN146" s="18">
        <f>AL146*1/((AN145+AN147)/2)</f>
        <v>6.6505394808525423E-2</v>
      </c>
      <c r="AO146" s="127">
        <f>AN146*SQRT((R146/Q146)^2+(AG146/AF146)^2)</f>
        <v>2.1500803203144627E-4</v>
      </c>
      <c r="AP146" s="18">
        <f>ThU_Alter_Kombi(AN146,U146)</f>
        <v>6.2516999999999996</v>
      </c>
      <c r="AQ146" s="18">
        <f t="shared" si="742"/>
        <v>2.0899999999999998E-2</v>
      </c>
      <c r="AR146" s="152">
        <f>(AQ146/AP146)</f>
        <v>3.3430906793352208E-3</v>
      </c>
      <c r="AS146" s="129">
        <f t="shared" si="743"/>
        <v>6.9543773320310523E-3</v>
      </c>
      <c r="AT146" s="129">
        <f t="shared" si="744"/>
        <v>1.1038415836829362E-5</v>
      </c>
      <c r="AU146" s="18">
        <v>0.75</v>
      </c>
      <c r="AV146" s="18">
        <f>AU146/2</f>
        <v>0.375</v>
      </c>
      <c r="AW146" s="18">
        <f t="shared" si="746"/>
        <v>5.7747999999999999</v>
      </c>
      <c r="AX146" s="133">
        <f t="shared" si="747"/>
        <v>0.23773371109999999</v>
      </c>
      <c r="AY146" s="133">
        <f t="shared" si="748"/>
        <v>0.24025265933790571</v>
      </c>
      <c r="AZ146" s="152">
        <f t="shared" si="749"/>
        <v>4.116743629216596E-2</v>
      </c>
      <c r="BA146" s="18" t="str">
        <f>Input!B146</f>
        <v>JC 1</v>
      </c>
      <c r="BB146" s="134">
        <f>Input!E146</f>
        <v>0</v>
      </c>
      <c r="BC146" s="18">
        <f>((U146-1)*EXP(Constants!$B$17*AW146*1000))*1000</f>
        <v>195.05871012951408</v>
      </c>
      <c r="BD146" s="130">
        <f>SQRT((EXP(Constants!$B$17*AW146*1000)*V146)^2+((U146-1)*Constants!$B$17*EXP(Constants!$B$17*AW146*1000)*AY146*1000)^2)*1000</f>
        <v>0.4830316345084758</v>
      </c>
      <c r="BE146" s="18">
        <f t="shared" si="750"/>
        <v>5716.8</v>
      </c>
      <c r="BF146" s="135">
        <f t="shared" si="751"/>
        <v>120.12632966895285</v>
      </c>
      <c r="BG146" s="20">
        <f t="shared" si="752"/>
        <v>4.1603632911599657</v>
      </c>
      <c r="BH146" s="18"/>
      <c r="BI146" s="18"/>
      <c r="BJ146" s="18"/>
      <c r="BK146" s="18"/>
      <c r="BL146" s="18"/>
      <c r="BM146" s="18"/>
      <c r="BN146" s="157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6">
        <f>Input!A147</f>
        <v>10073</v>
      </c>
      <c r="B147" s="136" t="str">
        <f>Input!B147</f>
        <v>Hu1-13</v>
      </c>
      <c r="C147" s="136">
        <f>Input!O147</f>
        <v>2.0458109948031482</v>
      </c>
      <c r="D147" s="136">
        <f>C147*Input!P147/100</f>
        <v>8.5547211648001869E-3</v>
      </c>
      <c r="E147" s="137">
        <f>Input!M147</f>
        <v>2.7192320136921291</v>
      </c>
      <c r="F147" s="138">
        <f>E147*Input!N147/100</f>
        <v>2.8126343189982495E-4</v>
      </c>
      <c r="G147" s="139">
        <f t="shared" ref="G147" si="753">E147*137.88</f>
        <v>374.92771004787073</v>
      </c>
      <c r="H147" s="138">
        <f>G147*Input!L147/100</f>
        <v>1.264659608683661E-2</v>
      </c>
      <c r="I147" s="136">
        <v>0</v>
      </c>
      <c r="J147" s="140">
        <f>(((C147*Constants!$B$24*0.000000001*Input!G147*(Constants!$B$4/Constants!$B$3))-(I147*0.000000000000001))/Input!F147)*1000000000000</f>
        <v>742.16131749803583</v>
      </c>
      <c r="K147" s="136">
        <f>J147*Input!P147/100</f>
        <v>3.1034064958221368</v>
      </c>
      <c r="L147" s="141">
        <f>(J147/Constants!$B$4)*602200000000*Constants!$B$17/(365.2425*24*60)</f>
        <v>10.246361020784645</v>
      </c>
      <c r="M147" s="142">
        <f>L147*Input!P147/100</f>
        <v>4.2845972433110502E-2</v>
      </c>
      <c r="N147" s="136">
        <v>0</v>
      </c>
      <c r="O147" s="140">
        <f>(((G147*Constants!$B$23*0.000000001*Input!G147*(Constants!$B$7/Constants!$B$6))-(N147*0.000000001))/Input!F147)*1000000</f>
        <v>13.701302226223749</v>
      </c>
      <c r="P147" s="136">
        <f>O147*Input!N147/100</f>
        <v>1.41719252577199E-3</v>
      </c>
      <c r="Q147" s="143">
        <f>(O147/Constants!$B$7)*602200000000000000*Constants!$B$18/(365.2425*24*60)</f>
        <v>10.222826009008292</v>
      </c>
      <c r="R147" s="144">
        <f>Q147*Input!N147/100</f>
        <v>1.0573967622219986E-3</v>
      </c>
      <c r="S147" s="142">
        <f>Input!S147*Constants!$B$17/Constants!$B$18</f>
        <v>0.99940643489096859</v>
      </c>
      <c r="T147" s="136">
        <f>S147*Input!T147/100</f>
        <v>1.1170148708691341E-3</v>
      </c>
      <c r="U147" s="142">
        <f>S147</f>
        <v>0.99940643489096859</v>
      </c>
      <c r="V147" s="136">
        <f>U147*Input!T147/100</f>
        <v>1.1170148708691341E-3</v>
      </c>
      <c r="W147" s="145">
        <v>0</v>
      </c>
      <c r="X147" s="140">
        <f>(((Constants!$B$25*0.000000001*Input!G147/Input!W147*(Constants!$B$11/Constants!$B$9))-(W147*0.000000001))/Input!F147)*1000000000</f>
        <v>0.91142761995373101</v>
      </c>
      <c r="Y147" s="140">
        <f>X147*Input!X147/100</f>
        <v>3.4626848325851407E-3</v>
      </c>
      <c r="Z147" s="140">
        <f>(X147/Constants!$B$11)*6.022E+23*0.000000001*Constants!$B$19/(365.2425*24*60)</f>
        <v>2.2250894732884775E-4</v>
      </c>
      <c r="AA147" s="140">
        <f>Z147*Input!X147/100</f>
        <v>8.4535331183972742E-7</v>
      </c>
      <c r="AB147" s="141">
        <v>0</v>
      </c>
      <c r="AC147" s="141">
        <v>0.9</v>
      </c>
      <c r="AD147" s="140">
        <f>(((Input!G147*Constants!$B$25*0.000000001*Input!U147*(Constants!$B$10/Constants!$B$9))-((AB147*0.000000000000001)+(Input!G147*AC147*0.000000000000001)))/Input!F147)*1000000000000</f>
        <v>224.11889088250899</v>
      </c>
      <c r="AE147" s="140">
        <f>AD147*Input!V147/100</f>
        <v>0.4579045625012268</v>
      </c>
      <c r="AF147" s="140">
        <f>(AD147/Constants!$B$10)*602200000000*Constants!$B$16/(365.2425*24*60)</f>
        <v>10.230056589827051</v>
      </c>
      <c r="AG147" s="140">
        <f>AF147*Input!V147/100</f>
        <v>2.0901359848256921E-2</v>
      </c>
      <c r="AH147" s="136">
        <f t="shared" ref="AH147" si="754">AF147/Z147</f>
        <v>45975.933609123451</v>
      </c>
      <c r="AI147" s="145">
        <f t="shared" ref="AI147" si="755">AH147*SQRT((AG147/AF147)^2+(AA147/Z147)^2)</f>
        <v>198.32751092633069</v>
      </c>
      <c r="AJ147" s="142">
        <f t="shared" si="736"/>
        <v>-0.59356510903141313</v>
      </c>
      <c r="AK147" s="145">
        <f t="shared" ref="AK147" si="756">V147*1000</f>
        <v>1.1170148708691341</v>
      </c>
      <c r="AL147" s="145">
        <f t="shared" ref="AL147" si="757">AF147/Q147</f>
        <v>1.0007072976506093</v>
      </c>
      <c r="AM147" s="145">
        <f t="shared" ref="AM147" si="758">AL147*SQRT((R147/Q147)^2+(AG147/AF147)^2)</f>
        <v>2.0471958843338504E-3</v>
      </c>
      <c r="AN147" s="136">
        <f>AF147/Q147</f>
        <v>1.0007072976506093</v>
      </c>
      <c r="AO147" s="140">
        <f t="shared" ref="AO147" si="759">AN147*SQRT((R147/Q147)^2+(AG147/AF147)^2)</f>
        <v>2.0471958843338504E-3</v>
      </c>
      <c r="AP147" s="136" t="str">
        <f t="shared" ref="AP147" si="760">ThU_Alter_Kombi(AN147,U147)</f>
        <v>Out of range</v>
      </c>
      <c r="AQ147" s="136" t="e">
        <f t="shared" si="742"/>
        <v>#VALUE!</v>
      </c>
      <c r="AR147" s="136" t="e">
        <f>(AQ147/AP147)*100</f>
        <v>#VALUE!</v>
      </c>
      <c r="AS147" s="144">
        <f t="shared" si="743"/>
        <v>2.1765894003553833E-5</v>
      </c>
      <c r="AT147" s="144">
        <f t="shared" si="744"/>
        <v>8.2723363705150084E-8</v>
      </c>
      <c r="AU147" s="136">
        <v>0.75</v>
      </c>
      <c r="AV147" s="136">
        <f t="shared" ref="AV147" si="761">AU147/2</f>
        <v>0.375</v>
      </c>
      <c r="AW147" s="136" t="str">
        <f t="shared" si="746"/>
        <v>Out of range</v>
      </c>
      <c r="AX147" s="146">
        <f t="shared" si="747"/>
        <v>323.94056999179998</v>
      </c>
      <c r="AY147" s="146" t="e">
        <f t="shared" si="748"/>
        <v>#VALUE!</v>
      </c>
      <c r="AZ147" s="147" t="e">
        <f t="shared" si="749"/>
        <v>#VALUE!</v>
      </c>
      <c r="BA147" s="136" t="str">
        <f>Input!B147</f>
        <v>Hu1-13</v>
      </c>
      <c r="BB147" s="148">
        <f>Input!E147</f>
        <v>0</v>
      </c>
      <c r="BC147" s="136" t="e">
        <f>((U147-1)*EXP(Constants!$B$17*AW147*1000))*1000</f>
        <v>#VALUE!</v>
      </c>
      <c r="BD147" s="142" t="e">
        <f>SQRT((EXP(Constants!$B$17*AW147*1000)*V147)^2+((U147-1)*Constants!$B$17*EXP(Constants!$B$17*AW147*1000)*AY147*1000)^2)*1000</f>
        <v>#VALUE!</v>
      </c>
      <c r="BE147" s="136" t="e">
        <f t="shared" si="750"/>
        <v>#VALUE!</v>
      </c>
      <c r="BF147" s="149" t="e">
        <f t="shared" si="751"/>
        <v>#VALUE!</v>
      </c>
      <c r="BG147" s="158" t="e">
        <f t="shared" si="752"/>
        <v>#VALUE!</v>
      </c>
      <c r="BH147" s="136"/>
      <c r="BI147" s="18"/>
      <c r="BJ147" s="18"/>
      <c r="BK147" s="18"/>
      <c r="BL147" s="18"/>
      <c r="BM147" s="18"/>
      <c r="BN147" s="157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8" spans="1:110" ht="15" customHeight="1" x14ac:dyDescent="0.2">
      <c r="A148" s="18">
        <f>Input!A148</f>
        <v>10231</v>
      </c>
      <c r="B148" s="18" t="str">
        <f>Input!B148</f>
        <v>JC 2</v>
      </c>
      <c r="C148" s="18">
        <f>Input!O148</f>
        <v>11.506870043575459</v>
      </c>
      <c r="D148" s="18">
        <f>C148*Input!P148/100</f>
        <v>8.5242544139084095E-2</v>
      </c>
      <c r="E148" s="150">
        <f>Input!M148</f>
        <v>12.718197360502144</v>
      </c>
      <c r="F148" s="151">
        <f>E148*Input!N148/100</f>
        <v>1.6252331786746651E-3</v>
      </c>
      <c r="G148" s="21">
        <f>E148*137.88</f>
        <v>1753.5850520660356</v>
      </c>
      <c r="H148" s="151">
        <f>G148*Input!L148/100</f>
        <v>4.377692673905962E-2</v>
      </c>
      <c r="I148" s="18">
        <v>0.3</v>
      </c>
      <c r="J148" s="127">
        <f>(((C148*Constants!$B$24*0.000000001*Input!G148*(Constants!$B$4/Constants!$B$3))-(I148*0.000000000000001))/Input!F148)*1000000000000</f>
        <v>437.615256921509</v>
      </c>
      <c r="K148" s="18">
        <f>J148*Input!P148/100</f>
        <v>3.2418405450660055</v>
      </c>
      <c r="L148" s="132">
        <f>(J148/Constants!$B$4)*602200000000*Constants!$B$17/(365.2425*24*60)</f>
        <v>6.0417645125152664</v>
      </c>
      <c r="M148" s="130">
        <f>L148*Input!P148/100</f>
        <v>4.4757208188301298E-2</v>
      </c>
      <c r="N148" s="18">
        <v>5.0000000000000001E-3</v>
      </c>
      <c r="O148" s="127">
        <f>(((G148*Constants!$B$23*0.000000001*Input!G148*(Constants!$B$7/Constants!$B$6))-(N148*0.000000001))/Input!F148)*1000000</f>
        <v>6.7180514394650572</v>
      </c>
      <c r="P148" s="18">
        <f>O148*Input!N148/100</f>
        <v>8.5848644945313399E-4</v>
      </c>
      <c r="Q148" s="128">
        <f>(O148/Constants!$B$7)*602200000000000000*Constants!$B$18/(365.2425*24*60)</f>
        <v>5.0124776354303773</v>
      </c>
      <c r="R148" s="129">
        <f>Q148*Input!N148/100</f>
        <v>6.4053456079915245E-4</v>
      </c>
      <c r="S148" s="130">
        <f>Input!S148*Constants!$B$17/Constants!$B$18</f>
        <v>1.2180083417053507</v>
      </c>
      <c r="T148" s="18">
        <f>S148*Input!T148/100</f>
        <v>6.1829580592038418E-4</v>
      </c>
      <c r="U148" s="18">
        <f>S148*1/((U147+U149)/2)</f>
        <v>1.2188849366852721</v>
      </c>
      <c r="V148" s="18">
        <f>U148*Input!T148/100</f>
        <v>6.1874079055720314E-4</v>
      </c>
      <c r="W148" s="131">
        <v>3.0000000000000001E-3</v>
      </c>
      <c r="X148" s="127">
        <f>IF((((Constants!$B$25*0.000000001*Input!G148/Input!W148*(Constants!$B$11/Constants!$B$9))-(W148*0.000000001))/Input!F148)*1000000000&lt;0, "n.d.", (((Constants!$B$25*0.000000001*Input!G148/Input!W148*(Constants!$B$11/Constants!$B$9))-(W148*0.000000001))/Input!F148)*1000000000)</f>
        <v>116.35860612536875</v>
      </c>
      <c r="Y148" s="127">
        <f>X148*Input!X148/100</f>
        <v>0.26002520292803072</v>
      </c>
      <c r="Z148" s="127">
        <f>(X148/Constants!$B$11)*6.022E+23*0.000000001*Constants!$B$19/(365.2425*24*60)</f>
        <v>2.8406897481252733E-2</v>
      </c>
      <c r="AA148" s="127">
        <f>Z148*Input!X148/100</f>
        <v>6.3480558319511211E-5</v>
      </c>
      <c r="AB148" s="132">
        <v>0.05</v>
      </c>
      <c r="AC148" s="132">
        <v>0.9</v>
      </c>
      <c r="AD148" s="127">
        <f>(((Input!G148*Constants!$B$25*0.000000001*Input!U148*(Constants!$B$10/Constants!$B$9))-((AB148*0.000000000000001)+(Input!G148*AC148*0.000000000000001)))/Input!F148)*1000000000000</f>
        <v>6.5966044042488576</v>
      </c>
      <c r="AE148" s="127">
        <f>AD148*Input!V148/100</f>
        <v>2.6636037240138591E-2</v>
      </c>
      <c r="AF148" s="127">
        <f>(AD148/Constants!$B$10)*602200000000*Constants!$B$16/(365.2425*24*60)</f>
        <v>0.30110641762699714</v>
      </c>
      <c r="AG148" s="127">
        <f>AF148*Input!V148/100</f>
        <v>1.2158197250681842E-3</v>
      </c>
      <c r="AH148" s="18">
        <f>AF148/Z148</f>
        <v>10.599764294066741</v>
      </c>
      <c r="AI148" s="131">
        <f>AH148*SQRT((AG148/AF148)^2+(AA148/Z148)^2)</f>
        <v>4.8917640282766364E-2</v>
      </c>
      <c r="AJ148" s="130">
        <f t="shared" si="736"/>
        <v>218.88493668527209</v>
      </c>
      <c r="AK148" s="131">
        <f>V148*1000</f>
        <v>0.6187407905572031</v>
      </c>
      <c r="AL148" s="131">
        <f>AF148/Q148</f>
        <v>6.0071373785021143E-2</v>
      </c>
      <c r="AM148" s="131">
        <f>AL148*SQRT((R148/Q148)^2+(AG148/AF148)^2)</f>
        <v>2.4268007286314458E-4</v>
      </c>
      <c r="AN148" s="18">
        <f>AL148*1/((AN147+AN149)/2)</f>
        <v>6.000755377679088E-2</v>
      </c>
      <c r="AO148" s="127">
        <f>AN148*SQRT((R148/Q148)^2+(AG148/AF148)^2)</f>
        <v>2.4242224882364661E-4</v>
      </c>
      <c r="AP148" s="18">
        <f>ThU_Alter_Kombi(AN148,U148)</f>
        <v>5.4973000000000001</v>
      </c>
      <c r="AQ148" s="18">
        <f t="shared" si="742"/>
        <v>2.2800000000000001E-2</v>
      </c>
      <c r="AR148" s="152">
        <f>(AQ148/AP148)</f>
        <v>4.1474905862878145E-3</v>
      </c>
      <c r="AS148" s="129">
        <f t="shared" si="743"/>
        <v>5.6672367534291619E-3</v>
      </c>
      <c r="AT148" s="129">
        <f t="shared" si="744"/>
        <v>1.2685196546905382E-5</v>
      </c>
      <c r="AU148" s="18">
        <v>0.75</v>
      </c>
      <c r="AV148" s="18">
        <f>AU148/2</f>
        <v>0.375</v>
      </c>
      <c r="AW148" s="18">
        <f t="shared" si="746"/>
        <v>5.1173999999999999</v>
      </c>
      <c r="AX148" s="133">
        <f t="shared" si="747"/>
        <v>0.19354091470000001</v>
      </c>
      <c r="AY148" s="133">
        <f t="shared" si="748"/>
        <v>0.19193743738067046</v>
      </c>
      <c r="AZ148" s="152">
        <f t="shared" si="749"/>
        <v>3.7820165455113929E-2</v>
      </c>
      <c r="BA148" s="18" t="str">
        <f>Input!B148</f>
        <v>JC 2</v>
      </c>
      <c r="BB148" s="134">
        <f>Input!E148</f>
        <v>0</v>
      </c>
      <c r="BC148" s="18">
        <f>((U148-1)*EXP(Constants!$B$17*AW148*1000))*1000</f>
        <v>222.06892314922237</v>
      </c>
      <c r="BD148" s="130">
        <f>SQRT((EXP(Constants!$B$17*AW148*1000)*V148)^2+((U148-1)*Constants!$B$17*EXP(Constants!$B$17*AW148*1000)*AY148*1000)^2)*1000</f>
        <v>0.6391617108332861</v>
      </c>
      <c r="BE148" s="18">
        <f t="shared" si="750"/>
        <v>5059.3999999999996</v>
      </c>
      <c r="BF148" s="135">
        <f t="shared" si="751"/>
        <v>95.968718690335223</v>
      </c>
      <c r="BG148" s="20">
        <f t="shared" si="752"/>
        <v>3.7506827174086537</v>
      </c>
      <c r="BH148" s="18"/>
      <c r="BI148" s="18"/>
      <c r="BJ148" s="18"/>
      <c r="BK148" s="18"/>
      <c r="BL148" s="18"/>
      <c r="BM148" s="18"/>
      <c r="BN148" s="157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</row>
    <row r="149" spans="1:110" ht="15" customHeight="1" x14ac:dyDescent="0.2">
      <c r="A149" s="136">
        <f>Input!A149</f>
        <v>10073</v>
      </c>
      <c r="B149" s="136" t="str">
        <f>Input!B149</f>
        <v>Hu1-13</v>
      </c>
      <c r="C149" s="136">
        <f>Input!O149</f>
        <v>2.0587317967721956</v>
      </c>
      <c r="D149" s="136">
        <f>C149*Input!P149/100</f>
        <v>8.5901279535691294E-3</v>
      </c>
      <c r="E149" s="137">
        <f>Input!M149</f>
        <v>2.7191941858030764</v>
      </c>
      <c r="F149" s="138">
        <f>E149*Input!N149/100</f>
        <v>1.7654068351889062E-4</v>
      </c>
      <c r="G149" s="139">
        <f t="shared" ref="G149" si="762">E149*137.88</f>
        <v>374.92249433852817</v>
      </c>
      <c r="H149" s="138">
        <f>G149*Input!L149/100</f>
        <v>1.4323478440049595E-2</v>
      </c>
      <c r="I149" s="136">
        <v>0</v>
      </c>
      <c r="J149" s="140">
        <f>(((C149*Constants!$B$24*0.000000001*Input!G149*(Constants!$B$4/Constants!$B$3))-(I149*0.000000000000001))/Input!F149)*1000000000000</f>
        <v>746.84861238345707</v>
      </c>
      <c r="K149" s="136">
        <f>J149*Input!P149/100</f>
        <v>3.1162510592094121</v>
      </c>
      <c r="L149" s="141">
        <f>(J149/Constants!$B$4)*602200000000*Constants!$B$17/(365.2425*24*60)</f>
        <v>10.311074331050957</v>
      </c>
      <c r="M149" s="142">
        <f>L149*Input!P149/100</f>
        <v>4.3023305892181174E-2</v>
      </c>
      <c r="N149" s="136">
        <v>0</v>
      </c>
      <c r="O149" s="140">
        <f>(((G149*Constants!$B$23*0.000000001*Input!G149*(Constants!$B$7/Constants!$B$6))-(N149*0.000000001))/Input!F149)*1000000</f>
        <v>13.701111624120699</v>
      </c>
      <c r="P149" s="136">
        <f>O149*Input!N149/100</f>
        <v>8.8952956126468242E-4</v>
      </c>
      <c r="Q149" s="143">
        <f>(O149/Constants!$B$7)*602200000000000000*Constants!$B$18/(365.2425*24*60)</f>
        <v>10.222683796822601</v>
      </c>
      <c r="R149" s="144">
        <f>Q149*Input!N149/100</f>
        <v>6.6369647092914428E-4</v>
      </c>
      <c r="S149" s="142">
        <f>Input!S149*Constants!$B$17/Constants!$B$18</f>
        <v>0.99915520952100456</v>
      </c>
      <c r="T149" s="136">
        <f>S149*Input!T149/100</f>
        <v>8.318535464688473E-4</v>
      </c>
      <c r="U149" s="142">
        <f>S149</f>
        <v>0.99915520952100456</v>
      </c>
      <c r="V149" s="136">
        <f>U149*Input!T149/100</f>
        <v>8.318535464688473E-4</v>
      </c>
      <c r="W149" s="145">
        <v>0</v>
      </c>
      <c r="X149" s="140">
        <f>(((Constants!$B$25*0.000000001*Input!G149/Input!W149*(Constants!$B$11/Constants!$B$9))-(W149*0.000000001))/Input!F149)*1000000000</f>
        <v>0.91828227489077241</v>
      </c>
      <c r="Y149" s="140">
        <f>X149*Input!X149/100</f>
        <v>3.4965701970962747E-3</v>
      </c>
      <c r="Z149" s="140">
        <f>(X149/Constants!$B$11)*6.022E+23*0.000000001*Constants!$B$19/(365.2425*24*60)</f>
        <v>2.2418239020127354E-4</v>
      </c>
      <c r="AA149" s="140">
        <f>Z149*Input!X149/100</f>
        <v>8.5362582478772184E-7</v>
      </c>
      <c r="AB149" s="141">
        <v>0</v>
      </c>
      <c r="AC149" s="141">
        <v>0.9</v>
      </c>
      <c r="AD149" s="140">
        <f>(((Input!G149*Constants!$B$25*0.000000001*Input!U149*(Constants!$B$10/Constants!$B$9))-((AB149*0.000000000000001)+(Input!G149*AC149*0.000000000000001)))/Input!F149)*1000000000000</f>
        <v>224.27533613297507</v>
      </c>
      <c r="AE149" s="140">
        <f>AD149*Input!V149/100</f>
        <v>0.38357295461256347</v>
      </c>
      <c r="AF149" s="140">
        <f>(AD149/Constants!$B$10)*602200000000*Constants!$B$16/(365.2425*24*60)</f>
        <v>10.23719763786265</v>
      </c>
      <c r="AG149" s="140">
        <f>AF149*Input!V149/100</f>
        <v>1.7508443918146873E-2</v>
      </c>
      <c r="AH149" s="136">
        <f t="shared" ref="AH149" si="763">AF149/Z149</f>
        <v>45664.593140752826</v>
      </c>
      <c r="AI149" s="145">
        <f t="shared" ref="AI149" si="764">AH149*SQRT((AG149/AF149)^2+(AA149/Z149)^2)</f>
        <v>190.61261538538963</v>
      </c>
      <c r="AJ149" s="142">
        <f t="shared" si="736"/>
        <v>-0.84479047899543858</v>
      </c>
      <c r="AK149" s="145">
        <f t="shared" ref="AK149" si="765">V149*1000</f>
        <v>0.83185354646884735</v>
      </c>
      <c r="AL149" s="145">
        <f t="shared" ref="AL149" si="766">AF149/Q149</f>
        <v>1.0014197681673926</v>
      </c>
      <c r="AM149" s="145">
        <f t="shared" ref="AM149" si="767">AL149*SQRT((R149/Q149)^2+(AG149/AF149)^2)</f>
        <v>1.7139388163411508E-3</v>
      </c>
      <c r="AN149" s="136">
        <f>AF149/Q149</f>
        <v>1.0014197681673926</v>
      </c>
      <c r="AO149" s="140">
        <f t="shared" ref="AO149" si="768">AN149*SQRT((R149/Q149)^2+(AG149/AF149)^2)</f>
        <v>1.7139388163411508E-3</v>
      </c>
      <c r="AP149" s="136" t="str">
        <f t="shared" ref="AP149" si="769">ThU_Alter_Kombi(AN149,U149)</f>
        <v>Out of range</v>
      </c>
      <c r="AQ149" s="136" t="e">
        <f t="shared" si="742"/>
        <v>#VALUE!</v>
      </c>
      <c r="AR149" s="136" t="e">
        <f>(AQ149/AP149)*100</f>
        <v>#VALUE!</v>
      </c>
      <c r="AS149" s="144">
        <f t="shared" si="743"/>
        <v>2.1929895774625601E-5</v>
      </c>
      <c r="AT149" s="144">
        <f t="shared" si="744"/>
        <v>8.3515240850989174E-8</v>
      </c>
      <c r="AU149" s="136">
        <v>0.75</v>
      </c>
      <c r="AV149" s="136">
        <f t="shared" ref="AV149" si="770">AU149/2</f>
        <v>0.375</v>
      </c>
      <c r="AW149" s="136" t="str">
        <f t="shared" si="746"/>
        <v>Out of range</v>
      </c>
      <c r="AX149" s="146">
        <f t="shared" si="747"/>
        <v>203.2426707253</v>
      </c>
      <c r="AY149" s="146" t="e">
        <f t="shared" si="748"/>
        <v>#VALUE!</v>
      </c>
      <c r="AZ149" s="147" t="e">
        <f t="shared" si="749"/>
        <v>#VALUE!</v>
      </c>
      <c r="BA149" s="136" t="str">
        <f>Input!B149</f>
        <v>Hu1-13</v>
      </c>
      <c r="BB149" s="148">
        <f>Input!E149</f>
        <v>0</v>
      </c>
      <c r="BC149" s="136" t="e">
        <f>((U149-1)*EXP(Constants!$B$17*AW149*1000))*1000</f>
        <v>#VALUE!</v>
      </c>
      <c r="BD149" s="142" t="e">
        <f>SQRT((EXP(Constants!$B$17*AW149*1000)*V149)^2+((U149-1)*Constants!$B$17*EXP(Constants!$B$17*AW149*1000)*AY149*1000)^2)*1000</f>
        <v>#VALUE!</v>
      </c>
      <c r="BE149" s="136" t="e">
        <f t="shared" si="750"/>
        <v>#VALUE!</v>
      </c>
      <c r="BF149" s="149" t="e">
        <f t="shared" si="751"/>
        <v>#VALUE!</v>
      </c>
      <c r="BG149" s="158" t="e">
        <f t="shared" si="752"/>
        <v>#VALUE!</v>
      </c>
      <c r="BH149" s="136"/>
      <c r="BI149" s="18"/>
      <c r="BJ149" s="18"/>
      <c r="BK149" s="18"/>
      <c r="BL149" s="18"/>
      <c r="BM149" s="18"/>
      <c r="BN149" s="157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0" spans="1:110" ht="15" customHeight="1" x14ac:dyDescent="0.2">
      <c r="A150" s="18">
        <f>Input!A150</f>
        <v>10232</v>
      </c>
      <c r="B150" s="18" t="str">
        <f>Input!B150</f>
        <v>JC 7</v>
      </c>
      <c r="C150" s="18">
        <f>Input!O150</f>
        <v>2.4387092646697397</v>
      </c>
      <c r="D150" s="18">
        <f>C150*Input!P150/100</f>
        <v>9.3449149240604941E-3</v>
      </c>
      <c r="E150" s="150">
        <f>Input!M150</f>
        <v>2.7934405422151829</v>
      </c>
      <c r="F150" s="151">
        <f>E150*Input!N150/100</f>
        <v>1.7796531621675206E-4</v>
      </c>
      <c r="G150" s="21">
        <f>E150*137.88</f>
        <v>385.1595819606294</v>
      </c>
      <c r="H150" s="151">
        <f>G150*Input!L150/100</f>
        <v>1.3996199964618851E-2</v>
      </c>
      <c r="I150" s="18">
        <v>0.3</v>
      </c>
      <c r="J150" s="127">
        <f>(((C150*Constants!$B$24*0.000000001*Input!G150*(Constants!$B$4/Constants!$B$3))-(I150*0.000000000000001))/Input!F150)*1000000000000</f>
        <v>71.784625741160966</v>
      </c>
      <c r="K150" s="18">
        <f>J150*Input!P150/100</f>
        <v>0.27507224010875186</v>
      </c>
      <c r="L150" s="132">
        <f>(J150/Constants!$B$4)*602200000000*Constants!$B$17/(365.2425*24*60)</f>
        <v>0.99106646189194902</v>
      </c>
      <c r="M150" s="130">
        <f>L150*Input!P150/100</f>
        <v>3.7976776914914983E-3</v>
      </c>
      <c r="N150" s="18">
        <v>5.0000000000000001E-3</v>
      </c>
      <c r="O150" s="127">
        <f>(((G150*Constants!$B$23*0.000000001*Input!G150*(Constants!$B$7/Constants!$B$6))-(N150*0.000000001))/Input!F150)*1000000</f>
        <v>1.142070548926031</v>
      </c>
      <c r="P150" s="18">
        <f>O150*Input!N150/100</f>
        <v>7.2759360118789361E-5</v>
      </c>
      <c r="Q150" s="128">
        <f>(O150/Constants!$B$7)*602200000000000000*Constants!$B$18/(365.2425*24*60)</f>
        <v>0.85212254418689914</v>
      </c>
      <c r="R150" s="129">
        <f>Q150*Input!N150/100</f>
        <v>5.4287268957365579E-5</v>
      </c>
      <c r="S150" s="130">
        <f>Input!S150*Constants!$B$17/Constants!$B$18</f>
        <v>1.167691742070849</v>
      </c>
      <c r="T150" s="18">
        <f>S150*Input!T150/100</f>
        <v>6.6623299865291752E-4</v>
      </c>
      <c r="U150" s="18">
        <f>S150*1/((U149+U151)/2)</f>
        <v>1.1688654683786408</v>
      </c>
      <c r="V150" s="18">
        <f>U150*Input!T150/100</f>
        <v>6.6690267470650608E-4</v>
      </c>
      <c r="W150" s="131">
        <v>3.0000000000000001E-3</v>
      </c>
      <c r="X150" s="127">
        <f>IF((((Constants!$B$25*0.000000001*Input!G150/Input!W150*(Constants!$B$11/Constants!$B$9))-(W150*0.000000001))/Input!F150)*1000000000&lt;0, "n.d.", (((Constants!$B$25*0.000000001*Input!G150/Input!W150*(Constants!$B$11/Constants!$B$9))-(W150*0.000000001))/Input!F150)*1000000000)</f>
        <v>87.813857322907651</v>
      </c>
      <c r="Y150" s="127">
        <f>X150*Input!X150/100</f>
        <v>0.13210676745686153</v>
      </c>
      <c r="Z150" s="127">
        <f>(X150/Constants!$B$11)*6.022E+23*0.000000001*Constants!$B$19/(365.2425*24*60)</f>
        <v>2.1438201483073044E-2</v>
      </c>
      <c r="AA150" s="127">
        <f>Z150*Input!X150/100</f>
        <v>3.2251532780337934E-5</v>
      </c>
      <c r="AB150" s="132">
        <v>0.05</v>
      </c>
      <c r="AC150" s="132">
        <v>0.9</v>
      </c>
      <c r="AD150" s="127">
        <f>(((Input!G150*Constants!$B$25*0.000000001*Input!U150*(Constants!$B$10/Constants!$B$9))-((AB150*0.000000000000001)+(Input!G150*AC150*0.000000000000001)))/Input!F150)*1000000000000</f>
        <v>1.8020000899070698</v>
      </c>
      <c r="AE150" s="127">
        <f>AD150*Input!V150/100</f>
        <v>5.7066034686070622E-3</v>
      </c>
      <c r="AF150" s="127">
        <f>(AD150/Constants!$B$10)*602200000000*Constants!$B$16/(365.2425*24*60)</f>
        <v>8.2253498676676959E-2</v>
      </c>
      <c r="AG150" s="127">
        <f>AF150*Input!V150/100</f>
        <v>2.604817299857059E-4</v>
      </c>
      <c r="AH150" s="18">
        <f>AF150/Z150</f>
        <v>3.8367723496591744</v>
      </c>
      <c r="AI150" s="131">
        <f>AH150*SQRT((AG150/AF150)^2+(AA150/Z150)^2)</f>
        <v>1.3451666892978033E-2</v>
      </c>
      <c r="AJ150" s="130">
        <f t="shared" si="736"/>
        <v>168.8654683786408</v>
      </c>
      <c r="AK150" s="131">
        <f>V150*1000</f>
        <v>0.6669026747065061</v>
      </c>
      <c r="AL150" s="131">
        <f>AF150/Q150</f>
        <v>9.6527781406327867E-2</v>
      </c>
      <c r="AM150" s="131">
        <f>AL150*SQRT((R150/Q150)^2+(AG150/AF150)^2)</f>
        <v>3.0574761397222987E-4</v>
      </c>
      <c r="AN150" s="18">
        <f>AL150*1/((AN149+AN151)/2)</f>
        <v>9.6399427299621365E-2</v>
      </c>
      <c r="AO150" s="127">
        <f>AN150*SQRT((R150/Q150)^2+(AG150/AF150)^2)</f>
        <v>3.0534105783577571E-4</v>
      </c>
      <c r="AP150" s="18">
        <f>ThU_Alter_Kombi(AN150,U150)</f>
        <v>9.3673000000000002</v>
      </c>
      <c r="AQ150" s="18">
        <f t="shared" si="742"/>
        <v>3.2599999999999997E-2</v>
      </c>
      <c r="AR150" s="152">
        <f>(AQ150/AP150)</f>
        <v>3.4801917308082369E-3</v>
      </c>
      <c r="AS150" s="129">
        <f t="shared" si="743"/>
        <v>2.5158589723182967E-2</v>
      </c>
      <c r="AT150" s="129">
        <f t="shared" si="744"/>
        <v>3.7882390714684565E-5</v>
      </c>
      <c r="AU150" s="18">
        <v>0.75</v>
      </c>
      <c r="AV150" s="18">
        <f>AU150/2</f>
        <v>0.375</v>
      </c>
      <c r="AW150" s="18">
        <f t="shared" si="746"/>
        <v>7.5987999999999998</v>
      </c>
      <c r="AX150" s="133">
        <f t="shared" si="747"/>
        <v>0.88448138850000002</v>
      </c>
      <c r="AY150" s="133">
        <f t="shared" si="748"/>
        <v>0.89355518315855975</v>
      </c>
      <c r="AZ150" s="152">
        <f t="shared" si="749"/>
        <v>0.11639750861978208</v>
      </c>
      <c r="BA150" s="18" t="str">
        <f>Input!B150</f>
        <v>JC 7</v>
      </c>
      <c r="BB150" s="134">
        <f>Input!E150</f>
        <v>0</v>
      </c>
      <c r="BC150" s="18">
        <f>((U150-1)*EXP(Constants!$B$17*AW150*1000))*1000</f>
        <v>172.52577098756066</v>
      </c>
      <c r="BD150" s="130">
        <f>SQRT((EXP(Constants!$B$17*AW150*1000)*V150)^2+((U150-1)*Constants!$B$17*EXP(Constants!$B$17*AW150*1000)*AY150*1000)^2)*1000</f>
        <v>0.80840573191525078</v>
      </c>
      <c r="BE150" s="18">
        <f t="shared" si="750"/>
        <v>7540.8</v>
      </c>
      <c r="BF150" s="135">
        <f t="shared" si="751"/>
        <v>446.77759157927989</v>
      </c>
      <c r="BG150" s="20">
        <f t="shared" si="752"/>
        <v>11.759161751310204</v>
      </c>
      <c r="BH150" s="18"/>
      <c r="BI150" s="18"/>
      <c r="BJ150" s="18"/>
      <c r="BK150" s="18"/>
      <c r="BL150" s="18"/>
      <c r="BM150" s="18"/>
      <c r="BN150" s="157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</row>
    <row r="151" spans="1:110" ht="15" customHeight="1" x14ac:dyDescent="0.2">
      <c r="A151" s="136">
        <f>Input!A151</f>
        <v>10073</v>
      </c>
      <c r="B151" s="136" t="str">
        <f>Input!B151</f>
        <v>Hu1-13</v>
      </c>
      <c r="C151" s="136">
        <f>Input!O151</f>
        <v>2.0387679834009167</v>
      </c>
      <c r="D151" s="136">
        <f>C151*Input!P151/100</f>
        <v>6.3318616920582174E-3</v>
      </c>
      <c r="E151" s="137">
        <f>Input!M151</f>
        <v>2.7192988153026283</v>
      </c>
      <c r="F151" s="138">
        <f>E151*Input!N151/100</f>
        <v>2.0095817715142162E-4</v>
      </c>
      <c r="G151" s="139">
        <f t="shared" ref="G151" si="771">E151*137.88</f>
        <v>374.93692065392639</v>
      </c>
      <c r="H151" s="138">
        <f>G151*Input!L151/100</f>
        <v>1.7487365351594817E-2</v>
      </c>
      <c r="I151" s="136">
        <v>0</v>
      </c>
      <c r="J151" s="140">
        <f>(((C151*Constants!$B$24*0.000000001*Input!G151*(Constants!$B$4/Constants!$B$3))-(I151*0.000000000000001))/Input!F151)*1000000000000</f>
        <v>739.60631577269976</v>
      </c>
      <c r="K151" s="136">
        <f>J151*Input!P151/100</f>
        <v>2.2970170888369097</v>
      </c>
      <c r="L151" s="141">
        <f>(J151/Constants!$B$4)*602200000000*Constants!$B$17/(365.2425*24*60)</f>
        <v>10.211086385110052</v>
      </c>
      <c r="M151" s="142">
        <f>L151*Input!P151/100</f>
        <v>3.1712871323554298E-2</v>
      </c>
      <c r="N151" s="136">
        <v>0</v>
      </c>
      <c r="O151" s="140">
        <f>(((G151*Constants!$B$23*0.000000001*Input!G151*(Constants!$B$7/Constants!$B$6))-(N151*0.000000001))/Input!F151)*1000000</f>
        <v>13.701638817235489</v>
      </c>
      <c r="P151" s="136">
        <f>O151*Input!N151/100</f>
        <v>1.0125611592238255E-3</v>
      </c>
      <c r="Q151" s="143">
        <f>(O151/Constants!$B$7)*602200000000000000*Constants!$B$18/(365.2425*24*60)</f>
        <v>10.223077146549263</v>
      </c>
      <c r="R151" s="144">
        <f>Q151*Input!N151/100</f>
        <v>7.5549290011376084E-4</v>
      </c>
      <c r="S151" s="142">
        <f>Input!S151*Constants!$B$17/Constants!$B$18</f>
        <v>0.99883647328673564</v>
      </c>
      <c r="T151" s="136">
        <f>S151*Input!T151/100</f>
        <v>9.6707082327442736E-4</v>
      </c>
      <c r="U151" s="142">
        <f>S151</f>
        <v>0.99883647328673564</v>
      </c>
      <c r="V151" s="136">
        <f>U151*Input!T151/100</f>
        <v>9.6707082327442736E-4</v>
      </c>
      <c r="W151" s="145">
        <v>0</v>
      </c>
      <c r="X151" s="140">
        <f>(((Constants!$B$25*0.000000001*Input!G151/Input!W151*(Constants!$B$11/Constants!$B$9))-(W151*0.000000001))/Input!F151)*1000000000</f>
        <v>0.91749637289625752</v>
      </c>
      <c r="Y151" s="140">
        <f>X151*Input!X151/100</f>
        <v>4.7926950306856984E-3</v>
      </c>
      <c r="Z151" s="140">
        <f>(X151/Constants!$B$11)*6.022E+23*0.000000001*Constants!$B$19/(365.2425*24*60)</f>
        <v>2.2399052611719847E-4</v>
      </c>
      <c r="AA151" s="140">
        <f>Z151*Input!X151/100</f>
        <v>1.1700517987376896E-6</v>
      </c>
      <c r="AB151" s="141">
        <v>0</v>
      </c>
      <c r="AC151" s="141">
        <v>0.9</v>
      </c>
      <c r="AD151" s="140">
        <f>(((Input!G151*Constants!$B$25*0.000000001*Input!U151*(Constants!$B$10/Constants!$B$9))-((AB151*0.000000000000001)+(Input!G151*AC151*0.000000000000001)))/Input!F151)*1000000000000</f>
        <v>224.24441965146204</v>
      </c>
      <c r="AE151" s="140">
        <f>AD151*Input!V151/100</f>
        <v>0.36245040216494845</v>
      </c>
      <c r="AF151" s="140">
        <f>(AD151/Constants!$B$10)*602200000000*Constants!$B$16/(365.2425*24*60)</f>
        <v>10.235786434397424</v>
      </c>
      <c r="AG151" s="140">
        <f>AF151*Input!V151/100</f>
        <v>1.6544290892001608E-2</v>
      </c>
      <c r="AH151" s="136">
        <f t="shared" ref="AH151" si="772">AF151/Z151</f>
        <v>45697.407885196706</v>
      </c>
      <c r="AI151" s="145">
        <f t="shared" ref="AI151" si="773">AH151*SQRT((AG151/AF151)^2+(AA151/Z151)^2)</f>
        <v>249.87406462912409</v>
      </c>
      <c r="AJ151" s="142">
        <f t="shared" si="736"/>
        <v>-1.1635267132643623</v>
      </c>
      <c r="AK151" s="145">
        <f t="shared" ref="AK151" si="774">V151*1000</f>
        <v>0.96707082327442739</v>
      </c>
      <c r="AL151" s="145">
        <f t="shared" ref="AL151" si="775">AF151/Q151</f>
        <v>1.001243195924864</v>
      </c>
      <c r="AM151" s="145">
        <f t="shared" ref="AM151" si="776">AL151*SQRT((R151/Q151)^2+(AG151/AF151)^2)</f>
        <v>1.6200185409504912E-3</v>
      </c>
      <c r="AN151" s="136">
        <f>AF151/Q151</f>
        <v>1.001243195924864</v>
      </c>
      <c r="AO151" s="140">
        <f t="shared" ref="AO151" si="777">AN151*SQRT((R151/Q151)^2+(AG151/AF151)^2)</f>
        <v>1.6200185409504912E-3</v>
      </c>
      <c r="AP151" s="136" t="str">
        <f t="shared" ref="AP151" si="778">ThU_Alter_Kombi(AN151,U151)</f>
        <v>Out of range</v>
      </c>
      <c r="AQ151" s="136" t="e">
        <f t="shared" si="742"/>
        <v>#VALUE!</v>
      </c>
      <c r="AR151" s="136" t="e">
        <f>(AQ151/AP151)*100</f>
        <v>#VALUE!</v>
      </c>
      <c r="AS151" s="144">
        <f t="shared" si="743"/>
        <v>2.191028424282263E-5</v>
      </c>
      <c r="AT151" s="144">
        <f t="shared" si="744"/>
        <v>1.1446346991412805E-7</v>
      </c>
      <c r="AU151" s="136">
        <v>0.75</v>
      </c>
      <c r="AV151" s="136">
        <f t="shared" ref="AV151" si="779">AU151/2</f>
        <v>0.375</v>
      </c>
      <c r="AW151" s="136" t="str">
        <f t="shared" si="746"/>
        <v>Out of range</v>
      </c>
      <c r="AX151" s="146">
        <f t="shared" si="747"/>
        <v>180.96070310850001</v>
      </c>
      <c r="AY151" s="146" t="e">
        <f t="shared" si="748"/>
        <v>#VALUE!</v>
      </c>
      <c r="AZ151" s="147" t="e">
        <f t="shared" si="749"/>
        <v>#VALUE!</v>
      </c>
      <c r="BA151" s="136" t="str">
        <f>Input!B151</f>
        <v>Hu1-13</v>
      </c>
      <c r="BB151" s="148">
        <f>Input!E151</f>
        <v>0</v>
      </c>
      <c r="BC151" s="136" t="e">
        <f>((U151-1)*EXP(Constants!$B$17*AW151*1000))*1000</f>
        <v>#VALUE!</v>
      </c>
      <c r="BD151" s="142" t="e">
        <f>SQRT((EXP(Constants!$B$17*AW151*1000)*V151)^2+((U151-1)*Constants!$B$17*EXP(Constants!$B$17*AW151*1000)*AY151*1000)^2)*1000</f>
        <v>#VALUE!</v>
      </c>
      <c r="BE151" s="136" t="e">
        <f t="shared" si="750"/>
        <v>#VALUE!</v>
      </c>
      <c r="BF151" s="149" t="e">
        <f t="shared" si="751"/>
        <v>#VALUE!</v>
      </c>
      <c r="BG151" s="158" t="e">
        <f t="shared" si="752"/>
        <v>#VALUE!</v>
      </c>
      <c r="BH151" s="136"/>
      <c r="BI151" s="18"/>
      <c r="BJ151" s="18"/>
      <c r="BK151" s="18"/>
      <c r="BL151" s="18"/>
      <c r="BM151" s="18"/>
      <c r="BN151" s="157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2" spans="1:110" ht="15" customHeight="1" x14ac:dyDescent="0.2">
      <c r="A152" s="18">
        <f>Input!A152</f>
        <v>10234</v>
      </c>
      <c r="B152" s="18" t="str">
        <f>Input!B152</f>
        <v>JC 10</v>
      </c>
      <c r="C152" s="18">
        <f>Input!O152</f>
        <v>5.5087609908119441</v>
      </c>
      <c r="D152" s="18">
        <f>C152*Input!P152/100</f>
        <v>2.7108475587250842E-2</v>
      </c>
      <c r="E152" s="150">
        <f>Input!M152</f>
        <v>5.4194023891874705</v>
      </c>
      <c r="F152" s="151">
        <f>E152*Input!N152/100</f>
        <v>4.7643027096222262E-4</v>
      </c>
      <c r="G152" s="21">
        <f>E152*137.88</f>
        <v>747.22720142116839</v>
      </c>
      <c r="H152" s="151">
        <f>G152*Input!L152/100</f>
        <v>2.131819441885642E-2</v>
      </c>
      <c r="I152" s="18">
        <v>0.3</v>
      </c>
      <c r="J152" s="127">
        <f>(((C152*Constants!$B$24*0.000000001*Input!G152*(Constants!$B$4/Constants!$B$3))-(I152*0.000000000000001))/Input!F152)*1000000000000</f>
        <v>206.46033242459697</v>
      </c>
      <c r="K152" s="18">
        <f>J152*Input!P152/100</f>
        <v>1.0159861519864117</v>
      </c>
      <c r="L152" s="132">
        <f>(J152/Constants!$B$4)*602200000000*Constants!$B$17/(365.2425*24*60)</f>
        <v>2.8504141250924593</v>
      </c>
      <c r="M152" s="130">
        <f>L152*Input!P152/100</f>
        <v>1.4026816892673885E-2</v>
      </c>
      <c r="N152" s="18">
        <v>5.0000000000000001E-3</v>
      </c>
      <c r="O152" s="127">
        <f>(((G152*Constants!$B$23*0.000000001*Input!G152*(Constants!$B$7/Constants!$B$6))-(N152*0.000000001))/Input!F152)*1000000</f>
        <v>2.8210806704209292</v>
      </c>
      <c r="P152" s="18">
        <f>O152*Input!N152/100</f>
        <v>2.4800672319451902E-4</v>
      </c>
      <c r="Q152" s="128">
        <f>(O152/Constants!$B$7)*602200000000000000*Constants!$B$18/(365.2425*24*60)</f>
        <v>2.1048668495095399</v>
      </c>
      <c r="R152" s="129">
        <f>Q152*Input!N152/100</f>
        <v>1.8504296441467652E-4</v>
      </c>
      <c r="S152" s="130">
        <f>Input!S152*Constants!$B$17/Constants!$B$18</f>
        <v>1.3570626770038356</v>
      </c>
      <c r="T152" s="18">
        <f>S152*Input!T152/100</f>
        <v>6.0297365525825567E-4</v>
      </c>
      <c r="U152" s="18">
        <f>S152*1/((U151+U153)/2)</f>
        <v>1.3588620826808095</v>
      </c>
      <c r="V152" s="18">
        <f>U152*Input!T152/100</f>
        <v>6.0377317191781998E-4</v>
      </c>
      <c r="W152" s="131">
        <v>3.0000000000000001E-3</v>
      </c>
      <c r="X152" s="127">
        <f>IF((((Constants!$B$25*0.000000001*Input!G152/Input!W152*(Constants!$B$11/Constants!$B$9))-(W152*0.000000001))/Input!F152)*1000000000&lt;0, "n.d.", (((Constants!$B$25*0.000000001*Input!G152/Input!W152*(Constants!$B$11/Constants!$B$9))-(W152*0.000000001))/Input!F152)*1000000000)</f>
        <v>21.649979919913648</v>
      </c>
      <c r="Y152" s="127">
        <f>X152*Input!X152/100</f>
        <v>3.9442862430517402E-2</v>
      </c>
      <c r="Z152" s="127">
        <f>(X152/Constants!$B$11)*6.022E+23*0.000000001*Constants!$B$19/(365.2425*24*60)</f>
        <v>5.2854600148229324E-3</v>
      </c>
      <c r="AA152" s="127">
        <f>Z152*Input!X152/100</f>
        <v>9.6292778569696194E-6</v>
      </c>
      <c r="AB152" s="132">
        <v>0.05</v>
      </c>
      <c r="AC152" s="132">
        <v>0.9</v>
      </c>
      <c r="AD152" s="127">
        <f>(((Input!G152*Constants!$B$25*0.000000001*Input!U152*(Constants!$B$10/Constants!$B$9))-((AB152*0.000000000000001)+(Input!G152*AC152*0.000000000000001)))/Input!F152)*1000000000000</f>
        <v>4.3777766808305776</v>
      </c>
      <c r="AE152" s="127">
        <f>AD152*Input!V152/100</f>
        <v>1.5219514409015159E-2</v>
      </c>
      <c r="AF152" s="127">
        <f>(AD152/Constants!$B$10)*602200000000*Constants!$B$16/(365.2425*24*60)</f>
        <v>0.19982654298427646</v>
      </c>
      <c r="AG152" s="127">
        <f>AF152*Input!V152/100</f>
        <v>6.9470490890272563E-4</v>
      </c>
      <c r="AH152" s="18">
        <f>AF152/Z152</f>
        <v>37.80684035521378</v>
      </c>
      <c r="AI152" s="131">
        <f>AH152*SQRT((AG152/AF152)^2+(AA152/Z152)^2)</f>
        <v>0.14839095665678018</v>
      </c>
      <c r="AJ152" s="130">
        <f t="shared" si="736"/>
        <v>358.86208268080952</v>
      </c>
      <c r="AK152" s="131">
        <f>V152*1000</f>
        <v>0.60377317191781998</v>
      </c>
      <c r="AL152" s="131">
        <f>AF152/Q152</f>
        <v>9.4935479187597316E-2</v>
      </c>
      <c r="AM152" s="131">
        <f>AL152*SQRT((R152/Q152)^2+(AG152/AF152)^2)</f>
        <v>3.3015246807585705E-4</v>
      </c>
      <c r="AN152" s="18">
        <f>AL152*1/((AN151+AN153)/2)</f>
        <v>9.4692426494976153E-2</v>
      </c>
      <c r="AO152" s="127">
        <f>AN152*SQRT((R152/Q152)^2+(AG152/AF152)^2)</f>
        <v>3.2930721562621397E-4</v>
      </c>
      <c r="AP152" s="18">
        <f>ThU_Alter_Kombi(AN152,U152)</f>
        <v>7.8529</v>
      </c>
      <c r="AQ152" s="18">
        <f t="shared" si="742"/>
        <v>2.8400000000000002E-2</v>
      </c>
      <c r="AR152" s="152">
        <f>(AQ152/AP152)</f>
        <v>3.6164983636618321E-3</v>
      </c>
      <c r="AS152" s="129">
        <f t="shared" si="743"/>
        <v>2.5110662064227532E-3</v>
      </c>
      <c r="AT152" s="129">
        <f t="shared" si="744"/>
        <v>4.5800912160942382E-6</v>
      </c>
      <c r="AU152" s="18">
        <v>0.75</v>
      </c>
      <c r="AV152" s="18">
        <f>AU152/2</f>
        <v>0.375</v>
      </c>
      <c r="AW152" s="18">
        <f t="shared" si="746"/>
        <v>7.7024999999999997</v>
      </c>
      <c r="AX152" s="133">
        <f t="shared" si="747"/>
        <v>7.9332402799999993E-2</v>
      </c>
      <c r="AY152" s="133">
        <f t="shared" si="748"/>
        <v>8.0546726586958148E-2</v>
      </c>
      <c r="AZ152" s="152">
        <f t="shared" si="749"/>
        <v>1.0299565439792276E-2</v>
      </c>
      <c r="BA152" s="18" t="str">
        <f>Input!B152</f>
        <v>JC 10</v>
      </c>
      <c r="BB152" s="134">
        <f>Input!E152</f>
        <v>0</v>
      </c>
      <c r="BC152" s="18">
        <f>((U152-1)*EXP(Constants!$B$17*AW152*1000))*1000</f>
        <v>366.74803569120951</v>
      </c>
      <c r="BD152" s="130">
        <f>SQRT((EXP(Constants!$B$17*AW152*1000)*V152)^2+((U152-1)*Constants!$B$17*EXP(Constants!$B$17*AW152*1000)*AY152*1000)^2)*1000</f>
        <v>0.62264699696779102</v>
      </c>
      <c r="BE152" s="18">
        <f t="shared" si="750"/>
        <v>7644.5</v>
      </c>
      <c r="BF152" s="135">
        <f t="shared" si="751"/>
        <v>40.273363293479072</v>
      </c>
      <c r="BG152" s="20">
        <f t="shared" si="752"/>
        <v>1.0457218641604433</v>
      </c>
      <c r="BH152" s="18"/>
      <c r="BI152" s="18"/>
      <c r="BJ152" s="18"/>
      <c r="BK152" s="18"/>
      <c r="BL152" s="18"/>
      <c r="BM152" s="18"/>
      <c r="BN152" s="157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</row>
    <row r="153" spans="1:110" ht="15" customHeight="1" x14ac:dyDescent="0.2">
      <c r="A153" s="136">
        <f>Input!A153</f>
        <v>10073</v>
      </c>
      <c r="B153" s="136" t="str">
        <f>Input!B153</f>
        <v>Hu1-13</v>
      </c>
      <c r="C153" s="136">
        <f>Input!O153</f>
        <v>2.087649915174242</v>
      </c>
      <c r="D153" s="136">
        <f>C153*Input!P153/100</f>
        <v>9.2532891657728863E-3</v>
      </c>
      <c r="E153" s="137">
        <f>Input!M153</f>
        <v>2.7193332445951293</v>
      </c>
      <c r="F153" s="138">
        <f>E153*Input!N153/100</f>
        <v>2.3929681090174932E-4</v>
      </c>
      <c r="G153" s="139">
        <f t="shared" ref="G153" si="780">E153*137.88</f>
        <v>374.94166776477641</v>
      </c>
      <c r="H153" s="138">
        <f>G153*Input!L153/100</f>
        <v>1.4589615545489421E-2</v>
      </c>
      <c r="I153" s="136">
        <v>0</v>
      </c>
      <c r="J153" s="140">
        <f>(((C153*Constants!$B$24*0.000000001*Input!G153*(Constants!$B$4/Constants!$B$3))-(I153*0.000000000000001))/Input!F153)*1000000000000</f>
        <v>757.33927301014523</v>
      </c>
      <c r="K153" s="136">
        <f>J153*Input!P153/100</f>
        <v>3.3568268505278529</v>
      </c>
      <c r="L153" s="141">
        <f>(J153/Constants!$B$4)*602200000000*Constants!$B$17/(365.2425*24*60)</f>
        <v>10.455909548938559</v>
      </c>
      <c r="M153" s="142">
        <f>L153*Input!P153/100</f>
        <v>4.6344721806203422E-2</v>
      </c>
      <c r="N153" s="136">
        <v>0</v>
      </c>
      <c r="O153" s="140">
        <f>(((G153*Constants!$B$23*0.000000001*Input!G153*(Constants!$B$7/Constants!$B$6))-(N153*0.000000001))/Input!F153)*1000000</f>
        <v>13.701812294945229</v>
      </c>
      <c r="P153" s="136">
        <f>O153*Input!N153/100</f>
        <v>1.2057367342791191E-3</v>
      </c>
      <c r="Q153" s="143">
        <f>(O153/Constants!$B$7)*602200000000000000*Constants!$B$18/(365.2425*24*60)</f>
        <v>10.223206581869633</v>
      </c>
      <c r="R153" s="144">
        <f>Q153*Input!N153/100</f>
        <v>8.9962520669121171E-4</v>
      </c>
      <c r="S153" s="142">
        <f>Input!S153*Constants!$B$17/Constants!$B$18</f>
        <v>0.99851512596692216</v>
      </c>
      <c r="T153" s="136">
        <f>S153*Input!T153/100</f>
        <v>8.6301065578917643E-4</v>
      </c>
      <c r="U153" s="142">
        <f>S153</f>
        <v>0.99851512596692216</v>
      </c>
      <c r="V153" s="136">
        <f>U153*Input!T153/100</f>
        <v>8.6301065578917643E-4</v>
      </c>
      <c r="W153" s="145">
        <v>0</v>
      </c>
      <c r="X153" s="140">
        <f>(((Constants!$B$25*0.000000001*Input!G153/Input!W153*(Constants!$B$11/Constants!$B$9))-(W153*0.000000001))/Input!F153)*1000000000</f>
        <v>0.92066074048259783</v>
      </c>
      <c r="Y153" s="140">
        <f>X153*Input!X153/100</f>
        <v>2.2216923489338791E-3</v>
      </c>
      <c r="Z153" s="140">
        <f>(X153/Constants!$B$11)*6.022E+23*0.000000001*Constants!$B$19/(365.2425*24*60)</f>
        <v>2.2476305054501186E-4</v>
      </c>
      <c r="AA153" s="140">
        <f>Z153*Input!X153/100</f>
        <v>5.4238692686856272E-7</v>
      </c>
      <c r="AB153" s="141">
        <v>0</v>
      </c>
      <c r="AC153" s="141">
        <v>0.9</v>
      </c>
      <c r="AD153" s="140">
        <f>(((Input!G153*Constants!$B$25*0.000000001*Input!U153*(Constants!$B$10/Constants!$B$9))-((AB153*0.000000000000001)+(Input!G153*AC153*0.000000000000001)))/Input!F153)*1000000000000</f>
        <v>224.84013281414747</v>
      </c>
      <c r="AE153" s="140">
        <f>AD153*Input!V153/100</f>
        <v>0.44053062112434593</v>
      </c>
      <c r="AF153" s="140">
        <f>(AD153/Constants!$B$10)*602200000000*Constants!$B$16/(365.2425*24*60)</f>
        <v>10.262978159921227</v>
      </c>
      <c r="AG153" s="140">
        <f>AF153*Input!V153/100</f>
        <v>2.0108314680248283E-2</v>
      </c>
      <c r="AH153" s="136">
        <f t="shared" ref="AH153" si="781">AF153/Z153</f>
        <v>45661.322601892367</v>
      </c>
      <c r="AI153" s="145">
        <f t="shared" ref="AI153" si="782">AH153*SQRT((AG153/AF153)^2+(AA153/Z153)^2)</f>
        <v>141.93381491513568</v>
      </c>
      <c r="AJ153" s="142">
        <f t="shared" si="736"/>
        <v>-1.4848740330778432</v>
      </c>
      <c r="AK153" s="145">
        <f t="shared" ref="AK153" si="783">V153*1000</f>
        <v>0.86301065578917646</v>
      </c>
      <c r="AL153" s="145">
        <f t="shared" ref="AL153" si="784">AF153/Q153</f>
        <v>1.0038903232301035</v>
      </c>
      <c r="AM153" s="145">
        <f t="shared" ref="AM153" si="785">AL153*SQRT((R153/Q153)^2+(AG153/AF153)^2)</f>
        <v>1.9689111567859677E-3</v>
      </c>
      <c r="AN153" s="136">
        <f>AF153/Q153</f>
        <v>1.0038903232301035</v>
      </c>
      <c r="AO153" s="140">
        <f t="shared" ref="AO153" si="786">AN153*SQRT((R153/Q153)^2+(AG153/AF153)^2)</f>
        <v>1.9689111567859677E-3</v>
      </c>
      <c r="AP153" s="136" t="str">
        <f t="shared" ref="AP153" si="787">ThU_Alter_Kombi(AN153,U153)</f>
        <v>Out of range</v>
      </c>
      <c r="AQ153" s="136" t="e">
        <f t="shared" si="742"/>
        <v>#VALUE!</v>
      </c>
      <c r="AR153" s="136" t="e">
        <f>(AQ153/AP153)*100</f>
        <v>#VALUE!</v>
      </c>
      <c r="AS153" s="144">
        <f t="shared" si="743"/>
        <v>2.1985572603376553E-5</v>
      </c>
      <c r="AT153" s="144">
        <f t="shared" si="744"/>
        <v>5.3089745456048894E-8</v>
      </c>
      <c r="AU153" s="136">
        <v>0.75</v>
      </c>
      <c r="AV153" s="136">
        <f t="shared" ref="AV153" si="788">AU153/2</f>
        <v>0.375</v>
      </c>
      <c r="AW153" s="136" t="str">
        <f t="shared" si="746"/>
        <v>Out of range</v>
      </c>
      <c r="AX153" s="146">
        <f t="shared" si="747"/>
        <v>56.205745571199998</v>
      </c>
      <c r="AY153" s="146" t="e">
        <f t="shared" si="748"/>
        <v>#VALUE!</v>
      </c>
      <c r="AZ153" s="147" t="e">
        <f t="shared" si="749"/>
        <v>#VALUE!</v>
      </c>
      <c r="BA153" s="136" t="str">
        <f>Input!B153</f>
        <v>Hu1-13</v>
      </c>
      <c r="BB153" s="148">
        <f>Input!E153</f>
        <v>0</v>
      </c>
      <c r="BC153" s="136" t="e">
        <f>((U153-1)*EXP(Constants!$B$17*AW153*1000))*1000</f>
        <v>#VALUE!</v>
      </c>
      <c r="BD153" s="142" t="e">
        <f>SQRT((EXP(Constants!$B$17*AW153*1000)*V153)^2+((U153-1)*Constants!$B$17*EXP(Constants!$B$17*AW153*1000)*AY153*1000)^2)*1000</f>
        <v>#VALUE!</v>
      </c>
      <c r="BE153" s="136" t="e">
        <f t="shared" si="750"/>
        <v>#VALUE!</v>
      </c>
      <c r="BF153" s="149" t="e">
        <f t="shared" si="751"/>
        <v>#VALUE!</v>
      </c>
      <c r="BG153" s="158" t="e">
        <f t="shared" si="752"/>
        <v>#VALUE!</v>
      </c>
      <c r="BH153" s="136"/>
      <c r="BI153" s="18"/>
      <c r="BJ153" s="18"/>
      <c r="BK153" s="18"/>
      <c r="BL153" s="18"/>
      <c r="BM153" s="18"/>
      <c r="BN153" s="157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10235</v>
      </c>
      <c r="B154" s="18" t="str">
        <f>Input!B154</f>
        <v>JC 11</v>
      </c>
      <c r="C154" s="18">
        <f>Input!O154</f>
        <v>10.23219992320753</v>
      </c>
      <c r="D154" s="18">
        <f>C154*Input!P154/100</f>
        <v>9.3247213553654312E-2</v>
      </c>
      <c r="E154" s="150">
        <f>Input!M154</f>
        <v>11.465285273411173</v>
      </c>
      <c r="F154" s="151">
        <f>E154*Input!N154/100</f>
        <v>1.4270167406691681E-3</v>
      </c>
      <c r="G154" s="21">
        <f>E154*137.88</f>
        <v>1580.8335334979324</v>
      </c>
      <c r="H154" s="151">
        <f>G154*Input!L154/100</f>
        <v>4.1644715133958086E-2</v>
      </c>
      <c r="I154" s="18">
        <v>0.3</v>
      </c>
      <c r="J154" s="127">
        <f>(((C154*Constants!$B$24*0.000000001*Input!G154*(Constants!$B$4/Constants!$B$3))-(I154*0.000000000000001))/Input!F154)*1000000000000</f>
        <v>377.13284598997518</v>
      </c>
      <c r="K154" s="18">
        <f>J154*Input!P154/100</f>
        <v>3.4368549571010361</v>
      </c>
      <c r="L154" s="132">
        <f>(J154/Constants!$B$4)*602200000000*Constants!$B$17/(365.2425*24*60)</f>
        <v>5.2067376750870453</v>
      </c>
      <c r="M154" s="130">
        <f>L154*Input!P154/100</f>
        <v>4.7449598673840541E-2</v>
      </c>
      <c r="N154" s="18">
        <v>5.0000000000000001E-3</v>
      </c>
      <c r="O154" s="127">
        <f>(((G154*Constants!$B$23*0.000000001*Input!G154*(Constants!$B$7/Constants!$B$6))-(N154*0.000000001))/Input!F154)*1000000</f>
        <v>5.8693868909111808</v>
      </c>
      <c r="P154" s="18">
        <f>O154*Input!N154/100</f>
        <v>7.3052812477490648E-4</v>
      </c>
      <c r="Q154" s="128">
        <f>(O154/Constants!$B$7)*602200000000000000*Constants!$B$18/(365.2425*24*60)</f>
        <v>4.3792713987797613</v>
      </c>
      <c r="R154" s="129">
        <f>Q154*Input!N154/100</f>
        <v>5.4506219853813561E-4</v>
      </c>
      <c r="S154" s="130">
        <f>Input!S154*Constants!$B$17/Constants!$B$18</f>
        <v>1.2003951829548212</v>
      </c>
      <c r="T154" s="18">
        <f>S154*Input!T154/100</f>
        <v>4.8770464167586765E-4</v>
      </c>
      <c r="U154" s="18">
        <f>S154*1/((U153+U155)/2)</f>
        <v>1.2021802692196639</v>
      </c>
      <c r="V154" s="18">
        <f>U154*Input!T154/100</f>
        <v>4.8842989854920213E-4</v>
      </c>
      <c r="W154" s="131">
        <v>3.0000000000000001E-3</v>
      </c>
      <c r="X154" s="127">
        <f>IF((((Constants!$B$25*0.000000001*Input!G154/Input!W154*(Constants!$B$11/Constants!$B$9))-(W154*0.000000001))/Input!F154)*1000000000&lt;0, "n.d.", (((Constants!$B$25*0.000000001*Input!G154/Input!W154*(Constants!$B$11/Constants!$B$9))-(W154*0.000000001))/Input!F154)*1000000000)</f>
        <v>3.0678830726578608</v>
      </c>
      <c r="Y154" s="127">
        <f>X154*Input!X154/100</f>
        <v>5.3119282366599248E-3</v>
      </c>
      <c r="Z154" s="127">
        <f>(X154/Constants!$B$11)*6.022E+23*0.000000001*Constants!$B$19/(365.2425*24*60)</f>
        <v>7.4896943880167419E-4</v>
      </c>
      <c r="AA154" s="127">
        <f>Z154*Input!X154/100</f>
        <v>1.2968134104665214E-6</v>
      </c>
      <c r="AB154" s="132">
        <v>0.05</v>
      </c>
      <c r="AC154" s="132">
        <v>0.9</v>
      </c>
      <c r="AD154" s="127">
        <f>(((Input!G154*Constants!$B$25*0.000000001*Input!U154*(Constants!$B$10/Constants!$B$9))-((AB154*0.000000000000001)+(Input!G154*AC154*0.000000000000001)))/Input!F154)*1000000000000</f>
        <v>7.4396632194623917</v>
      </c>
      <c r="AE154" s="127">
        <f>AD154*Input!V154/100</f>
        <v>2.3724057210368073E-2</v>
      </c>
      <c r="AF154" s="127">
        <f>(AD154/Constants!$B$10)*602200000000*Constants!$B$16/(365.2425*24*60)</f>
        <v>0.33958840080220526</v>
      </c>
      <c r="AG154" s="127">
        <f>AF154*Input!V154/100</f>
        <v>1.0829004500543906E-3</v>
      </c>
      <c r="AH154" s="18">
        <f>AF154/Z154</f>
        <v>453.40755337832638</v>
      </c>
      <c r="AI154" s="131">
        <f>AH154*SQRT((AG154/AF154)^2+(AA154/Z154)^2)</f>
        <v>1.6452388771102715</v>
      </c>
      <c r="AJ154" s="130">
        <f t="shared" si="736"/>
        <v>202.18026921966393</v>
      </c>
      <c r="AK154" s="131">
        <f>V154*1000</f>
        <v>0.48842989854920216</v>
      </c>
      <c r="AL154" s="131">
        <f>AF154/Q154</f>
        <v>7.7544497675304636E-2</v>
      </c>
      <c r="AM154" s="131">
        <f>AL154*SQRT((R154/Q154)^2+(AG154/AF154)^2)</f>
        <v>2.4746696164442257E-4</v>
      </c>
      <c r="AN154" s="18">
        <f>AL154*1/((AN153+AN155)/2)</f>
        <v>7.72439935727227E-2</v>
      </c>
      <c r="AO154" s="127">
        <f>AN154*SQRT((R154/Q154)^2+(AG154/AF154)^2)</f>
        <v>2.4650796597797288E-4</v>
      </c>
      <c r="AP154" s="18">
        <f>ThU_Alter_Kombi(AN154,U154)</f>
        <v>7.2290000000000001</v>
      </c>
      <c r="AQ154" s="18">
        <f t="shared" si="742"/>
        <v>2.3699999999999999E-2</v>
      </c>
      <c r="AR154" s="152">
        <f>(AQ154/AP154)</f>
        <v>3.2784617512795684E-3</v>
      </c>
      <c r="AS154" s="129">
        <f t="shared" si="743"/>
        <v>1.7102603848904334E-4</v>
      </c>
      <c r="AT154" s="129">
        <f t="shared" si="744"/>
        <v>2.9688947567792855E-7</v>
      </c>
      <c r="AU154" s="18">
        <v>0.75</v>
      </c>
      <c r="AV154" s="18">
        <f>AU154/2</f>
        <v>0.375</v>
      </c>
      <c r="AW154" s="18">
        <f t="shared" si="746"/>
        <v>7.2173999999999996</v>
      </c>
      <c r="AX154" s="133">
        <f t="shared" si="747"/>
        <v>2.4558759400000001E-2</v>
      </c>
      <c r="AY154" s="133">
        <f t="shared" si="748"/>
        <v>2.4726245678595691E-2</v>
      </c>
      <c r="AZ154" s="152">
        <f t="shared" si="749"/>
        <v>3.4027155762462939E-3</v>
      </c>
      <c r="BA154" s="18" t="str">
        <f>Input!B154</f>
        <v>JC 11</v>
      </c>
      <c r="BB154" s="134">
        <f>Input!E154</f>
        <v>0</v>
      </c>
      <c r="BC154" s="18">
        <f>((U154-1)*EXP(Constants!$B$17*AW154*1000))*1000</f>
        <v>206.3404876812146</v>
      </c>
      <c r="BD154" s="130">
        <f>SQRT((EXP(Constants!$B$17*AW154*1000)*V154)^2+((U154-1)*Constants!$B$17*EXP(Constants!$B$17*AW154*1000)*AY154*1000)^2)*1000</f>
        <v>0.4986881095148582</v>
      </c>
      <c r="BE154" s="18">
        <f t="shared" si="750"/>
        <v>7159.4</v>
      </c>
      <c r="BF154" s="135">
        <f t="shared" si="751"/>
        <v>12.363122839297846</v>
      </c>
      <c r="BG154" s="20">
        <f t="shared" si="752"/>
        <v>0.3425921478454248</v>
      </c>
      <c r="BH154" s="18"/>
      <c r="BI154" s="18"/>
      <c r="BJ154" s="18"/>
      <c r="BK154" s="18"/>
      <c r="BL154" s="18"/>
      <c r="BM154" s="18"/>
      <c r="BN154" s="157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6">
        <f>Input!A155</f>
        <v>10073</v>
      </c>
      <c r="B155" s="136" t="str">
        <f>Input!B155</f>
        <v>Hu1-13</v>
      </c>
      <c r="C155" s="136">
        <f>Input!O155</f>
        <v>2.087649915174242</v>
      </c>
      <c r="D155" s="136">
        <f>C155*Input!P155/100</f>
        <v>9.2532891657728863E-3</v>
      </c>
      <c r="E155" s="137">
        <f>Input!M155</f>
        <v>2.7193332445951293</v>
      </c>
      <c r="F155" s="138">
        <f>E155*Input!N155/100</f>
        <v>2.3929681090174932E-4</v>
      </c>
      <c r="G155" s="139">
        <f t="shared" ref="G155" si="789">E155*137.88</f>
        <v>374.94166776477641</v>
      </c>
      <c r="H155" s="138">
        <f>G155*Input!L155/100</f>
        <v>1.4589615545489421E-2</v>
      </c>
      <c r="I155" s="136">
        <v>0</v>
      </c>
      <c r="J155" s="140">
        <f>(((C155*Constants!$B$24*0.000000001*Input!G155*(Constants!$B$4/Constants!$B$3))-(I155*0.000000000000001))/Input!F155)*1000000000000</f>
        <v>757.33927301014523</v>
      </c>
      <c r="K155" s="136">
        <f>J155*Input!P155/100</f>
        <v>3.3568268505278529</v>
      </c>
      <c r="L155" s="141">
        <f>(J155/Constants!$B$4)*602200000000*Constants!$B$17/(365.2425*24*60)</f>
        <v>10.455909548938559</v>
      </c>
      <c r="M155" s="142">
        <f>L155*Input!P155/100</f>
        <v>4.6344721806203422E-2</v>
      </c>
      <c r="N155" s="136">
        <v>0</v>
      </c>
      <c r="O155" s="140">
        <f>(((G155*Constants!$B$23*0.000000001*Input!G155*(Constants!$B$7/Constants!$B$6))-(N155*0.000000001))/Input!F155)*1000000</f>
        <v>13.701812294945229</v>
      </c>
      <c r="P155" s="136">
        <f>O155*Input!N155/100</f>
        <v>1.2057367342791191E-3</v>
      </c>
      <c r="Q155" s="143">
        <f>(O155/Constants!$B$7)*602200000000000000*Constants!$B$18/(365.2425*24*60)</f>
        <v>10.223206581869633</v>
      </c>
      <c r="R155" s="144">
        <f>Q155*Input!N155/100</f>
        <v>8.9962520669121171E-4</v>
      </c>
      <c r="S155" s="142">
        <f>Input!S155*Constants!$B$17/Constants!$B$18</f>
        <v>0.99851512596692216</v>
      </c>
      <c r="T155" s="136">
        <f>S155*Input!T155/100</f>
        <v>8.6301065578917643E-4</v>
      </c>
      <c r="U155" s="142">
        <f>S155</f>
        <v>0.99851512596692216</v>
      </c>
      <c r="V155" s="136">
        <f>U155*Input!T155/100</f>
        <v>8.6301065578917643E-4</v>
      </c>
      <c r="W155" s="145">
        <v>0</v>
      </c>
      <c r="X155" s="140">
        <f>(((Constants!$B$25*0.000000001*Input!G155/Input!W155*(Constants!$B$11/Constants!$B$9))-(W155*0.000000001))/Input!F155)*1000000000</f>
        <v>0.92066074048259783</v>
      </c>
      <c r="Y155" s="140">
        <f>X155*Input!X155/100</f>
        <v>2.2216923489338791E-3</v>
      </c>
      <c r="Z155" s="140">
        <f>(X155/Constants!$B$11)*6.022E+23*0.000000001*Constants!$B$19/(365.2425*24*60)</f>
        <v>2.2476305054501186E-4</v>
      </c>
      <c r="AA155" s="140">
        <f>Z155*Input!X155/100</f>
        <v>5.4238692686856272E-7</v>
      </c>
      <c r="AB155" s="141">
        <v>0</v>
      </c>
      <c r="AC155" s="141">
        <v>0.9</v>
      </c>
      <c r="AD155" s="140">
        <f>(((Input!G155*Constants!$B$25*0.000000001*Input!U155*(Constants!$B$10/Constants!$B$9))-((AB155*0.000000000000001)+(Input!G155*AC155*0.000000000000001)))/Input!F155)*1000000000000</f>
        <v>224.84013281414747</v>
      </c>
      <c r="AE155" s="140">
        <f>AD155*Input!V155/100</f>
        <v>0.44053062112434593</v>
      </c>
      <c r="AF155" s="140">
        <f>(AD155/Constants!$B$10)*602200000000*Constants!$B$16/(365.2425*24*60)</f>
        <v>10.262978159921227</v>
      </c>
      <c r="AG155" s="140">
        <f>AF155*Input!V155/100</f>
        <v>2.0108314680248283E-2</v>
      </c>
      <c r="AH155" s="136">
        <f t="shared" ref="AH155" si="790">AF155/Z155</f>
        <v>45661.322601892367</v>
      </c>
      <c r="AI155" s="145">
        <f t="shared" ref="AI155" si="791">AH155*SQRT((AG155/AF155)^2+(AA155/Z155)^2)</f>
        <v>141.93381491513568</v>
      </c>
      <c r="AJ155" s="142">
        <f t="shared" si="736"/>
        <v>-1.4848740330778432</v>
      </c>
      <c r="AK155" s="145">
        <f t="shared" ref="AK155" si="792">V155*1000</f>
        <v>0.86301065578917646</v>
      </c>
      <c r="AL155" s="145">
        <f t="shared" ref="AL155" si="793">AF155/Q155</f>
        <v>1.0038903232301035</v>
      </c>
      <c r="AM155" s="145">
        <f t="shared" ref="AM155" si="794">AL155*SQRT((R155/Q155)^2+(AG155/AF155)^2)</f>
        <v>1.9689111567859677E-3</v>
      </c>
      <c r="AN155" s="136">
        <f>AF155/Q155</f>
        <v>1.0038903232301035</v>
      </c>
      <c r="AO155" s="140">
        <f t="shared" ref="AO155" si="795">AN155*SQRT((R155/Q155)^2+(AG155/AF155)^2)</f>
        <v>1.9689111567859677E-3</v>
      </c>
      <c r="AP155" s="136" t="str">
        <f t="shared" ref="AP155" si="796">ThU_Alter_Kombi(AN155,U155)</f>
        <v>Out of range</v>
      </c>
      <c r="AQ155" s="136" t="e">
        <f t="shared" si="742"/>
        <v>#VALUE!</v>
      </c>
      <c r="AR155" s="136" t="e">
        <f>(AQ155/AP155)*100</f>
        <v>#VALUE!</v>
      </c>
      <c r="AS155" s="144">
        <f t="shared" si="743"/>
        <v>2.1985572603376553E-5</v>
      </c>
      <c r="AT155" s="144">
        <f t="shared" si="744"/>
        <v>5.3089745456048894E-8</v>
      </c>
      <c r="AU155" s="136">
        <v>0.75</v>
      </c>
      <c r="AV155" s="136">
        <f t="shared" ref="AV155" si="797">AU155/2</f>
        <v>0.375</v>
      </c>
      <c r="AW155" s="136" t="str">
        <f t="shared" si="746"/>
        <v>Out of range</v>
      </c>
      <c r="AX155" s="146">
        <f t="shared" si="747"/>
        <v>58.880636338199999</v>
      </c>
      <c r="AY155" s="146" t="e">
        <f t="shared" si="748"/>
        <v>#VALUE!</v>
      </c>
      <c r="AZ155" s="147" t="e">
        <f t="shared" si="749"/>
        <v>#VALUE!</v>
      </c>
      <c r="BA155" s="136" t="str">
        <f>Input!B155</f>
        <v>Hu1-13</v>
      </c>
      <c r="BB155" s="148">
        <f>Input!E155</f>
        <v>0</v>
      </c>
      <c r="BC155" s="136" t="e">
        <f>((U155-1)*EXP(Constants!$B$17*AW155*1000))*1000</f>
        <v>#VALUE!</v>
      </c>
      <c r="BD155" s="142" t="e">
        <f>SQRT((EXP(Constants!$B$17*AW155*1000)*V155)^2+((U155-1)*Constants!$B$17*EXP(Constants!$B$17*AW155*1000)*AY155*1000)^2)*1000</f>
        <v>#VALUE!</v>
      </c>
      <c r="BE155" s="136" t="e">
        <f t="shared" si="750"/>
        <v>#VALUE!</v>
      </c>
      <c r="BF155" s="149" t="e">
        <f t="shared" si="751"/>
        <v>#VALUE!</v>
      </c>
      <c r="BG155" s="158" t="e">
        <f t="shared" si="752"/>
        <v>#VALUE!</v>
      </c>
      <c r="BH155" s="136"/>
      <c r="BI155" s="18"/>
      <c r="BJ155" s="18"/>
      <c r="BK155" s="18"/>
      <c r="BL155" s="18"/>
      <c r="BM155" s="18"/>
      <c r="BN155" s="157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7" spans="1:110" ht="15" customHeight="1" x14ac:dyDescent="0.2">
      <c r="A157" s="136">
        <f>Input!A157</f>
        <v>10073</v>
      </c>
      <c r="B157" s="136" t="str">
        <f>Input!B157</f>
        <v>Hu1-13</v>
      </c>
      <c r="C157" s="136">
        <f>Input!O157</f>
        <v>2.0637117037035728</v>
      </c>
      <c r="D157" s="136">
        <f>C157*Input!P157/100</f>
        <v>7.3967600122156196E-3</v>
      </c>
      <c r="E157" s="137">
        <f>Input!M157</f>
        <v>2.7191764585166007</v>
      </c>
      <c r="F157" s="138">
        <f>E157*Input!N157/100</f>
        <v>2.2737048654407831E-4</v>
      </c>
      <c r="G157" s="139">
        <f t="shared" ref="G157" si="798">E157*137.88</f>
        <v>374.9200501002689</v>
      </c>
      <c r="H157" s="138">
        <f>G157*Input!L157/100</f>
        <v>1.5564873080635555E-2</v>
      </c>
      <c r="I157" s="136">
        <v>0</v>
      </c>
      <c r="J157" s="140">
        <f>(((C157*Constants!$B$24*0.000000001*Input!G157*(Constants!$B$4/Constants!$B$3))-(I157*0.000000000000001))/Input!F157)*1000000000000</f>
        <v>748.6551792161689</v>
      </c>
      <c r="K157" s="136">
        <f>J157*Input!P157/100</f>
        <v>2.6833315344514266</v>
      </c>
      <c r="L157" s="141">
        <f>(J157/Constants!$B$4)*602200000000*Constants!$B$17/(365.2425*24*60)</f>
        <v>10.336015992034506</v>
      </c>
      <c r="M157" s="142">
        <f>L157*Input!P157/100</f>
        <v>3.7046371175924457E-2</v>
      </c>
      <c r="N157" s="136">
        <v>0</v>
      </c>
      <c r="O157" s="140">
        <f>(((G157*Constants!$B$23*0.000000001*Input!G157*(Constants!$B$7/Constants!$B$6))-(N157*0.000000001))/Input!F157)*1000000</f>
        <v>13.701022302242894</v>
      </c>
      <c r="P157" s="136">
        <f>O157*Input!N157/100</f>
        <v>1.1456439677738615E-3</v>
      </c>
      <c r="Q157" s="143">
        <f>(O157/Constants!$B$7)*602200000000000000*Constants!$B$18/(365.2425*24*60)</f>
        <v>10.222617151915381</v>
      </c>
      <c r="R157" s="144">
        <f>Q157*Input!N157/100</f>
        <v>8.5478874616796052E-4</v>
      </c>
      <c r="S157" s="142">
        <f>Input!S157*Constants!$B$17/Constants!$B$18</f>
        <v>0.9984213731103192</v>
      </c>
      <c r="T157" s="136">
        <f>S157*Input!T157/100</f>
        <v>7.5995442855896281E-4</v>
      </c>
      <c r="U157" s="142">
        <f>S157</f>
        <v>0.9984213731103192</v>
      </c>
      <c r="V157" s="136">
        <f>U157*Input!T157/100</f>
        <v>7.5995442855896281E-4</v>
      </c>
      <c r="W157" s="145">
        <v>0</v>
      </c>
      <c r="X157" s="140">
        <f>(((Constants!$B$25*0.000000001*Input!G157/Input!W157*(Constants!$B$11/Constants!$B$9))-(W157*0.000000001))/Input!F157)*1000000000</f>
        <v>0.92401652038658155</v>
      </c>
      <c r="Y157" s="140">
        <f>X157*Input!X157/100</f>
        <v>4.5091496862115429E-3</v>
      </c>
      <c r="Z157" s="140">
        <f>(X157/Constants!$B$11)*6.022E+23*0.000000001*Constants!$B$19/(365.2425*24*60)</f>
        <v>2.2558230490767929E-4</v>
      </c>
      <c r="AA157" s="140">
        <f>Z157*Input!X157/100</f>
        <v>1.1008292134904453E-6</v>
      </c>
      <c r="AB157" s="141">
        <v>0</v>
      </c>
      <c r="AC157" s="141">
        <v>0.9</v>
      </c>
      <c r="AD157" s="140">
        <f>(((Input!G157*Constants!$B$25*0.000000001*Input!U157*(Constants!$B$10/Constants!$B$9))-((AB157*0.000000000000001)+(Input!G157*AC157*0.000000000000001)))/Input!F157)*1000000000000</f>
        <v>224.84008553459361</v>
      </c>
      <c r="AE157" s="140">
        <f>AD157*Input!V157/100</f>
        <v>0.38359507722366909</v>
      </c>
      <c r="AF157" s="140">
        <f>(AD157/Constants!$B$10)*602200000000*Constants!$B$16/(365.2425*24*60)</f>
        <v>10.262976001814387</v>
      </c>
      <c r="AG157" s="140">
        <f>AF157*Input!V157/100</f>
        <v>1.7509453719518963E-2</v>
      </c>
      <c r="AH157" s="136">
        <f t="shared" ref="AH157" si="799">AF157/Z157</f>
        <v>45495.483371422073</v>
      </c>
      <c r="AI157" s="145">
        <f t="shared" ref="AI157" si="800">AH157*SQRT((AG157/AF157)^2+(AA157/Z157)^2)</f>
        <v>235.19259439408259</v>
      </c>
      <c r="AJ157" s="142">
        <f t="shared" ref="AJ157:AJ167" si="801">(U157-1)*1000</f>
        <v>-1.5786268896808009</v>
      </c>
      <c r="AK157" s="145">
        <f t="shared" ref="AK157" si="802">V157*1000</f>
        <v>0.75995442855896278</v>
      </c>
      <c r="AL157" s="145">
        <f t="shared" ref="AL157" si="803">AF157/Q157</f>
        <v>1.0039479958311306</v>
      </c>
      <c r="AM157" s="145">
        <f t="shared" ref="AM157" si="804">AL157*SQRT((R157/Q157)^2+(AG157/AF157)^2)</f>
        <v>1.7148711289865913E-3</v>
      </c>
      <c r="AN157" s="136">
        <f>AF157/Q157</f>
        <v>1.0039479958311306</v>
      </c>
      <c r="AO157" s="140">
        <f t="shared" ref="AO157" si="805">AN157*SQRT((R157/Q157)^2+(AG157/AF157)^2)</f>
        <v>1.7148711289865913E-3</v>
      </c>
      <c r="AP157" s="136" t="str">
        <f t="shared" ref="AP157" si="806">ThU_Alter_Kombi(AN157,U157)</f>
        <v>Out of range</v>
      </c>
      <c r="AQ157" s="136" t="e">
        <f t="shared" ref="AQ157:AQ167" si="807">Montealter(AN157,AO157,U157,V157)</f>
        <v>#VALUE!</v>
      </c>
      <c r="AR157" s="136" t="e">
        <f>(AQ157/AP157)*100</f>
        <v>#VALUE!</v>
      </c>
      <c r="AS157" s="144">
        <f t="shared" ref="AS157:AS167" si="808">Z157/Q157</f>
        <v>2.2066981630571247E-5</v>
      </c>
      <c r="AT157" s="144">
        <f t="shared" ref="AT157:AT167" si="809">AS157*SQRT((Y157/X157)^2+(P157/O157)^2)</f>
        <v>1.0770146135706152E-7</v>
      </c>
      <c r="AU157" s="136">
        <v>0.75</v>
      </c>
      <c r="AV157" s="136">
        <f t="shared" ref="AV157" si="810">AU157/2</f>
        <v>0.375</v>
      </c>
      <c r="AW157" s="136" t="str">
        <f t="shared" ref="AW157:AW167" si="811">marincorr_age(AN157,U157,AS157,AU157)</f>
        <v>Out of range</v>
      </c>
      <c r="AX157" s="146">
        <f t="shared" ref="AX157:AX167" si="812">marincorr_age_error(AN157, AO157, U157, V157, AS157, AT157, AU157, AV157)</f>
        <v>38.562595600100003</v>
      </c>
      <c r="AY157" s="146" t="e">
        <f t="shared" ref="AY157:AY167" si="813">SQRT(((AU157*EXP(-0.0000091577*AW157*1000))/(0.0000091577*(EXP(-0.0000091577*AW157*1000)+(AJ157/1000)*EXP(-(0.0000091577-0.0000028263)*AW157*1000)-AS157*AU157*EXP(-0.0000091577*AW157*1000))))^2*AT157^2+((AS157*EXP(-0.0000091577*AW157*1000))/(0.0000091577*(EXP(-0.0000091577*AW157*1000)+(AJ157/1000)*EXP(-(0.0000091577-0.0000028263)*AW157*1000)-AS157*AU157*EXP(-0.0000091577*AW157*1000))))^2*AV157^2+((0.0000091577/(0.0000091577-0.0000028263))*(EXP(-(0.0000091577-0.0000028263)*AW157*1000)-1)/(0.0000091577*(EXP(-0.0000091577*AW157*1000)+(AJ157/1000)*EXP(-(0.0000091577-0.0000028263)*AW157*1000)-AS157*AU157*EXP(-0.0000091577*AW157*1000))))^2*T157^2+(1/(0.0000091577*(EXP(-0.0000091577*AW157*1000)+(AJ157/1000)*EXP(-(0.0000091577-0.0000028263)*AW157*1000)-AS157*AU157*EXP(-0.0000091577*AW157*1000))))^2*AO157^2)/1000</f>
        <v>#VALUE!</v>
      </c>
      <c r="AZ157" s="147" t="e">
        <f t="shared" ref="AZ157:AZ167" si="814">AX157/AW157</f>
        <v>#VALUE!</v>
      </c>
      <c r="BA157" s="136" t="str">
        <f>Input!B157</f>
        <v>Hu1-13</v>
      </c>
      <c r="BB157" s="148">
        <f>Input!E157</f>
        <v>0</v>
      </c>
      <c r="BC157" s="136" t="e">
        <f>((U157-1)*EXP(Constants!$B$17*AW157*1000))*1000</f>
        <v>#VALUE!</v>
      </c>
      <c r="BD157" s="142" t="e">
        <f>SQRT((EXP(Constants!$B$17*AW157*1000)*V157)^2+((U157-1)*Constants!$B$17*EXP(Constants!$B$17*AW157*1000)*AY157*1000)^2)*1000</f>
        <v>#VALUE!</v>
      </c>
      <c r="BE157" s="136" t="e">
        <f t="shared" ref="BE157:BE167" si="815">AW157*1000-58</f>
        <v>#VALUE!</v>
      </c>
      <c r="BF157" s="149" t="e">
        <f t="shared" ref="BF157:BF167" si="816">AY157/2*1000</f>
        <v>#VALUE!</v>
      </c>
      <c r="BG157" s="158" t="e">
        <f t="shared" ref="BG157:BG167" si="817">AY157/AW157*100</f>
        <v>#VALUE!</v>
      </c>
      <c r="BH157" s="136"/>
      <c r="BI157" s="18"/>
      <c r="BJ157" s="18"/>
      <c r="BK157" s="18"/>
      <c r="BL157" s="18"/>
      <c r="BM157" s="18"/>
      <c r="BN157" s="157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10237</v>
      </c>
      <c r="B158" s="18" t="str">
        <f>Input!B158</f>
        <v>M5_14_42 0.15</v>
      </c>
      <c r="C158" s="18">
        <f>Input!O158</f>
        <v>2.3522608630705562</v>
      </c>
      <c r="D158" s="18">
        <f>C158*Input!P158/100</f>
        <v>4.966101256862426E-3</v>
      </c>
      <c r="E158" s="150">
        <f>Input!M158</f>
        <v>2.1876801559374583</v>
      </c>
      <c r="F158" s="151">
        <f>E158*Input!N158/100</f>
        <v>9.7372404717035224E-5</v>
      </c>
      <c r="G158" s="21">
        <f>E158*137.88</f>
        <v>301.63733990065674</v>
      </c>
      <c r="H158" s="151">
        <f>G158*Input!L158/100</f>
        <v>1.0355105951438119E-2</v>
      </c>
      <c r="I158" s="18">
        <v>0.3</v>
      </c>
      <c r="J158" s="127">
        <f>(((C158*Constants!$B$24*0.000000001*Input!G158*(Constants!$B$4/Constants!$B$3))-(I158*0.000000000000001))/Input!F158)*1000000000000</f>
        <v>78.023046797247005</v>
      </c>
      <c r="K158" s="18">
        <f>J158*Input!P158/100</f>
        <v>0.16472252582490129</v>
      </c>
      <c r="L158" s="132">
        <f>(J158/Constants!$B$4)*602200000000*Constants!$B$17/(365.2425*24*60)</f>
        <v>1.0771947911826918</v>
      </c>
      <c r="M158" s="130">
        <f>L158*Input!P158/100</f>
        <v>2.2741773628776169E-3</v>
      </c>
      <c r="N158" s="18">
        <v>5.0000000000000001E-3</v>
      </c>
      <c r="O158" s="127">
        <f>(((G158*Constants!$B$23*0.000000001*Input!G158*(Constants!$B$7/Constants!$B$6))-(N158*0.000000001))/Input!F158)*1000000</f>
        <v>1.0078587088874349</v>
      </c>
      <c r="P158" s="18">
        <f>O158*Input!N158/100</f>
        <v>4.4859220317479286E-5</v>
      </c>
      <c r="Q158" s="128">
        <f>(O158/Constants!$B$7)*602200000000000000*Constants!$B$18/(365.2425*24*60)</f>
        <v>0.75198430430212237</v>
      </c>
      <c r="R158" s="129">
        <f>Q158*Input!N158/100</f>
        <v>3.3470395487491785E-5</v>
      </c>
      <c r="S158" s="130">
        <f>Input!S158*Constants!$B$17/Constants!$B$18</f>
        <v>1.4285607765010042</v>
      </c>
      <c r="T158" s="18">
        <f>S158*Input!T158/100</f>
        <v>6.0486735265321287E-4</v>
      </c>
      <c r="U158" s="18">
        <f>S158*1/((U157+U159)/2)</f>
        <v>1.4308707618062426</v>
      </c>
      <c r="V158" s="18">
        <f>U158*Input!T158/100</f>
        <v>6.0584542423352714E-4</v>
      </c>
      <c r="W158" s="131">
        <v>3.0000000000000001E-3</v>
      </c>
      <c r="X158" s="127">
        <f>IF((((Constants!$B$25*0.000000001*Input!G158/Input!W158*(Constants!$B$11/Constants!$B$9))-(W158*0.000000001))/Input!F158)*1000000000&lt;0, "n.d.", (((Constants!$B$25*0.000000001*Input!G158/Input!W158*(Constants!$B$11/Constants!$B$9))-(W158*0.000000001))/Input!F158)*1000000000)</f>
        <v>2.7990870902730709</v>
      </c>
      <c r="Y158" s="127">
        <f>X158*Input!X158/100</f>
        <v>3.9644627354743309E-3</v>
      </c>
      <c r="Z158" s="127">
        <f>(X158/Constants!$B$11)*6.022E+23*0.000000001*Constants!$B$19/(365.2425*24*60)</f>
        <v>6.8334764966860033E-4</v>
      </c>
      <c r="AA158" s="127">
        <f>Z158*Input!X158/100</f>
        <v>9.6785351977770768E-7</v>
      </c>
      <c r="AB158" s="132">
        <v>0.05</v>
      </c>
      <c r="AC158" s="132">
        <v>0.9</v>
      </c>
      <c r="AD158" s="127">
        <f>(((Input!G158*Constants!$B$25*0.000000001*Input!U158*(Constants!$B$10/Constants!$B$9))-((AB158*0.000000000000001)+(Input!G158*AC158*0.000000000000001)))/Input!F158)*1000000000000</f>
        <v>13.983780771276543</v>
      </c>
      <c r="AE158" s="127">
        <f>AD158*Input!V158/100</f>
        <v>2.7276963973483278E-2</v>
      </c>
      <c r="AF158" s="127">
        <f>(AD158/Constants!$B$10)*602200000000*Constants!$B$16/(365.2425*24*60)</f>
        <v>0.63829902096422908</v>
      </c>
      <c r="AG158" s="127">
        <f>AF158*Input!V158/100</f>
        <v>1.2450752542483925E-3</v>
      </c>
      <c r="AH158" s="18">
        <f>AF158/Z158</f>
        <v>934.07655865031768</v>
      </c>
      <c r="AI158" s="131">
        <f>AH158*SQRT((AG158/AF158)^2+(AA158/Z158)^2)</f>
        <v>2.2516707891358005</v>
      </c>
      <c r="AJ158" s="130">
        <f t="shared" si="801"/>
        <v>430.87076180624263</v>
      </c>
      <c r="AK158" s="131">
        <f>V158*1000</f>
        <v>0.60584542423352716</v>
      </c>
      <c r="AL158" s="131">
        <f>AF158/Q158</f>
        <v>0.84881960609084961</v>
      </c>
      <c r="AM158" s="131">
        <f>AL158*SQRT((R158/Q158)^2+(AG158/AF158)^2)</f>
        <v>1.6561507210513166E-3</v>
      </c>
      <c r="AN158" s="18">
        <f>AL158*1/((AN157+AN159)/2)</f>
        <v>0.84576634068725154</v>
      </c>
      <c r="AO158" s="127">
        <f>AN158*SQRT((R158/Q158)^2+(AG158/AF158)^2)</f>
        <v>1.6501934273419761E-3</v>
      </c>
      <c r="AP158" s="18">
        <f>ThU_Alter_Kombi(AN158,U158)</f>
        <v>92.090500000000006</v>
      </c>
      <c r="AQ158" s="18">
        <f t="shared" si="807"/>
        <v>0.2666</v>
      </c>
      <c r="AR158" s="152">
        <f>(AQ158/AP158)</f>
        <v>2.894978309380446E-3</v>
      </c>
      <c r="AS158" s="129">
        <f t="shared" si="808"/>
        <v>9.0872594781453561E-4</v>
      </c>
      <c r="AT158" s="129">
        <f t="shared" si="809"/>
        <v>1.287701496271359E-6</v>
      </c>
      <c r="AU158" s="18">
        <v>0.75</v>
      </c>
      <c r="AV158" s="18">
        <f>AU158/2</f>
        <v>0.375</v>
      </c>
      <c r="AW158" s="18">
        <f t="shared" si="811"/>
        <v>92.0428</v>
      </c>
      <c r="AX158" s="133">
        <f t="shared" si="812"/>
        <v>0.27746433259999997</v>
      </c>
      <c r="AY158" s="133">
        <f t="shared" si="813"/>
        <v>0.27694980630977012</v>
      </c>
      <c r="AZ158" s="152">
        <f t="shared" si="814"/>
        <v>3.0145142542382453E-3</v>
      </c>
      <c r="BA158" s="18" t="str">
        <f>Input!B158</f>
        <v>M5_14_42 0.15</v>
      </c>
      <c r="BB158" s="134">
        <f>Input!E158</f>
        <v>0.15</v>
      </c>
      <c r="BC158" s="18">
        <f>((U158-1)*EXP(Constants!$B$17*AW158*1000))*1000</f>
        <v>558.66973952827016</v>
      </c>
      <c r="BD158" s="130">
        <f>SQRT((EXP(Constants!$B$17*AW158*1000)*V158)^2+((U158-1)*Constants!$B$17*EXP(Constants!$B$17*AW158*1000)*AY158*1000)^2)*1000</f>
        <v>0.8987387511057876</v>
      </c>
      <c r="BE158" s="18">
        <f t="shared" si="815"/>
        <v>91984.8</v>
      </c>
      <c r="BF158" s="135">
        <f t="shared" si="816"/>
        <v>138.47490315488506</v>
      </c>
      <c r="BG158" s="20">
        <f t="shared" si="817"/>
        <v>0.30089241777713205</v>
      </c>
      <c r="BH158" s="18"/>
      <c r="BI158" s="18"/>
      <c r="BJ158" s="18"/>
      <c r="BK158" s="18"/>
      <c r="BL158" s="18"/>
      <c r="BM158" s="18"/>
      <c r="BN158" s="157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6">
        <f>Input!A159</f>
        <v>10073</v>
      </c>
      <c r="B159" s="136" t="str">
        <f>Input!B159</f>
        <v>Hu1-13</v>
      </c>
      <c r="C159" s="136">
        <f>Input!O159</f>
        <v>2.0560095036457966</v>
      </c>
      <c r="D159" s="136">
        <f>C159*Input!P159/100</f>
        <v>7.1812502174576145E-3</v>
      </c>
      <c r="E159" s="137">
        <f>Input!M159</f>
        <v>2.7190690937779154</v>
      </c>
      <c r="F159" s="138">
        <f>E159*Input!N159/100</f>
        <v>1.8937839073990506E-4</v>
      </c>
      <c r="G159" s="139">
        <f t="shared" ref="G159" si="818">E159*137.88</f>
        <v>374.90524665009895</v>
      </c>
      <c r="H159" s="138">
        <f>G159*Input!L159/100</f>
        <v>1.4717782562268083E-2</v>
      </c>
      <c r="I159" s="136">
        <v>0</v>
      </c>
      <c r="J159" s="140">
        <f>(((C159*Constants!$B$24*0.000000001*Input!G159*(Constants!$B$4/Constants!$B$3))-(I159*0.000000000000001))/Input!F159)*1000000000000</f>
        <v>745.86104282867609</v>
      </c>
      <c r="K159" s="136">
        <f>J159*Input!P159/100</f>
        <v>2.6051507867588857</v>
      </c>
      <c r="L159" s="141">
        <f>(J159/Constants!$B$4)*602200000000*Constants!$B$17/(365.2425*24*60)</f>
        <v>10.297439836834073</v>
      </c>
      <c r="M159" s="142">
        <f>L159*Input!P159/100</f>
        <v>3.5966999148784581E-2</v>
      </c>
      <c r="N159" s="136">
        <v>0</v>
      </c>
      <c r="O159" s="140">
        <f>(((G159*Constants!$B$23*0.000000001*Input!G159*(Constants!$B$7/Constants!$B$6))-(N159*0.000000001))/Input!F159)*1000000</f>
        <v>13.700481327171341</v>
      </c>
      <c r="P159" s="136">
        <f>O159*Input!N159/100</f>
        <v>9.542144817279673E-4</v>
      </c>
      <c r="Q159" s="143">
        <f>(O159/Constants!$B$7)*602200000000000000*Constants!$B$18/(365.2425*24*60)</f>
        <v>10.222213519184685</v>
      </c>
      <c r="R159" s="144">
        <f>Q159*Input!N159/100</f>
        <v>7.119592328465532E-4</v>
      </c>
      <c r="S159" s="142">
        <f>Input!S159*Constants!$B$17/Constants!$B$18</f>
        <v>0.99834984429533602</v>
      </c>
      <c r="T159" s="136">
        <f>S159*Input!T159/100</f>
        <v>8.0959857112757928E-4</v>
      </c>
      <c r="U159" s="142">
        <f>S159</f>
        <v>0.99834984429533602</v>
      </c>
      <c r="V159" s="136">
        <f>U159*Input!T159/100</f>
        <v>8.0959857112757928E-4</v>
      </c>
      <c r="W159" s="145">
        <v>0</v>
      </c>
      <c r="X159" s="140">
        <f>(((Constants!$B$25*0.000000001*Input!G159/Input!W159*(Constants!$B$11/Constants!$B$9))-(W159*0.000000001))/Input!F159)*1000000000</f>
        <v>0.9154390859637983</v>
      </c>
      <c r="Y159" s="140">
        <f>X159*Input!X159/100</f>
        <v>2.4508973011646983E-3</v>
      </c>
      <c r="Z159" s="140">
        <f>(X159/Constants!$B$11)*6.022E+23*0.000000001*Constants!$B$19/(365.2425*24*60)</f>
        <v>2.2348827586750984E-4</v>
      </c>
      <c r="AA159" s="140">
        <f>Z159*Input!X159/100</f>
        <v>5.9834326561329768E-7</v>
      </c>
      <c r="AB159" s="141">
        <v>0</v>
      </c>
      <c r="AC159" s="141">
        <v>0.9</v>
      </c>
      <c r="AD159" s="140">
        <f>(((Input!G159*Constants!$B$25*0.000000001*Input!U159*(Constants!$B$10/Constants!$B$9))-((AB159*0.000000000000001)+(Input!G159*AC159*0.000000000000001)))/Input!F159)*1000000000000</f>
        <v>224.67984743860364</v>
      </c>
      <c r="AE159" s="140">
        <f>AD159*Input!V159/100</f>
        <v>0.35872238270830986</v>
      </c>
      <c r="AF159" s="140">
        <f>(AD159/Constants!$B$10)*602200000000*Constants!$B$16/(365.2425*24*60)</f>
        <v>10.255661826809465</v>
      </c>
      <c r="AG159" s="140">
        <f>AF159*Input!V159/100</f>
        <v>1.6374122951855131E-2</v>
      </c>
      <c r="AH159" s="136">
        <f t="shared" ref="AH159" si="819">AF159/Z159</f>
        <v>45889.037297371746</v>
      </c>
      <c r="AI159" s="145">
        <f t="shared" ref="AI159" si="820">AH159*SQRT((AG159/AF159)^2+(AA159/Z159)^2)</f>
        <v>143.04578421070909</v>
      </c>
      <c r="AJ159" s="142">
        <f t="shared" si="801"/>
        <v>-1.6501557046639803</v>
      </c>
      <c r="AK159" s="145">
        <f t="shared" ref="AK159" si="821">V159*1000</f>
        <v>0.80959857112757927</v>
      </c>
      <c r="AL159" s="145">
        <f t="shared" ref="AL159" si="822">AF159/Q159</f>
        <v>1.003272119836081</v>
      </c>
      <c r="AM159" s="145">
        <f t="shared" ref="AM159" si="823">AL159*SQRT((R159/Q159)^2+(AG159/AF159)^2)</f>
        <v>1.6033411196091868E-3</v>
      </c>
      <c r="AN159" s="136">
        <f>AF159/Q159</f>
        <v>1.003272119836081</v>
      </c>
      <c r="AO159" s="140">
        <f t="shared" ref="AO159" si="824">AN159*SQRT((R159/Q159)^2+(AG159/AF159)^2)</f>
        <v>1.6033411196091868E-3</v>
      </c>
      <c r="AP159" s="136" t="str">
        <f t="shared" ref="AP159" si="825">ThU_Alter_Kombi(AN159,U159)</f>
        <v>Out of range</v>
      </c>
      <c r="AQ159" s="136" t="e">
        <f t="shared" si="807"/>
        <v>#VALUE!</v>
      </c>
      <c r="AR159" s="136" t="e">
        <f>(AQ159/AP159)*100</f>
        <v>#VALUE!</v>
      </c>
      <c r="AS159" s="144">
        <f t="shared" si="808"/>
        <v>2.1863002122590675E-5</v>
      </c>
      <c r="AT159" s="144">
        <f t="shared" si="809"/>
        <v>5.8553433168589293E-8</v>
      </c>
      <c r="AU159" s="136">
        <v>0.75</v>
      </c>
      <c r="AV159" s="136">
        <f t="shared" ref="AV159" si="826">AU159/2</f>
        <v>0.375</v>
      </c>
      <c r="AW159" s="136" t="str">
        <f t="shared" si="811"/>
        <v>Out of range</v>
      </c>
      <c r="AX159" s="146">
        <f t="shared" si="812"/>
        <v>26.933671129299999</v>
      </c>
      <c r="AY159" s="146" t="e">
        <f t="shared" si="813"/>
        <v>#VALUE!</v>
      </c>
      <c r="AZ159" s="147" t="e">
        <f t="shared" si="814"/>
        <v>#VALUE!</v>
      </c>
      <c r="BA159" s="136" t="str">
        <f>Input!B159</f>
        <v>Hu1-13</v>
      </c>
      <c r="BB159" s="148">
        <f>Input!E159</f>
        <v>0</v>
      </c>
      <c r="BC159" s="136" t="e">
        <f>((U159-1)*EXP(Constants!$B$17*AW159*1000))*1000</f>
        <v>#VALUE!</v>
      </c>
      <c r="BD159" s="142" t="e">
        <f>SQRT((EXP(Constants!$B$17*AW159*1000)*V159)^2+((U159-1)*Constants!$B$17*EXP(Constants!$B$17*AW159*1000)*AY159*1000)^2)*1000</f>
        <v>#VALUE!</v>
      </c>
      <c r="BE159" s="136" t="e">
        <f t="shared" si="815"/>
        <v>#VALUE!</v>
      </c>
      <c r="BF159" s="149" t="e">
        <f t="shared" si="816"/>
        <v>#VALUE!</v>
      </c>
      <c r="BG159" s="158" t="e">
        <f t="shared" si="817"/>
        <v>#VALUE!</v>
      </c>
      <c r="BH159" s="136"/>
      <c r="BI159" s="18"/>
      <c r="BJ159" s="18"/>
      <c r="BK159" s="18"/>
      <c r="BL159" s="18"/>
      <c r="BM159" s="18"/>
      <c r="BN159" s="157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10238</v>
      </c>
      <c r="B160" s="18" t="str">
        <f>Input!B160</f>
        <v>M5_14_42 1.00</v>
      </c>
      <c r="C160" s="18">
        <f>Input!O160</f>
        <v>1.0583022098899455</v>
      </c>
      <c r="D160" s="18">
        <f>C160*Input!P160/100</f>
        <v>2.0689024048771236E-3</v>
      </c>
      <c r="E160" s="150">
        <f>Input!M160</f>
        <v>1.1440104645872717</v>
      </c>
      <c r="F160" s="151">
        <f>E160*Input!N160/100</f>
        <v>5.5945587539507925E-5</v>
      </c>
      <c r="G160" s="21">
        <f>E160*137.88</f>
        <v>157.73616285729301</v>
      </c>
      <c r="H160" s="151">
        <f>G160*Input!L160/100</f>
        <v>5.9808110743448826E-3</v>
      </c>
      <c r="I160" s="18">
        <v>0.3</v>
      </c>
      <c r="J160" s="127">
        <f>(((C160*Constants!$B$24*0.000000001*Input!G160*(Constants!$B$4/Constants!$B$3))-(I160*0.000000000000001))/Input!F160)*1000000000000</f>
        <v>41.125033158175398</v>
      </c>
      <c r="K160" s="18">
        <f>J160*Input!P160/100</f>
        <v>8.0396392643315481E-2</v>
      </c>
      <c r="L160" s="132">
        <f>(J160/Constants!$B$4)*602200000000*Constants!$B$17/(365.2425*24*60)</f>
        <v>0.56777674448320981</v>
      </c>
      <c r="M160" s="130">
        <f>L160*Input!P160/100</f>
        <v>1.1099614657487801E-3</v>
      </c>
      <c r="N160" s="18">
        <v>5.0000000000000001E-3</v>
      </c>
      <c r="O160" s="127">
        <f>(((G160*Constants!$B$23*0.000000001*Input!G160*(Constants!$B$7/Constants!$B$6))-(N160*0.000000001))/Input!F160)*1000000</f>
        <v>0.61745571238248054</v>
      </c>
      <c r="P160" s="18">
        <f>O160*Input!N160/100</f>
        <v>3.0195460337266944E-5</v>
      </c>
      <c r="Q160" s="128">
        <f>(O160/Constants!$B$7)*602200000000000000*Constants!$B$18/(365.2425*24*60)</f>
        <v>0.46069652444226616</v>
      </c>
      <c r="R160" s="129">
        <f>Q160*Input!N160/100</f>
        <v>2.252945976908559E-5</v>
      </c>
      <c r="S160" s="130">
        <f>Input!S160*Constants!$B$17/Constants!$B$18</f>
        <v>1.2244622187690215</v>
      </c>
      <c r="T160" s="18">
        <f>S160*Input!T160/100</f>
        <v>1.1694775378934797E-3</v>
      </c>
      <c r="U160" s="18">
        <f>S160*1/((U159+U161)/2)</f>
        <v>1.2261860519392473</v>
      </c>
      <c r="V160" s="18">
        <f>U160*Input!T160/100</f>
        <v>1.1711239620466739E-3</v>
      </c>
      <c r="W160" s="131">
        <v>3.0000000000000001E-3</v>
      </c>
      <c r="X160" s="127">
        <f>IF((((Constants!$B$25*0.000000001*Input!G160/Input!W160*(Constants!$B$11/Constants!$B$9))-(W160*0.000000001))/Input!F160)*1000000000&lt;0, "n.d.", (((Constants!$B$25*0.000000001*Input!G160/Input!W160*(Constants!$B$11/Constants!$B$9))-(W160*0.000000001))/Input!F160)*1000000000)</f>
        <v>0.95737766716430373</v>
      </c>
      <c r="Y160" s="127">
        <f>X160*Input!X160/100</f>
        <v>1.9130184037990095E-3</v>
      </c>
      <c r="Z160" s="127">
        <f>(X160/Constants!$B$11)*6.022E+23*0.000000001*Constants!$B$19/(365.2425*24*60)</f>
        <v>2.3372683935965369E-4</v>
      </c>
      <c r="AA160" s="127">
        <f>Z160*Input!X160/100</f>
        <v>4.6702963782427309E-7</v>
      </c>
      <c r="AB160" s="132">
        <v>0.05</v>
      </c>
      <c r="AC160" s="132">
        <v>0.9</v>
      </c>
      <c r="AD160" s="127">
        <f>(((Input!G160*Constants!$B$25*0.000000001*Input!U160*(Constants!$B$10/Constants!$B$9))-((AB160*0.000000000000001)+(Input!G160*AC160*0.000000000000001)))/Input!F160)*1000000000000</f>
        <v>10.628526449420969</v>
      </c>
      <c r="AE160" s="127">
        <f>AD160*Input!V160/100</f>
        <v>2.1457912745031366E-2</v>
      </c>
      <c r="AF160" s="127">
        <f>(AD160/Constants!$B$10)*602200000000*Constants!$B$16/(365.2425*24*60)</f>
        <v>0.48514619457513913</v>
      </c>
      <c r="AG160" s="127">
        <f>AF160*Input!V160/100</f>
        <v>9.7946077109724674E-4</v>
      </c>
      <c r="AH160" s="18">
        <f>AF160/Z160</f>
        <v>2075.6974077273467</v>
      </c>
      <c r="AI160" s="131">
        <f>AH160*SQRT((AG160/AF160)^2+(AA160/Z160)^2)</f>
        <v>5.8961119796852257</v>
      </c>
      <c r="AJ160" s="130">
        <f t="shared" si="801"/>
        <v>226.18605193924733</v>
      </c>
      <c r="AK160" s="131">
        <f>V160*1000</f>
        <v>1.171123962046674</v>
      </c>
      <c r="AL160" s="131">
        <f>AF160/Q160</f>
        <v>1.0530710974268203</v>
      </c>
      <c r="AM160" s="131">
        <f>AL160*SQRT((R160/Q160)^2+(AG160/AF160)^2)</f>
        <v>2.1266669477697365E-3</v>
      </c>
      <c r="AN160" s="18">
        <f>AL160*1/((AN159+AN161)/2)</f>
        <v>1.0497461429519945</v>
      </c>
      <c r="AO160" s="127">
        <f>AN160*SQRT((R160/Q160)^2+(AG160/AF160)^2)</f>
        <v>2.1199522342031699E-3</v>
      </c>
      <c r="AP160" s="18">
        <f>ThU_Alter_Kombi(AN160,U160)</f>
        <v>188.1797</v>
      </c>
      <c r="AQ160" s="18">
        <f t="shared" si="807"/>
        <v>1.0422</v>
      </c>
      <c r="AR160" s="152">
        <f>(AQ160/AP160)</f>
        <v>5.5383232091453013E-3</v>
      </c>
      <c r="AS160" s="129">
        <f t="shared" si="808"/>
        <v>5.0733362845011866E-4</v>
      </c>
      <c r="AT160" s="129">
        <f t="shared" si="809"/>
        <v>1.0140503755299521E-6</v>
      </c>
      <c r="AU160" s="18">
        <v>0.75</v>
      </c>
      <c r="AV160" s="18">
        <f>AU160/2</f>
        <v>0.375</v>
      </c>
      <c r="AW160" s="18">
        <f t="shared" si="811"/>
        <v>188.1498</v>
      </c>
      <c r="AX160" s="133">
        <f t="shared" si="812"/>
        <v>1.0673333891000001</v>
      </c>
      <c r="AY160" s="133">
        <f t="shared" si="813"/>
        <v>1.0714171875407545</v>
      </c>
      <c r="AZ160" s="152">
        <f t="shared" si="814"/>
        <v>5.6727851376934769E-3</v>
      </c>
      <c r="BA160" s="18" t="str">
        <f>Input!B160</f>
        <v>M5_14_42 1.00</v>
      </c>
      <c r="BB160" s="134">
        <f>Input!E160</f>
        <v>1</v>
      </c>
      <c r="BC160" s="18">
        <f>((U160-1)*EXP(Constants!$B$17*AW160*1000))*1000</f>
        <v>384.64772824437824</v>
      </c>
      <c r="BD160" s="130">
        <f>SQRT((EXP(Constants!$B$17*AW160*1000)*V160)^2+((U160-1)*Constants!$B$17*EXP(Constants!$B$17*AW160*1000)*AY160*1000)^2)*1000</f>
        <v>2.3063080091103858</v>
      </c>
      <c r="BE160" s="18">
        <f t="shared" si="815"/>
        <v>188091.8</v>
      </c>
      <c r="BF160" s="135">
        <f t="shared" si="816"/>
        <v>535.70859377037732</v>
      </c>
      <c r="BG160" s="20">
        <f t="shared" si="817"/>
        <v>0.56944901750666466</v>
      </c>
      <c r="BH160" s="18"/>
      <c r="BI160" s="18"/>
      <c r="BJ160" s="18"/>
      <c r="BK160" s="18"/>
      <c r="BL160" s="18"/>
      <c r="BM160" s="18"/>
      <c r="BN160" s="157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6">
        <f>Input!A161</f>
        <v>10073</v>
      </c>
      <c r="B161" s="136" t="str">
        <f>Input!B161</f>
        <v>Hu1-13</v>
      </c>
      <c r="C161" s="136">
        <f>Input!O161</f>
        <v>2.0605557265961858</v>
      </c>
      <c r="D161" s="136">
        <f>C161*Input!P161/100</f>
        <v>7.4728357718052618E-3</v>
      </c>
      <c r="E161" s="137">
        <f>Input!M161</f>
        <v>2.7196359468401576</v>
      </c>
      <c r="F161" s="138">
        <f>E161*Input!N161/100</f>
        <v>1.9514729898054991E-4</v>
      </c>
      <c r="G161" s="139">
        <f t="shared" ref="G161" si="827">E161*137.88</f>
        <v>374.98340435032094</v>
      </c>
      <c r="H161" s="138">
        <f>G161*Input!L161/100</f>
        <v>1.4949471534182673E-2</v>
      </c>
      <c r="I161" s="136">
        <v>0</v>
      </c>
      <c r="J161" s="140">
        <f>(((C161*Constants!$B$24*0.000000001*Input!G161*(Constants!$B$4/Constants!$B$3))-(I161*0.000000000000001))/Input!F161)*1000000000000</f>
        <v>747.51028160150065</v>
      </c>
      <c r="K161" s="136">
        <f>J161*Input!P161/100</f>
        <v>2.7109296293439344</v>
      </c>
      <c r="L161" s="141">
        <f>(J161/Constants!$B$4)*602200000000*Constants!$B$17/(365.2425*24*60)</f>
        <v>10.3202094092672</v>
      </c>
      <c r="M161" s="142">
        <f>L161*Input!P161/100</f>
        <v>3.7427393518489824E-2</v>
      </c>
      <c r="N161" s="136">
        <v>0</v>
      </c>
      <c r="O161" s="140">
        <f>(((G161*Constants!$B$23*0.000000001*Input!G161*(Constants!$B$7/Constants!$B$6))-(N161*0.000000001))/Input!F161)*1000000</f>
        <v>13.703337510492418</v>
      </c>
      <c r="P161" s="136">
        <f>O161*Input!N161/100</f>
        <v>9.8328208424310038E-4</v>
      </c>
      <c r="Q161" s="143">
        <f>(O161/Constants!$B$7)*602200000000000000*Constants!$B$18/(365.2425*24*60)</f>
        <v>10.224344576850525</v>
      </c>
      <c r="R161" s="144">
        <f>Q161*Input!N161/100</f>
        <v>7.3364717448194607E-4</v>
      </c>
      <c r="S161" s="142">
        <f>Input!S161*Constants!$B$17/Constants!$B$18</f>
        <v>0.99883845650534642</v>
      </c>
      <c r="T161" s="136">
        <f>S161*Input!T161/100</f>
        <v>9.3748668066178677E-4</v>
      </c>
      <c r="U161" s="142">
        <f>S161</f>
        <v>0.99883845650534642</v>
      </c>
      <c r="V161" s="136">
        <f>U161*Input!T161/100</f>
        <v>9.3748668066178677E-4</v>
      </c>
      <c r="W161" s="145">
        <v>0</v>
      </c>
      <c r="X161" s="140">
        <f>(((Constants!$B$25*0.000000001*Input!G161/Input!W161*(Constants!$B$11/Constants!$B$9))-(W161*0.000000001))/Input!F161)*1000000000</f>
        <v>0.91993019334219628</v>
      </c>
      <c r="Y161" s="140">
        <f>X161*Input!X161/100</f>
        <v>2.9974057010543316E-3</v>
      </c>
      <c r="Z161" s="140">
        <f>(X161/Constants!$B$11)*6.022E+23*0.000000001*Constants!$B$19/(365.2425*24*60)</f>
        <v>2.2458470037037802E-4</v>
      </c>
      <c r="AA161" s="140">
        <f>Z161*Input!X161/100</f>
        <v>7.3176363394928055E-7</v>
      </c>
      <c r="AB161" s="141">
        <v>0</v>
      </c>
      <c r="AC161" s="141">
        <v>0.9</v>
      </c>
      <c r="AD161" s="140">
        <f>(((Input!G161*Constants!$B$25*0.000000001*Input!U161*(Constants!$B$10/Constants!$B$9))-((AB161*0.000000000000001)+(Input!G161*AC161*0.000000000000001)))/Input!F161)*1000000000000</f>
        <v>224.67976909953373</v>
      </c>
      <c r="AE161" s="140">
        <f>AD161*Input!V161/100</f>
        <v>0.36639547044302778</v>
      </c>
      <c r="AF161" s="140">
        <f>(AD161/Constants!$B$10)*602200000000*Constants!$B$16/(365.2425*24*60)</f>
        <v>10.255658250970253</v>
      </c>
      <c r="AG161" s="140">
        <f>AF161*Input!V161/100</f>
        <v>1.6724366170692149E-2</v>
      </c>
      <c r="AH161" s="136">
        <f t="shared" ref="AH161" si="828">AF161/Z161</f>
        <v>45664.99068750874</v>
      </c>
      <c r="AI161" s="145">
        <f t="shared" ref="AI161" si="829">AH161*SQRT((AG161/AF161)^2+(AA161/Z161)^2)</f>
        <v>166.38500949589758</v>
      </c>
      <c r="AJ161" s="142">
        <f t="shared" si="801"/>
        <v>-1.161543494653583</v>
      </c>
      <c r="AK161" s="145">
        <f t="shared" ref="AK161" si="830">V161*1000</f>
        <v>0.93748668066178675</v>
      </c>
      <c r="AL161" s="145">
        <f t="shared" ref="AL161" si="831">AF161/Q161</f>
        <v>1.003062658333193</v>
      </c>
      <c r="AM161" s="145">
        <f t="shared" ref="AM161" si="832">AL161*SQRT((R161/Q161)^2+(AG161/AF161)^2)</f>
        <v>1.6373224092013077E-3</v>
      </c>
      <c r="AN161" s="136">
        <f>AF161/Q161</f>
        <v>1.003062658333193</v>
      </c>
      <c r="AO161" s="140">
        <f t="shared" ref="AO161" si="833">AN161*SQRT((R161/Q161)^2+(AG161/AF161)^2)</f>
        <v>1.6373224092013077E-3</v>
      </c>
      <c r="AP161" s="136" t="str">
        <f t="shared" ref="AP161" si="834">ThU_Alter_Kombi(AN161,U161)</f>
        <v>Out of range</v>
      </c>
      <c r="AQ161" s="136" t="e">
        <f t="shared" si="807"/>
        <v>#VALUE!</v>
      </c>
      <c r="AR161" s="136" t="e">
        <f>(AQ161/AP161)*100</f>
        <v>#VALUE!</v>
      </c>
      <c r="AS161" s="144">
        <f t="shared" si="808"/>
        <v>2.19656818764571E-5</v>
      </c>
      <c r="AT161" s="144">
        <f t="shared" si="809"/>
        <v>7.1588066271605978E-8</v>
      </c>
      <c r="AU161" s="136">
        <v>0.75</v>
      </c>
      <c r="AV161" s="136">
        <f t="shared" ref="AV161" si="835">AU161/2</f>
        <v>0.375</v>
      </c>
      <c r="AW161" s="136" t="str">
        <f t="shared" si="811"/>
        <v>Out of range</v>
      </c>
      <c r="AX161" s="146">
        <f t="shared" si="812"/>
        <v>104.17872778429999</v>
      </c>
      <c r="AY161" s="146" t="e">
        <f t="shared" si="813"/>
        <v>#VALUE!</v>
      </c>
      <c r="AZ161" s="147" t="e">
        <f t="shared" si="814"/>
        <v>#VALUE!</v>
      </c>
      <c r="BA161" s="136" t="str">
        <f>Input!B161</f>
        <v>Hu1-13</v>
      </c>
      <c r="BB161" s="148">
        <f>Input!E161</f>
        <v>0</v>
      </c>
      <c r="BC161" s="136" t="e">
        <f>((U161-1)*EXP(Constants!$B$17*AW161*1000))*1000</f>
        <v>#VALUE!</v>
      </c>
      <c r="BD161" s="142" t="e">
        <f>SQRT((EXP(Constants!$B$17*AW161*1000)*V161)^2+((U161-1)*Constants!$B$17*EXP(Constants!$B$17*AW161*1000)*AY161*1000)^2)*1000</f>
        <v>#VALUE!</v>
      </c>
      <c r="BE161" s="136" t="e">
        <f t="shared" si="815"/>
        <v>#VALUE!</v>
      </c>
      <c r="BF161" s="149" t="e">
        <f t="shared" si="816"/>
        <v>#VALUE!</v>
      </c>
      <c r="BG161" s="158" t="e">
        <f t="shared" si="817"/>
        <v>#VALUE!</v>
      </c>
      <c r="BH161" s="136"/>
      <c r="BI161" s="18"/>
      <c r="BJ161" s="18"/>
      <c r="BK161" s="18"/>
      <c r="BL161" s="18"/>
      <c r="BM161" s="18"/>
      <c r="BN161" s="157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2" spans="1:110" ht="15" customHeight="1" x14ac:dyDescent="0.2">
      <c r="A162" s="18">
        <f>Input!A162</f>
        <v>10239</v>
      </c>
      <c r="B162" s="18" t="str">
        <f>Input!B162</f>
        <v>M5_14_42 1.60</v>
      </c>
      <c r="C162" s="18">
        <f>Input!O162</f>
        <v>2.9787655117955372</v>
      </c>
      <c r="D162" s="18">
        <f>C162*Input!P162/100</f>
        <v>5.7730516065678337E-3</v>
      </c>
      <c r="E162" s="150">
        <f>Input!M162</f>
        <v>3.1358052472067364</v>
      </c>
      <c r="F162" s="151">
        <f>E162*Input!N162/100</f>
        <v>1.2951207375794574E-4</v>
      </c>
      <c r="G162" s="21">
        <f>E162*137.88</f>
        <v>432.3648274848648</v>
      </c>
      <c r="H162" s="151">
        <f>G162*Input!L162/100</f>
        <v>1.1062669566317365E-2</v>
      </c>
      <c r="I162" s="18">
        <v>0.3</v>
      </c>
      <c r="J162" s="127">
        <f>(((C162*Constants!$B$24*0.000000001*Input!G162*(Constants!$B$4/Constants!$B$3))-(I162*0.000000000000001))/Input!F162)*1000000000000</f>
        <v>109.85590178024442</v>
      </c>
      <c r="K162" s="18">
        <f>J162*Input!P162/100</f>
        <v>0.21290826275248281</v>
      </c>
      <c r="L162" s="132">
        <f>(J162/Constants!$B$4)*602200000000*Constants!$B$17/(365.2425*24*60)</f>
        <v>1.5166826987142483</v>
      </c>
      <c r="M162" s="130">
        <f>L162*Input!P162/100</f>
        <v>2.939434962501652E-3</v>
      </c>
      <c r="N162" s="18">
        <v>5.0000000000000001E-3</v>
      </c>
      <c r="O162" s="127">
        <f>(((G162*Constants!$B$23*0.000000001*Input!G162*(Constants!$B$7/Constants!$B$6))-(N162*0.000000001))/Input!F162)*1000000</f>
        <v>1.6062654387076267</v>
      </c>
      <c r="P162" s="18">
        <f>O162*Input!N162/100</f>
        <v>6.6340461722885245E-5</v>
      </c>
      <c r="Q162" s="128">
        <f>(O162/Constants!$B$7)*602200000000000000*Constants!$B$18/(365.2425*24*60)</f>
        <v>1.1984679874269992</v>
      </c>
      <c r="R162" s="129">
        <f>Q162*Input!N162/100</f>
        <v>4.9497995617694453E-5</v>
      </c>
      <c r="S162" s="130">
        <f>Input!S162*Constants!$B$17/Constants!$B$18</f>
        <v>1.2648159123465648</v>
      </c>
      <c r="T162" s="18">
        <f>S162*Input!T162/100</f>
        <v>4.6633777332206832E-4</v>
      </c>
      <c r="U162" s="18">
        <f>S162*1/((U161+U163)/2)</f>
        <v>1.2656822672346026</v>
      </c>
      <c r="V162" s="18">
        <f>U162*Input!T162/100</f>
        <v>4.6665719846959415E-4</v>
      </c>
      <c r="W162" s="131">
        <v>3.0000000000000001E-3</v>
      </c>
      <c r="X162" s="127">
        <f>IF((((Constants!$B$25*0.000000001*Input!G162/Input!W162*(Constants!$B$11/Constants!$B$9))-(W162*0.000000001))/Input!F162)*1000000000&lt;0, "n.d.", (((Constants!$B$25*0.000000001*Input!G162/Input!W162*(Constants!$B$11/Constants!$B$9))-(W162*0.000000001))/Input!F162)*1000000000)</f>
        <v>0.46028459201267657</v>
      </c>
      <c r="Y162" s="127">
        <f>X162*Input!X162/100</f>
        <v>6.8242058674814073E-4</v>
      </c>
      <c r="Z162" s="127">
        <f>(X162/Constants!$B$11)*6.022E+23*0.000000001*Constants!$B$19/(365.2425*24*60)</f>
        <v>1.1237034932694717E-4</v>
      </c>
      <c r="AA162" s="127">
        <f>Z162*Input!X162/100</f>
        <v>1.6660092701664213E-7</v>
      </c>
      <c r="AB162" s="132">
        <v>0.05</v>
      </c>
      <c r="AC162" s="132">
        <v>0.9</v>
      </c>
      <c r="AD162" s="127">
        <f>(((Input!G162*Constants!$B$25*0.000000001*Input!U162*(Constants!$B$10/Constants!$B$9))-((AB162*0.000000000000001)+(Input!G162*AC162*0.000000000000001)))/Input!F162)*1000000000000</f>
        <v>28.717175307651029</v>
      </c>
      <c r="AE162" s="127">
        <f>AD162*Input!V162/100</f>
        <v>4.7338070639724901E-2</v>
      </c>
      <c r="AF162" s="127">
        <f>(AD162/Constants!$B$10)*602200000000*Constants!$B$16/(365.2425*24*60)</f>
        <v>1.3108146633264528</v>
      </c>
      <c r="AG162" s="127">
        <f>AF162*Input!V162/100</f>
        <v>2.1607778781641755E-3</v>
      </c>
      <c r="AH162" s="18">
        <f>AF162/Z162</f>
        <v>11665.129379571223</v>
      </c>
      <c r="AI162" s="131">
        <f>AH162*SQRT((AG162/AF162)^2+(AA162/Z162)^2)</f>
        <v>25.862463498216734</v>
      </c>
      <c r="AJ162" s="130">
        <f t="shared" si="801"/>
        <v>265.68226723460265</v>
      </c>
      <c r="AK162" s="131">
        <f>V162*1000</f>
        <v>0.46665719846959414</v>
      </c>
      <c r="AL162" s="131">
        <f>AF162/Q162</f>
        <v>1.093741908067692</v>
      </c>
      <c r="AM162" s="131">
        <f>AL162*SQRT((R162/Q162)^2+(AG162/AF162)^2)</f>
        <v>1.8035158263786364E-3</v>
      </c>
      <c r="AN162" s="18">
        <f>AL162*1/((AN161+AN163)/2)</f>
        <v>1.0898141282651748</v>
      </c>
      <c r="AO162" s="127">
        <f>AN162*SQRT((R162/Q162)^2+(AG162/AF162)^2)</f>
        <v>1.7970391494001661E-3</v>
      </c>
      <c r="AP162" s="18">
        <f>ThU_Alter_Kombi(AN162,U162)</f>
        <v>188.30260000000001</v>
      </c>
      <c r="AQ162" s="18">
        <f t="shared" si="807"/>
        <v>0.78410000000000002</v>
      </c>
      <c r="AR162" s="152">
        <f>(AQ162/AP162)</f>
        <v>4.1640423446091552E-3</v>
      </c>
      <c r="AS162" s="129">
        <f t="shared" si="808"/>
        <v>9.3761661142235426E-5</v>
      </c>
      <c r="AT162" s="129">
        <f t="shared" si="809"/>
        <v>1.3906550593550129E-7</v>
      </c>
      <c r="AU162" s="18">
        <v>0.75</v>
      </c>
      <c r="AV162" s="18">
        <f>AU162/2</f>
        <v>0.375</v>
      </c>
      <c r="AW162" s="18">
        <f t="shared" si="811"/>
        <v>188.29730000000001</v>
      </c>
      <c r="AX162" s="133">
        <f t="shared" si="812"/>
        <v>0.76332156100000004</v>
      </c>
      <c r="AY162" s="133">
        <f t="shared" si="813"/>
        <v>0.78335229096888326</v>
      </c>
      <c r="AZ162" s="152">
        <f t="shared" si="814"/>
        <v>4.0538104423164861E-3</v>
      </c>
      <c r="BA162" s="18" t="str">
        <f>Input!B162</f>
        <v>M5_14_42 1.60</v>
      </c>
      <c r="BB162" s="134">
        <f>Input!E162</f>
        <v>1.6</v>
      </c>
      <c r="BC162" s="18">
        <f>((U162-1)*EXP(Constants!$B$17*AW162*1000))*1000</f>
        <v>452.00235462885917</v>
      </c>
      <c r="BD162" s="130">
        <f>SQRT((EXP(Constants!$B$17*AW162*1000)*V162)^2+((U162-1)*Constants!$B$17*EXP(Constants!$B$17*AW162*1000)*AY162*1000)^2)*1000</f>
        <v>1.276229298369304</v>
      </c>
      <c r="BE162" s="18">
        <f t="shared" si="815"/>
        <v>188239.30000000002</v>
      </c>
      <c r="BF162" s="135">
        <f t="shared" si="816"/>
        <v>391.67614548444163</v>
      </c>
      <c r="BG162" s="20">
        <f t="shared" si="817"/>
        <v>0.41601886536285076</v>
      </c>
      <c r="BH162" s="18"/>
      <c r="BI162" s="18"/>
      <c r="BJ162" s="18"/>
      <c r="BK162" s="18"/>
      <c r="BL162" s="18"/>
      <c r="BM162" s="18"/>
      <c r="BN162" s="157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</row>
    <row r="163" spans="1:110" ht="15" customHeight="1" x14ac:dyDescent="0.2">
      <c r="A163" s="136">
        <f>Input!A163</f>
        <v>10073</v>
      </c>
      <c r="B163" s="136" t="str">
        <f>Input!B163</f>
        <v>Hu1-13</v>
      </c>
      <c r="C163" s="136">
        <f>Input!O163</f>
        <v>2.0653447654000661</v>
      </c>
      <c r="D163" s="136">
        <f>C163*Input!P163/100</f>
        <v>9.5706938115123364E-3</v>
      </c>
      <c r="E163" s="137">
        <f>Input!M163</f>
        <v>2.7188821557528953</v>
      </c>
      <c r="F163" s="138">
        <f>E163*Input!N163/100</f>
        <v>1.7303320753388581E-4</v>
      </c>
      <c r="G163" s="139">
        <f t="shared" ref="G163" si="836">E163*137.88</f>
        <v>374.8794716352092</v>
      </c>
      <c r="H163" s="138">
        <f>G163*Input!L163/100</f>
        <v>1.5822155049214515E-2</v>
      </c>
      <c r="I163" s="136">
        <v>0</v>
      </c>
      <c r="J163" s="140">
        <f>(((C163*Constants!$B$24*0.000000001*Input!G163*(Constants!$B$4/Constants!$B$3))-(I163*0.000000000000001))/Input!F163)*1000000000000</f>
        <v>749.24760697381805</v>
      </c>
      <c r="K163" s="136">
        <f>J163*Input!P163/100</f>
        <v>3.4719721159802241</v>
      </c>
      <c r="L163" s="141">
        <f>(J163/Constants!$B$4)*602200000000*Constants!$B$17/(365.2425*24*60)</f>
        <v>10.344195115010184</v>
      </c>
      <c r="M163" s="142">
        <f>L163*Input!P163/100</f>
        <v>4.7934430043270367E-2</v>
      </c>
      <c r="N163" s="136">
        <v>0</v>
      </c>
      <c r="O163" s="140">
        <f>(((G163*Constants!$B$23*0.000000001*Input!G163*(Constants!$B$7/Constants!$B$6))-(N163*0.000000001))/Input!F163)*1000000</f>
        <v>13.699539408877694</v>
      </c>
      <c r="P163" s="136">
        <f>O163*Input!N163/100</f>
        <v>8.7185656084405193E-4</v>
      </c>
      <c r="Q163" s="143">
        <f>(O163/Constants!$B$7)*602200000000000000*Constants!$B$18/(365.2425*24*60)</f>
        <v>10.221510734393014</v>
      </c>
      <c r="R163" s="144">
        <f>Q163*Input!N163/100</f>
        <v>6.5051027845092516E-4</v>
      </c>
      <c r="S163" s="142">
        <f>Input!S163*Constants!$B$17/Constants!$B$18</f>
        <v>0.999792550801202</v>
      </c>
      <c r="T163" s="136">
        <f>S163*Input!T163/100</f>
        <v>7.232355585326944E-4</v>
      </c>
      <c r="U163" s="142">
        <f>S163</f>
        <v>0.999792550801202</v>
      </c>
      <c r="V163" s="136">
        <f>U163*Input!T163/100</f>
        <v>7.232355585326944E-4</v>
      </c>
      <c r="W163" s="145">
        <v>0</v>
      </c>
      <c r="X163" s="140">
        <f>(((Constants!$B$25*0.000000001*Input!G163/Input!W163*(Constants!$B$11/Constants!$B$9))-(W163*0.000000001))/Input!F163)*1000000000</f>
        <v>0.93356127785108689</v>
      </c>
      <c r="Y163" s="140">
        <f>X163*Input!X163/100</f>
        <v>7.6867514197925839E-3</v>
      </c>
      <c r="Z163" s="140">
        <f>(X163/Constants!$B$11)*6.022E+23*0.000000001*Constants!$B$19/(365.2425*24*60)</f>
        <v>2.2791248877465943E-4</v>
      </c>
      <c r="AA163" s="140">
        <f>Z163*Input!X163/100</f>
        <v>1.8765845244885173E-6</v>
      </c>
      <c r="AB163" s="141">
        <v>0</v>
      </c>
      <c r="AC163" s="141">
        <v>0.9</v>
      </c>
      <c r="AD163" s="140">
        <f>(((Input!G163*Constants!$B$25*0.000000001*Input!U163*(Constants!$B$10/Constants!$B$9))-((AB163*0.000000000000001)+(Input!G163*AC163*0.000000000000001)))/Input!F163)*1000000000000</f>
        <v>224.85997941007031</v>
      </c>
      <c r="AE163" s="140">
        <f>AD163*Input!V163/100</f>
        <v>0.38419284876272841</v>
      </c>
      <c r="AF163" s="140">
        <f>(AD163/Constants!$B$10)*602200000000*Constants!$B$16/(365.2425*24*60)</f>
        <v>10.263884071058868</v>
      </c>
      <c r="AG163" s="140">
        <f>AF163*Input!V163/100</f>
        <v>1.7536739401008309E-2</v>
      </c>
      <c r="AH163" s="136">
        <f t="shared" ref="AH163" si="837">AF163/Z163</f>
        <v>45034.32052469458</v>
      </c>
      <c r="AI163" s="145">
        <f t="shared" ref="AI163" si="838">AH163*SQRT((AG163/AF163)^2+(AA163/Z163)^2)</f>
        <v>378.70258600326207</v>
      </c>
      <c r="AJ163" s="142">
        <f t="shared" si="801"/>
        <v>-0.20744919879800428</v>
      </c>
      <c r="AK163" s="145">
        <f t="shared" ref="AK163" si="839">V163*1000</f>
        <v>0.72323555853269439</v>
      </c>
      <c r="AL163" s="145">
        <f t="shared" ref="AL163" si="840">AF163/Q163</f>
        <v>1.0041455062531293</v>
      </c>
      <c r="AM163" s="145">
        <f t="shared" ref="AM163" si="841">AL163*SQRT((R163/Q163)^2+(AG163/AF163)^2)</f>
        <v>1.7168597616519215E-3</v>
      </c>
      <c r="AN163" s="136">
        <f>AF163/Q163</f>
        <v>1.0041455062531293</v>
      </c>
      <c r="AO163" s="140">
        <f t="shared" ref="AO163" si="842">AN163*SQRT((R163/Q163)^2+(AG163/AF163)^2)</f>
        <v>1.7168597616519215E-3</v>
      </c>
      <c r="AP163" s="136" t="str">
        <f t="shared" ref="AP163" si="843">ThU_Alter_Kombi(AN163,U163)</f>
        <v>Out of range</v>
      </c>
      <c r="AQ163" s="136" t="e">
        <f t="shared" si="807"/>
        <v>#VALUE!</v>
      </c>
      <c r="AR163" s="136" t="e">
        <f>(AQ163/AP163)*100</f>
        <v>#VALUE!</v>
      </c>
      <c r="AS163" s="144">
        <f t="shared" si="808"/>
        <v>2.229733888629464E-5</v>
      </c>
      <c r="AT163" s="144">
        <f t="shared" si="809"/>
        <v>1.8359718320146827E-7</v>
      </c>
      <c r="AU163" s="136">
        <v>0.75</v>
      </c>
      <c r="AV163" s="136">
        <f t="shared" ref="AV163" si="844">AU163/2</f>
        <v>0.375</v>
      </c>
      <c r="AW163" s="136" t="str">
        <f t="shared" si="811"/>
        <v>Out of range</v>
      </c>
      <c r="AX163" s="146">
        <f t="shared" si="812"/>
        <v>93.446683627499993</v>
      </c>
      <c r="AY163" s="146" t="e">
        <f t="shared" si="813"/>
        <v>#VALUE!</v>
      </c>
      <c r="AZ163" s="147" t="e">
        <f t="shared" si="814"/>
        <v>#VALUE!</v>
      </c>
      <c r="BA163" s="136" t="str">
        <f>Input!B163</f>
        <v>Hu1-13</v>
      </c>
      <c r="BB163" s="148">
        <f>Input!E163</f>
        <v>0</v>
      </c>
      <c r="BC163" s="136" t="e">
        <f>((U163-1)*EXP(Constants!$B$17*AW163*1000))*1000</f>
        <v>#VALUE!</v>
      </c>
      <c r="BD163" s="142" t="e">
        <f>SQRT((EXP(Constants!$B$17*AW163*1000)*V163)^2+((U163-1)*Constants!$B$17*EXP(Constants!$B$17*AW163*1000)*AY163*1000)^2)*1000</f>
        <v>#VALUE!</v>
      </c>
      <c r="BE163" s="136" t="e">
        <f t="shared" si="815"/>
        <v>#VALUE!</v>
      </c>
      <c r="BF163" s="149" t="e">
        <f t="shared" si="816"/>
        <v>#VALUE!</v>
      </c>
      <c r="BG163" s="158" t="e">
        <f t="shared" si="817"/>
        <v>#VALUE!</v>
      </c>
      <c r="BH163" s="136"/>
      <c r="BI163" s="18"/>
      <c r="BJ163" s="18"/>
      <c r="BK163" s="18"/>
      <c r="BL163" s="18"/>
      <c r="BM163" s="18"/>
      <c r="BN163" s="157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10240</v>
      </c>
      <c r="B164" s="18" t="str">
        <f>Input!B164</f>
        <v>M5_14_42 2.20</v>
      </c>
      <c r="C164" s="18">
        <f>Input!O164</f>
        <v>1.4055272135321486</v>
      </c>
      <c r="D164" s="18">
        <f>C164*Input!P164/100</f>
        <v>2.2908824167658126E-3</v>
      </c>
      <c r="E164" s="150">
        <f>Input!M164</f>
        <v>1.2710268031208511</v>
      </c>
      <c r="F164" s="151">
        <f>E164*Input!N164/100</f>
        <v>6.2907775535481238E-5</v>
      </c>
      <c r="G164" s="21">
        <f>E164*137.88</f>
        <v>175.24917561430294</v>
      </c>
      <c r="H164" s="151">
        <f>G164*Input!L164/100</f>
        <v>6.1473506630855719E-3</v>
      </c>
      <c r="I164" s="18">
        <v>0.3</v>
      </c>
      <c r="J164" s="127">
        <f>(((C164*Constants!$B$24*0.000000001*Input!G164*(Constants!$B$4/Constants!$B$3))-(I164*0.000000000000001))/Input!F164)*1000000000000</f>
        <v>53.057627612790554</v>
      </c>
      <c r="K164" s="18">
        <f>J164*Input!P164/100</f>
        <v>8.6479141067637502E-2</v>
      </c>
      <c r="L164" s="132">
        <f>(J164/Constants!$B$4)*602200000000*Constants!$B$17/(365.2425*24*60)</f>
        <v>0.73251945986587097</v>
      </c>
      <c r="M164" s="130">
        <f>L164*Input!P164/100</f>
        <v>1.193940561512387E-3</v>
      </c>
      <c r="N164" s="18">
        <v>5.0000000000000001E-3</v>
      </c>
      <c r="O164" s="127">
        <f>(((G164*Constants!$B$23*0.000000001*Input!G164*(Constants!$B$7/Constants!$B$6))-(N164*0.000000001))/Input!F164)*1000000</f>
        <v>0.66640467965369776</v>
      </c>
      <c r="P164" s="18">
        <f>O164*Input!N164/100</f>
        <v>3.2982810354993818E-5</v>
      </c>
      <c r="Q164" s="128">
        <f>(O164/Constants!$B$7)*602200000000000000*Constants!$B$18/(365.2425*24*60)</f>
        <v>0.49721836502881683</v>
      </c>
      <c r="R164" s="129">
        <f>Q164*Input!N164/100</f>
        <v>2.4609159478423476E-5</v>
      </c>
      <c r="S164" s="130">
        <f>Input!S164*Constants!$B$17/Constants!$B$18</f>
        <v>1.4682047178925086</v>
      </c>
      <c r="T164" s="18">
        <f>S164*Input!T164/100</f>
        <v>7.3392910881436412E-4</v>
      </c>
      <c r="U164" s="18">
        <f>S164*1/((U163+U165)/2)</f>
        <v>1.4683804753297298</v>
      </c>
      <c r="V164" s="18">
        <f>U164*Input!T164/100</f>
        <v>7.3401696679336074E-4</v>
      </c>
      <c r="W164" s="131">
        <v>3.0000000000000001E-3</v>
      </c>
      <c r="X164" s="127">
        <f>IF((((Constants!$B$25*0.000000001*Input!G164/Input!W164*(Constants!$B$11/Constants!$B$9))-(W164*0.000000001))/Input!F164)*1000000000&lt;0, "n.d.", (((Constants!$B$25*0.000000001*Input!G164/Input!W164*(Constants!$B$11/Constants!$B$9))-(W164*0.000000001))/Input!F164)*1000000000)</f>
        <v>0.44601548717672912</v>
      </c>
      <c r="Y164" s="127">
        <f>X164*Input!X164/100</f>
        <v>1.2679941446112764E-3</v>
      </c>
      <c r="Z164" s="127">
        <f>(X164/Constants!$B$11)*6.022E+23*0.000000001*Constants!$B$19/(365.2425*24*60)</f>
        <v>1.0888679953444386E-4</v>
      </c>
      <c r="AA164" s="127">
        <f>Z164*Input!X164/100</f>
        <v>3.0955836334093189E-7</v>
      </c>
      <c r="AB164" s="132">
        <v>0.05</v>
      </c>
      <c r="AC164" s="132">
        <v>0.9</v>
      </c>
      <c r="AD164" s="127">
        <f>(((Input!G164*Constants!$B$25*0.000000001*Input!U164*(Constants!$B$10/Constants!$B$9))-((AB164*0.000000000000001)+(Input!G164*AC164*0.000000000000001)))/Input!F164)*1000000000000</f>
        <v>14.245335739170688</v>
      </c>
      <c r="AE164" s="127">
        <f>AD164*Input!V164/100</f>
        <v>3.0261646422940019E-2</v>
      </c>
      <c r="AF164" s="127">
        <f>(AD164/Constants!$B$10)*602200000000*Constants!$B$16/(365.2425*24*60)</f>
        <v>0.65023787231393637</v>
      </c>
      <c r="AG164" s="127">
        <f>AF164*Input!V164/100</f>
        <v>1.3813130798077421E-3</v>
      </c>
      <c r="AH164" s="18">
        <f>AF164/Z164</f>
        <v>5971.6868811838704</v>
      </c>
      <c r="AI164" s="131">
        <f>AH164*SQRT((AG164/AF164)^2+(AA164/Z164)^2)</f>
        <v>21.193202439980759</v>
      </c>
      <c r="AJ164" s="130">
        <f t="shared" si="801"/>
        <v>468.38047532972979</v>
      </c>
      <c r="AK164" s="131">
        <f>V164*1000</f>
        <v>0.7340169667933607</v>
      </c>
      <c r="AL164" s="131">
        <f>AF164/Q164</f>
        <v>1.3077511171097855</v>
      </c>
      <c r="AM164" s="131">
        <f>AL164*SQRT((R164/Q164)^2+(AG164/AF164)^2)</f>
        <v>2.7788352793787852E-3</v>
      </c>
      <c r="AN164" s="18">
        <f>AL164*1/((AN163+AN165)/2)</f>
        <v>1.3006908712377476</v>
      </c>
      <c r="AO164" s="127">
        <f>AN164*SQRT((R164/Q164)^2+(AG164/AF164)^2)</f>
        <v>2.7638329902936365E-3</v>
      </c>
      <c r="AP164" s="18">
        <f>ThU_Alter_Kombi(AN164,U164)</f>
        <v>190.59870000000001</v>
      </c>
      <c r="AQ164" s="18">
        <f t="shared" si="807"/>
        <v>0.97250000000000003</v>
      </c>
      <c r="AR164" s="152">
        <f>(AQ164/AP164)</f>
        <v>5.1023433003477984E-3</v>
      </c>
      <c r="AS164" s="129">
        <f t="shared" si="808"/>
        <v>2.1899191018041582E-4</v>
      </c>
      <c r="AT164" s="129">
        <f t="shared" si="809"/>
        <v>6.2267464926906534E-7</v>
      </c>
      <c r="AU164" s="18">
        <v>0.75</v>
      </c>
      <c r="AV164" s="18">
        <f>AU164/2</f>
        <v>0.375</v>
      </c>
      <c r="AW164" s="18">
        <f t="shared" si="811"/>
        <v>190.58879999999999</v>
      </c>
      <c r="AX164" s="133">
        <f t="shared" si="812"/>
        <v>0.98775505640000005</v>
      </c>
      <c r="AY164" s="133">
        <f t="shared" si="813"/>
        <v>0.99321204209741754</v>
      </c>
      <c r="AZ164" s="152">
        <f t="shared" si="814"/>
        <v>5.1826500633825288E-3</v>
      </c>
      <c r="BA164" s="18" t="str">
        <f>Input!B164</f>
        <v>M5_14_42 2.20</v>
      </c>
      <c r="BB164" s="134">
        <f>Input!E164</f>
        <v>2.2000000000000002</v>
      </c>
      <c r="BC164" s="18">
        <f>((U164-1)*EXP(Constants!$B$17*AW164*1000))*1000</f>
        <v>802.02034552436953</v>
      </c>
      <c r="BD164" s="130">
        <f>SQRT((EXP(Constants!$B$17*AW164*1000)*V164)^2+((U164-1)*Constants!$B$17*EXP(Constants!$B$17*AW164*1000)*AY164*1000)^2)*1000</f>
        <v>2.5754961368502469</v>
      </c>
      <c r="BE164" s="18">
        <f t="shared" si="815"/>
        <v>190530.8</v>
      </c>
      <c r="BF164" s="135">
        <f t="shared" si="816"/>
        <v>496.60602104870878</v>
      </c>
      <c r="BG164" s="20">
        <f t="shared" si="817"/>
        <v>0.52112823109092321</v>
      </c>
      <c r="BH164" s="18"/>
      <c r="BI164" s="18"/>
      <c r="BJ164" s="18"/>
      <c r="BK164" s="18"/>
      <c r="BL164" s="18"/>
      <c r="BM164" s="18"/>
      <c r="BN164" s="157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6">
        <f>Input!A165</f>
        <v>10073</v>
      </c>
      <c r="B165" s="136" t="str">
        <f>Input!B165</f>
        <v>Hu1-13</v>
      </c>
      <c r="C165" s="136">
        <f>Input!O165</f>
        <v>2.0661258078047418</v>
      </c>
      <c r="D165" s="136">
        <f>C165*Input!P165/100</f>
        <v>8.1713305376775753E-3</v>
      </c>
      <c r="E165" s="137">
        <f>Input!M165</f>
        <v>2.7186624260930907</v>
      </c>
      <c r="F165" s="138">
        <f>E165*Input!N165/100</f>
        <v>2.0949381079015669E-4</v>
      </c>
      <c r="G165" s="139">
        <f t="shared" ref="G165" si="845">E165*137.88</f>
        <v>374.84917530971535</v>
      </c>
      <c r="H165" s="138">
        <f>G165*Input!L165/100</f>
        <v>1.4452086017030937E-2</v>
      </c>
      <c r="I165" s="136">
        <v>0</v>
      </c>
      <c r="J165" s="140">
        <f>(((C165*Constants!$B$24*0.000000001*Input!G165*(Constants!$B$4/Constants!$B$3))-(I165*0.000000000000001))/Input!F165)*1000000000000</f>
        <v>749.53094666724428</v>
      </c>
      <c r="K165" s="136">
        <f>J165*Input!P165/100</f>
        <v>2.9643234164641168</v>
      </c>
      <c r="L165" s="141">
        <f>(J165/Constants!$B$4)*602200000000*Constants!$B$17/(365.2425*24*60)</f>
        <v>10.348106934074199</v>
      </c>
      <c r="M165" s="142">
        <f>L165*Input!P165/100</f>
        <v>4.0925776096566072E-2</v>
      </c>
      <c r="N165" s="136">
        <v>0</v>
      </c>
      <c r="O165" s="140">
        <f>(((G165*Constants!$B$23*0.000000001*Input!G165*(Constants!$B$7/Constants!$B$6))-(N165*0.000000001))/Input!F165)*1000000</f>
        <v>13.698432264484758</v>
      </c>
      <c r="P165" s="136">
        <f>O165*Input!N165/100</f>
        <v>1.055569367272185E-3</v>
      </c>
      <c r="Q165" s="143">
        <f>(O165/Constants!$B$7)*602200000000000000*Constants!$B$18/(365.2425*24*60)</f>
        <v>10.220684670978827</v>
      </c>
      <c r="R165" s="144">
        <f>Q165*Input!N165/100</f>
        <v>7.8758221692308648E-4</v>
      </c>
      <c r="S165" s="142">
        <f>Input!S165*Constants!$B$17/Constants!$B$18</f>
        <v>0.99996805969427383</v>
      </c>
      <c r="T165" s="136">
        <f>S165*Input!T165/100</f>
        <v>8.4060737437424216E-4</v>
      </c>
      <c r="U165" s="142">
        <f>S165</f>
        <v>0.99996805969427383</v>
      </c>
      <c r="V165" s="136">
        <f>U165*Input!T165/100</f>
        <v>8.4060737437424216E-4</v>
      </c>
      <c r="W165" s="145">
        <v>0</v>
      </c>
      <c r="X165" s="140">
        <f>(((Constants!$B$25*0.000000001*Input!G165/Input!W165*(Constants!$B$11/Constants!$B$9))-(W165*0.000000001))/Input!F165)*1000000000</f>
        <v>0.92134425413570975</v>
      </c>
      <c r="Y165" s="140">
        <f>X165*Input!X165/100</f>
        <v>2.2192097898639162E-3</v>
      </c>
      <c r="Z165" s="140">
        <f>(X165/Constants!$B$11)*6.022E+23*0.000000001*Constants!$B$19/(365.2425*24*60)</f>
        <v>2.2492991832486538E-4</v>
      </c>
      <c r="AA165" s="140">
        <f>Z165*Input!X165/100</f>
        <v>5.4178085394160105E-7</v>
      </c>
      <c r="AB165" s="141">
        <v>0</v>
      </c>
      <c r="AC165" s="141">
        <v>0.9</v>
      </c>
      <c r="AD165" s="140">
        <f>(((Input!G165*Constants!$B$25*0.000000001*Input!U165*(Constants!$B$10/Constants!$B$9))-((AB165*0.000000000000001)+(Input!G165*AC165*0.000000000000001)))/Input!F165)*1000000000000</f>
        <v>225.41617558990052</v>
      </c>
      <c r="AE165" s="140">
        <f>AD165*Input!V165/100</f>
        <v>0.39638833807603402</v>
      </c>
      <c r="AF165" s="140">
        <f>(AD165/Constants!$B$10)*602200000000*Constants!$B$16/(365.2425*24*60)</f>
        <v>10.289272017484549</v>
      </c>
      <c r="AG165" s="140">
        <f>AF165*Input!V165/100</f>
        <v>1.8093410662964316E-2</v>
      </c>
      <c r="AH165" s="136">
        <f t="shared" ref="AH165" si="846">AF165/Z165</f>
        <v>45744.346035033879</v>
      </c>
      <c r="AI165" s="145">
        <f t="shared" ref="AI165" si="847">AH165*SQRT((AG165/AF165)^2+(AA165/Z165)^2)</f>
        <v>136.42169904529706</v>
      </c>
      <c r="AJ165" s="142">
        <f t="shared" si="801"/>
        <v>-3.1940305726174678E-2</v>
      </c>
      <c r="AK165" s="145">
        <f t="shared" ref="AK165" si="848">V165*1000</f>
        <v>0.84060737437424216</v>
      </c>
      <c r="AL165" s="145">
        <f t="shared" ref="AL165" si="849">AF165/Q165</f>
        <v>1.0067106410885049</v>
      </c>
      <c r="AM165" s="145">
        <f t="shared" ref="AM165" si="850">AL165*SQRT((R165/Q165)^2+(AG165/AF165)^2)</f>
        <v>1.7719727150239315E-3</v>
      </c>
      <c r="AN165" s="136">
        <f>AF165/Q165</f>
        <v>1.0067106410885049</v>
      </c>
      <c r="AO165" s="140">
        <f t="shared" ref="AO165" si="851">AN165*SQRT((R165/Q165)^2+(AG165/AF165)^2)</f>
        <v>1.7719727150239315E-3</v>
      </c>
      <c r="AP165" s="136" t="str">
        <f t="shared" ref="AP165" si="852">ThU_Alter_Kombi(AN165,U165)</f>
        <v>Out of range</v>
      </c>
      <c r="AQ165" s="136" t="e">
        <f t="shared" si="807"/>
        <v>#VALUE!</v>
      </c>
      <c r="AR165" s="136" t="e">
        <f>(AQ165/AP165)*100</f>
        <v>#VALUE!</v>
      </c>
      <c r="AS165" s="144">
        <f t="shared" si="808"/>
        <v>2.2007323928458897E-5</v>
      </c>
      <c r="AT165" s="144">
        <f t="shared" si="809"/>
        <v>5.3035393534904239E-8</v>
      </c>
      <c r="AU165" s="136">
        <v>0.75</v>
      </c>
      <c r="AV165" s="136">
        <f t="shared" ref="AV165" si="853">AU165/2</f>
        <v>0.375</v>
      </c>
      <c r="AW165" s="136" t="str">
        <f t="shared" si="811"/>
        <v>Out of range</v>
      </c>
      <c r="AX165" s="146">
        <f t="shared" si="812"/>
        <v>0</v>
      </c>
      <c r="AY165" s="146" t="e">
        <f t="shared" si="813"/>
        <v>#VALUE!</v>
      </c>
      <c r="AZ165" s="147" t="e">
        <f t="shared" si="814"/>
        <v>#VALUE!</v>
      </c>
      <c r="BA165" s="136" t="str">
        <f>Input!B165</f>
        <v>Hu1-13</v>
      </c>
      <c r="BB165" s="148">
        <f>Input!E165</f>
        <v>0</v>
      </c>
      <c r="BC165" s="136" t="e">
        <f>((U165-1)*EXP(Constants!$B$17*AW165*1000))*1000</f>
        <v>#VALUE!</v>
      </c>
      <c r="BD165" s="142" t="e">
        <f>SQRT((EXP(Constants!$B$17*AW165*1000)*V165)^2+((U165-1)*Constants!$B$17*EXP(Constants!$B$17*AW165*1000)*AY165*1000)^2)*1000</f>
        <v>#VALUE!</v>
      </c>
      <c r="BE165" s="136" t="e">
        <f t="shared" si="815"/>
        <v>#VALUE!</v>
      </c>
      <c r="BF165" s="149" t="e">
        <f t="shared" si="816"/>
        <v>#VALUE!</v>
      </c>
      <c r="BG165" s="158" t="e">
        <f t="shared" si="817"/>
        <v>#VALUE!</v>
      </c>
      <c r="BH165" s="136"/>
      <c r="BI165" s="18"/>
      <c r="BJ165" s="18"/>
      <c r="BK165" s="18"/>
      <c r="BL165" s="18"/>
      <c r="BM165" s="18"/>
      <c r="BN165" s="157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6" spans="1:110" ht="15" customHeight="1" x14ac:dyDescent="0.2">
      <c r="A166" s="18">
        <f>Input!A166</f>
        <v>10241</v>
      </c>
      <c r="B166" s="18" t="str">
        <f>Input!B166</f>
        <v>M5_14_42 3.70</v>
      </c>
      <c r="C166" s="18">
        <f>Input!O166</f>
        <v>2.1827902023846626</v>
      </c>
      <c r="D166" s="18">
        <f>C166*Input!P166/100</f>
        <v>3.7569867131563308E-3</v>
      </c>
      <c r="E166" s="150">
        <f>Input!M166</f>
        <v>1.9129378277676616</v>
      </c>
      <c r="F166" s="151">
        <f>E166*Input!N166/100</f>
        <v>7.5995789621012409E-5</v>
      </c>
      <c r="G166" s="21">
        <f>E166*137.88</f>
        <v>263.75586769260519</v>
      </c>
      <c r="H166" s="151">
        <f>G166*Input!L166/100</f>
        <v>7.7947627596126777E-3</v>
      </c>
      <c r="I166" s="18">
        <v>0.3</v>
      </c>
      <c r="J166" s="127">
        <f>(((C166*Constants!$B$24*0.000000001*Input!G166*(Constants!$B$4/Constants!$B$3))-(I166*0.000000000000001))/Input!F166)*1000000000000</f>
        <v>83.083137562054475</v>
      </c>
      <c r="K166" s="18">
        <f>J166*Input!P166/100</f>
        <v>0.14300148661422799</v>
      </c>
      <c r="L166" s="132">
        <f>(J166/Constants!$B$4)*602200000000*Constants!$B$17/(365.2425*24*60)</f>
        <v>1.1470549624847253</v>
      </c>
      <c r="M166" s="130">
        <f>L166*Input!P166/100</f>
        <v>1.974294299382103E-3</v>
      </c>
      <c r="N166" s="18">
        <v>5.0000000000000001E-3</v>
      </c>
      <c r="O166" s="127">
        <f>(((G166*Constants!$B$23*0.000000001*Input!G166*(Constants!$B$7/Constants!$B$6))-(N166*0.000000001))/Input!F166)*1000000</f>
        <v>1.0112970503566823</v>
      </c>
      <c r="P166" s="18">
        <f>O166*Input!N166/100</f>
        <v>4.0176066763729273E-5</v>
      </c>
      <c r="Q166" s="128">
        <f>(O166/Constants!$B$7)*602200000000000000*Constants!$B$18/(365.2425*24*60)</f>
        <v>0.75454972224702388</v>
      </c>
      <c r="R166" s="129">
        <f>Q166*Input!N166/100</f>
        <v>2.9976197405952908E-5</v>
      </c>
      <c r="S166" s="130">
        <f>Input!S166*Constants!$B$17/Constants!$B$18</f>
        <v>1.5127955870469501</v>
      </c>
      <c r="T166" s="18">
        <f>S166*Input!T166/100</f>
        <v>7.8551229416959963E-4</v>
      </c>
      <c r="U166" s="18">
        <f>S166*1/((U165+U167)/2)</f>
        <v>1.5123702228095872</v>
      </c>
      <c r="V166" s="18">
        <f>U166*Input!T166/100</f>
        <v>7.8529142570540693E-4</v>
      </c>
      <c r="W166" s="131">
        <v>3.0000000000000001E-3</v>
      </c>
      <c r="X166" s="127">
        <f>IF((((Constants!$B$25*0.000000001*Input!G166/Input!W166*(Constants!$B$11/Constants!$B$9))-(W166*0.000000001))/Input!F166)*1000000000&lt;0, "n.d.", (((Constants!$B$25*0.000000001*Input!G166/Input!W166*(Constants!$B$11/Constants!$B$9))-(W166*0.000000001))/Input!F166)*1000000000)</f>
        <v>7.4283615437567271E-2</v>
      </c>
      <c r="Y166" s="127">
        <f>X166*Input!X166/100</f>
        <v>1.7668897508313735E-4</v>
      </c>
      <c r="Z166" s="127">
        <f>(X166/Constants!$B$11)*6.022E+23*0.000000001*Constants!$B$19/(365.2425*24*60)</f>
        <v>1.813503202331429E-5</v>
      </c>
      <c r="AA166" s="127">
        <f>Z166*Input!X166/100</f>
        <v>4.3135490948099356E-8</v>
      </c>
      <c r="AB166" s="132">
        <v>0.05</v>
      </c>
      <c r="AC166" s="132">
        <v>0.9</v>
      </c>
      <c r="AD166" s="127">
        <f>(((Input!G166*Constants!$B$25*0.000000001*Input!U166*(Constants!$B$10/Constants!$B$9))-((AB166*0.000000000000001)+(Input!G166*AC166*0.000000000000001)))/Input!F166)*1000000000000</f>
        <v>22.408398248917493</v>
      </c>
      <c r="AE166" s="127">
        <f>AD166*Input!V166/100</f>
        <v>4.3053020048918283E-2</v>
      </c>
      <c r="AF166" s="127">
        <f>(AD166/Constants!$B$10)*602200000000*Constants!$B$16/(365.2425*24*60)</f>
        <v>1.0228463172878299</v>
      </c>
      <c r="AG166" s="127">
        <f>AF166*Input!V166/100</f>
        <v>1.9651838795431307E-3</v>
      </c>
      <c r="AH166" s="18">
        <f>AF166/Z166</f>
        <v>56401.682443839345</v>
      </c>
      <c r="AI166" s="131">
        <f>AH166*SQRT((AG166/AF166)^2+(AA166/Z166)^2)</f>
        <v>172.45418394061537</v>
      </c>
      <c r="AJ166" s="130">
        <f t="shared" si="801"/>
        <v>512.37022280958718</v>
      </c>
      <c r="AK166" s="131">
        <f>V166*1000</f>
        <v>0.78529142570540689</v>
      </c>
      <c r="AL166" s="131">
        <f>AF166/Q166</f>
        <v>1.3555717895459927</v>
      </c>
      <c r="AM166" s="131">
        <f>AL166*SQRT((R166/Q166)^2+(AG166/AF166)^2)</f>
        <v>2.6050025446278909E-3</v>
      </c>
      <c r="AN166" s="18">
        <f>AL166*1/((AN165+AN167)/2)</f>
        <v>1.34646623743028</v>
      </c>
      <c r="AO166" s="127">
        <f>AN166*SQRT((R166/Q166)^2+(AG166/AF166)^2)</f>
        <v>2.5875044035374673E-3</v>
      </c>
      <c r="AP166" s="18">
        <f>ThU_Alter_Kombi(AN166,U166)</f>
        <v>190.99270000000001</v>
      </c>
      <c r="AQ166" s="18">
        <f t="shared" si="807"/>
        <v>0.90069999999999995</v>
      </c>
      <c r="AR166" s="152">
        <f>(AQ166/AP166)</f>
        <v>4.7158870469918481E-3</v>
      </c>
      <c r="AS166" s="129">
        <f t="shared" si="808"/>
        <v>2.4034243852490952E-5</v>
      </c>
      <c r="AT166" s="129">
        <f t="shared" si="809"/>
        <v>5.7175167958617611E-8</v>
      </c>
      <c r="AU166" s="18">
        <v>0.75</v>
      </c>
      <c r="AV166" s="18">
        <f>AU166/2</f>
        <v>0.375</v>
      </c>
      <c r="AW166" s="18">
        <f t="shared" si="811"/>
        <v>190.99170000000001</v>
      </c>
      <c r="AX166" s="133">
        <f t="shared" si="812"/>
        <v>0.87850560710000003</v>
      </c>
      <c r="AY166" s="133">
        <f t="shared" si="813"/>
        <v>0.90458054897540119</v>
      </c>
      <c r="AZ166" s="152">
        <f t="shared" si="814"/>
        <v>4.5997056788331641E-3</v>
      </c>
      <c r="BA166" s="18" t="str">
        <f>Input!B166</f>
        <v>M5_14_42 3.70</v>
      </c>
      <c r="BB166" s="134">
        <f>Input!E166</f>
        <v>3.7</v>
      </c>
      <c r="BC166" s="18">
        <f>((U166-1)*EXP(Constants!$B$17*AW166*1000))*1000</f>
        <v>878.34327590729413</v>
      </c>
      <c r="BD166" s="130">
        <f>SQRT((EXP(Constants!$B$17*AW166*1000)*V166)^2+((U166-1)*Constants!$B$17*EXP(Constants!$B$17*AW166*1000)*AY166*1000)^2)*1000</f>
        <v>2.615302736015463</v>
      </c>
      <c r="BE166" s="18">
        <f t="shared" si="815"/>
        <v>190933.7</v>
      </c>
      <c r="BF166" s="135">
        <f t="shared" si="816"/>
        <v>452.29027448770057</v>
      </c>
      <c r="BG166" s="20">
        <f t="shared" si="817"/>
        <v>0.47362296318395047</v>
      </c>
      <c r="BH166" s="18"/>
      <c r="BI166" s="18"/>
      <c r="BJ166" s="18"/>
      <c r="BK166" s="18"/>
      <c r="BL166" s="18"/>
      <c r="BM166" s="18"/>
      <c r="BN166" s="157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</row>
    <row r="167" spans="1:110" ht="15" customHeight="1" x14ac:dyDescent="0.2">
      <c r="A167" s="136">
        <f>Input!A167</f>
        <v>10073</v>
      </c>
      <c r="B167" s="136" t="str">
        <f>Input!B167</f>
        <v>Hu1-13</v>
      </c>
      <c r="C167" s="136">
        <f>Input!O167</f>
        <v>2.0555880271891875</v>
      </c>
      <c r="D167" s="136">
        <f>C167*Input!P167/100</f>
        <v>7.3485814726236363E-3</v>
      </c>
      <c r="E167" s="137">
        <f>Input!M167</f>
        <v>2.7186056143468775</v>
      </c>
      <c r="F167" s="138">
        <f>E167*Input!N167/100</f>
        <v>1.8178921895327022E-4</v>
      </c>
      <c r="G167" s="139">
        <f t="shared" ref="G167" si="854">E167*137.88</f>
        <v>374.84134210614747</v>
      </c>
      <c r="H167" s="138">
        <f>G167*Input!L167/100</f>
        <v>1.9671792341443589E-2</v>
      </c>
      <c r="I167" s="136">
        <v>0</v>
      </c>
      <c r="J167" s="140">
        <f>(((C167*Constants!$B$24*0.000000001*Input!G167*(Constants!$B$4/Constants!$B$3))-(I167*0.000000000000001))/Input!F167)*1000000000000</f>
        <v>745.70814330710448</v>
      </c>
      <c r="K167" s="136">
        <f>J167*Input!P167/100</f>
        <v>2.6658537476424078</v>
      </c>
      <c r="L167" s="141">
        <f>(J167/Constants!$B$4)*602200000000*Constants!$B$17/(365.2425*24*60)</f>
        <v>10.29532888917217</v>
      </c>
      <c r="M167" s="142">
        <f>L167*Input!P167/100</f>
        <v>3.6805070923179896E-2</v>
      </c>
      <c r="N167" s="136">
        <v>0</v>
      </c>
      <c r="O167" s="140">
        <f>(((G167*Constants!$B$23*0.000000001*Input!G167*(Constants!$B$7/Constants!$B$6))-(N167*0.000000001))/Input!F167)*1000000</f>
        <v>13.698146009063764</v>
      </c>
      <c r="P167" s="136">
        <f>O167*Input!N167/100</f>
        <v>9.1597517894989014E-4</v>
      </c>
      <c r="Q167" s="143">
        <f>(O167/Constants!$B$7)*602200000000000000*Constants!$B$18/(365.2425*24*60)</f>
        <v>10.220471089866999</v>
      </c>
      <c r="R167" s="144">
        <f>Q167*Input!N167/100</f>
        <v>6.834280952545456E-4</v>
      </c>
      <c r="S167" s="142">
        <f>Input!S167*Constants!$B$17/Constants!$B$18</f>
        <v>1.0005944536783744</v>
      </c>
      <c r="T167" s="136">
        <f>S167*Input!T167/100</f>
        <v>6.8754876846109886E-4</v>
      </c>
      <c r="U167" s="142">
        <f>S167</f>
        <v>1.0005944536783744</v>
      </c>
      <c r="V167" s="136">
        <f>U167*Input!T167/100</f>
        <v>6.8754876846109886E-4</v>
      </c>
      <c r="W167" s="145">
        <v>0</v>
      </c>
      <c r="X167" s="140">
        <f>(((Constants!$B$25*0.000000001*Input!G167/Input!W167*(Constants!$B$11/Constants!$B$9))-(W167*0.000000001))/Input!F167)*1000000000</f>
        <v>0.91947369238002841</v>
      </c>
      <c r="Y167" s="140">
        <f>X167*Input!X167/100</f>
        <v>2.5332351654576489E-3</v>
      </c>
      <c r="Z167" s="140">
        <f>(X167/Constants!$B$11)*6.022E+23*0.000000001*Constants!$B$19/(365.2425*24*60)</f>
        <v>2.2447325372741613E-4</v>
      </c>
      <c r="AA167" s="140">
        <f>Z167*Input!X167/100</f>
        <v>6.1844460016585369E-7</v>
      </c>
      <c r="AB167" s="141">
        <v>0</v>
      </c>
      <c r="AC167" s="141">
        <v>0.9</v>
      </c>
      <c r="AD167" s="140">
        <f>(((Input!G167*Constants!$B$25*0.000000001*Input!U167*(Constants!$B$10/Constants!$B$9))-((AB167*0.000000000000001)+(Input!G167*AC167*0.000000000000001)))/Input!F167)*1000000000000</f>
        <v>225.43471309584157</v>
      </c>
      <c r="AE167" s="140">
        <f>AD167*Input!V167/100</f>
        <v>0.34193263623321085</v>
      </c>
      <c r="AF167" s="140">
        <f>(AD167/Constants!$B$10)*602200000000*Constants!$B$16/(365.2425*24*60)</f>
        <v>10.290118174334895</v>
      </c>
      <c r="AG167" s="140">
        <f>AF167*Input!V167/100</f>
        <v>1.560774375065181E-2</v>
      </c>
      <c r="AH167" s="136">
        <f t="shared" ref="AH167" si="855">AF167/Z167</f>
        <v>45841.177082194656</v>
      </c>
      <c r="AI167" s="145">
        <f t="shared" ref="AI167" si="856">AH167*SQRT((AG167/AF167)^2+(AA167/Z167)^2)</f>
        <v>144.17124399135622</v>
      </c>
      <c r="AJ167" s="142">
        <f t="shared" si="801"/>
        <v>0.59445367837440699</v>
      </c>
      <c r="AK167" s="145">
        <f t="shared" ref="AK167" si="857">V167*1000</f>
        <v>0.6875487684610988</v>
      </c>
      <c r="AL167" s="145">
        <f t="shared" ref="AL167" si="858">AF167/Q167</f>
        <v>1.0068144691037721</v>
      </c>
      <c r="AM167" s="145">
        <f t="shared" ref="AM167" si="859">AL167*SQRT((R167/Q167)^2+(AG167/AF167)^2)</f>
        <v>1.5285894129071203E-3</v>
      </c>
      <c r="AN167" s="136">
        <f>AF167/Q167</f>
        <v>1.0068144691037721</v>
      </c>
      <c r="AO167" s="140">
        <f t="shared" ref="AO167" si="860">AN167*SQRT((R167/Q167)^2+(AG167/AF167)^2)</f>
        <v>1.5285894129071203E-3</v>
      </c>
      <c r="AP167" s="136" t="str">
        <f t="shared" ref="AP167" si="861">ThU_Alter_Kombi(AN167,U167)</f>
        <v>Out of range</v>
      </c>
      <c r="AQ167" s="136" t="e">
        <f t="shared" si="807"/>
        <v>#VALUE!</v>
      </c>
      <c r="AR167" s="136" t="e">
        <f>(AQ167/AP167)*100</f>
        <v>#VALUE!</v>
      </c>
      <c r="AS167" s="144">
        <f t="shared" si="808"/>
        <v>2.1963102459138921E-5</v>
      </c>
      <c r="AT167" s="144">
        <f t="shared" si="809"/>
        <v>6.052820103746101E-8</v>
      </c>
      <c r="AU167" s="136">
        <v>0.75</v>
      </c>
      <c r="AV167" s="136">
        <f t="shared" ref="AV167" si="862">AU167/2</f>
        <v>0.375</v>
      </c>
      <c r="AW167" s="136" t="str">
        <f t="shared" si="811"/>
        <v>Out of range</v>
      </c>
      <c r="AX167" s="146">
        <f t="shared" si="812"/>
        <v>0</v>
      </c>
      <c r="AY167" s="146" t="e">
        <f t="shared" si="813"/>
        <v>#VALUE!</v>
      </c>
      <c r="AZ167" s="147" t="e">
        <f t="shared" si="814"/>
        <v>#VALUE!</v>
      </c>
      <c r="BA167" s="136" t="str">
        <f>Input!B167</f>
        <v>Hu1-13</v>
      </c>
      <c r="BB167" s="148">
        <f>Input!E167</f>
        <v>0</v>
      </c>
      <c r="BC167" s="136" t="e">
        <f>((U167-1)*EXP(Constants!$B$17*AW167*1000))*1000</f>
        <v>#VALUE!</v>
      </c>
      <c r="BD167" s="142" t="e">
        <f>SQRT((EXP(Constants!$B$17*AW167*1000)*V167)^2+((U167-1)*Constants!$B$17*EXP(Constants!$B$17*AW167*1000)*AY167*1000)^2)*1000</f>
        <v>#VALUE!</v>
      </c>
      <c r="BE167" s="136" t="e">
        <f t="shared" si="815"/>
        <v>#VALUE!</v>
      </c>
      <c r="BF167" s="149" t="e">
        <f t="shared" si="816"/>
        <v>#VALUE!</v>
      </c>
      <c r="BG167" s="158" t="e">
        <f t="shared" si="817"/>
        <v>#VALUE!</v>
      </c>
      <c r="BH167" s="136"/>
      <c r="BI167" s="18"/>
      <c r="BJ167" s="18"/>
      <c r="BK167" s="18"/>
      <c r="BL167" s="18"/>
      <c r="BM167" s="18"/>
      <c r="BN167" s="157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9" spans="1:110" ht="15" customHeight="1" x14ac:dyDescent="0.2">
      <c r="A169" s="136">
        <f>Input!A169</f>
        <v>10073</v>
      </c>
      <c r="B169" s="136" t="str">
        <f>Input!B169</f>
        <v>Hu1-13</v>
      </c>
      <c r="C169" s="136">
        <f>Input!O169</f>
        <v>2.1058684932337877</v>
      </c>
      <c r="D169" s="136">
        <f>C169*Input!P169/100</f>
        <v>2.8165270440004064E-2</v>
      </c>
      <c r="E169" s="137">
        <f>Input!M169</f>
        <v>2.7204347517622391</v>
      </c>
      <c r="F169" s="138">
        <f>E169*Input!N169/100</f>
        <v>5.5878145747145693E-4</v>
      </c>
      <c r="G169" s="139">
        <f t="shared" ref="G169" si="863">E169*137.88</f>
        <v>375.09354357297752</v>
      </c>
      <c r="H169" s="138">
        <f>G169*Input!L169/100</f>
        <v>3.5213813050883093E-2</v>
      </c>
      <c r="I169" s="136">
        <v>0</v>
      </c>
      <c r="J169" s="140">
        <f>(((C169*Constants!$B$24*0.000000001*Input!G169*(Constants!$B$4/Constants!$B$3))-(I169*0.000000000000001))/Input!F169)*1000000000000</f>
        <v>763.94844850580932</v>
      </c>
      <c r="K169" s="136">
        <f>J169*Input!P169/100</f>
        <v>10.217549065158504</v>
      </c>
      <c r="L169" s="141">
        <f>(J169/Constants!$B$4)*602200000000*Constants!$B$17/(365.2425*24*60)</f>
        <v>10.547156554921834</v>
      </c>
      <c r="M169" s="142">
        <f>L169*Input!P169/100</f>
        <v>0.1410646095408655</v>
      </c>
      <c r="N169" s="136">
        <v>0</v>
      </c>
      <c r="O169" s="140">
        <f>(((G169*Constants!$B$23*0.000000001*Input!G169*(Constants!$B$7/Constants!$B$6))-(N169*0.000000001))/Input!F169)*1000000</f>
        <v>13.707362421791682</v>
      </c>
      <c r="P169" s="136">
        <f>O169*Input!N169/100</f>
        <v>2.8155131995636464E-3</v>
      </c>
      <c r="Q169" s="143">
        <f>(O169/Constants!$B$7)*602200000000000000*Constants!$B$18/(365.2425*24*60)</f>
        <v>10.227347646721894</v>
      </c>
      <c r="R169" s="144">
        <f>Q169*Input!N169/100</f>
        <v>2.1007128439307636E-3</v>
      </c>
      <c r="S169" s="142">
        <f>Input!S169*Constants!$B$17/Constants!$B$18</f>
        <v>0.99918134561822469</v>
      </c>
      <c r="T169" s="136">
        <f>S169*Input!T169/100</f>
        <v>1.9732882838061527E-3</v>
      </c>
      <c r="U169" s="142">
        <f>S169</f>
        <v>0.99918134561822469</v>
      </c>
      <c r="V169" s="136">
        <f>U169*Input!T169/100</f>
        <v>1.9732882838061527E-3</v>
      </c>
      <c r="W169" s="145">
        <v>0</v>
      </c>
      <c r="X169" s="140">
        <f>(((Constants!$B$25*0.000000001*Input!G169/Input!W169*(Constants!$B$11/Constants!$B$9))-(W169*0.000000001))/Input!F169)*1000000000</f>
        <v>0.9321633315195047</v>
      </c>
      <c r="Y169" s="140">
        <f>X169*Input!X169/100</f>
        <v>8.73341921569128E-3</v>
      </c>
      <c r="Z169" s="140">
        <f>(X169/Constants!$B$11)*6.022E+23*0.000000001*Constants!$B$19/(365.2425*24*60)</f>
        <v>2.2757120488128962E-4</v>
      </c>
      <c r="AA169" s="140">
        <f>Z169*Input!X169/100</f>
        <v>2.1321099709087688E-6</v>
      </c>
      <c r="AB169" s="141">
        <v>0</v>
      </c>
      <c r="AC169" s="141">
        <v>0.9</v>
      </c>
      <c r="AD169" s="140">
        <f>(((Input!G169*Constants!$B$25*0.000000001*Input!U169*(Constants!$B$10/Constants!$B$9))-((AB169*0.000000000000001)+(Input!G169*AC169*0.000000000000001)))/Input!F169)*1000000000000</f>
        <v>224.96622270151894</v>
      </c>
      <c r="AE169" s="140">
        <f>AD169*Input!V169/100</f>
        <v>0.57461243074644086</v>
      </c>
      <c r="AF169" s="140">
        <f>(AD169/Constants!$B$10)*602200000000*Constants!$B$16/(365.2425*24*60)</f>
        <v>10.268733617116899</v>
      </c>
      <c r="AG169" s="140">
        <f>AF169*Input!V169/100</f>
        <v>2.6228568509362248E-2</v>
      </c>
      <c r="AH169" s="136">
        <f t="shared" ref="AH169" si="864">AF169/Z169</f>
        <v>45123.167592637597</v>
      </c>
      <c r="AI169" s="145">
        <f t="shared" ref="AI169" si="865">AH169*SQRT((AG169/AF169)^2+(AA169/Z169)^2)</f>
        <v>438.18708226735799</v>
      </c>
      <c r="AJ169" s="142">
        <f t="shared" ref="AJ169:AJ179" si="866">(U169-1)*1000</f>
        <v>-0.8186543817753078</v>
      </c>
      <c r="AK169" s="145">
        <f t="shared" ref="AK169" si="867">V169*1000</f>
        <v>1.9732882838061527</v>
      </c>
      <c r="AL169" s="145">
        <f t="shared" ref="AL169" si="868">AF169/Q169</f>
        <v>1.0040465985732157</v>
      </c>
      <c r="AM169" s="145">
        <f t="shared" ref="AM169" si="869">AL169*SQRT((R169/Q169)^2+(AG169/AF169)^2)</f>
        <v>2.5728312651768326E-3</v>
      </c>
      <c r="AN169" s="136">
        <f>AF169/Q169</f>
        <v>1.0040465985732157</v>
      </c>
      <c r="AO169" s="140">
        <f t="shared" ref="AO169" si="870">AN169*SQRT((R169/Q169)^2+(AG169/AF169)^2)</f>
        <v>2.5728312651768326E-3</v>
      </c>
      <c r="AP169" s="136" t="str">
        <f t="shared" ref="AP169" si="871">ThU_Alter_Kombi(AN169,U169)</f>
        <v>Out of range</v>
      </c>
      <c r="AQ169" s="136" t="e">
        <f t="shared" ref="AQ169:AQ179" si="872">Montealter(AN169,AO169,U169,V169)</f>
        <v>#VALUE!</v>
      </c>
      <c r="AR169" s="136" t="e">
        <f>(AQ169/AP169)*100</f>
        <v>#VALUE!</v>
      </c>
      <c r="AS169" s="144">
        <f t="shared" ref="AS169:AS181" si="873">Z169/Q169</f>
        <v>2.2251243698969358E-5</v>
      </c>
      <c r="AT169" s="144">
        <f t="shared" ref="AT169:AT181" si="874">AS169*SQRT((Y169/X169)^2+(P169/O169)^2)</f>
        <v>2.0852154195293996E-7</v>
      </c>
      <c r="AU169" s="136">
        <v>0.75</v>
      </c>
      <c r="AV169" s="136">
        <f t="shared" ref="AV169" si="875">AU169/2</f>
        <v>0.375</v>
      </c>
      <c r="AW169" s="136" t="str">
        <f t="shared" ref="AW169:AW181" si="876">marincorr_age(AN169,U169,AS169,AU169)</f>
        <v>Out of range</v>
      </c>
      <c r="AX169" s="146">
        <f t="shared" ref="AX169:AX181" si="877">marincorr_age_error(AN169, AO169, U169, V169, AS169, AT169, AU169, AV169)</f>
        <v>172.3880374014</v>
      </c>
      <c r="AY169" s="146" t="e">
        <f t="shared" ref="AY169:AY181" si="878">SQRT(((AU169*EXP(-0.0000091577*AW169*1000))/(0.0000091577*(EXP(-0.0000091577*AW169*1000)+(AJ169/1000)*EXP(-(0.0000091577-0.0000028263)*AW169*1000)-AS169*AU169*EXP(-0.0000091577*AW169*1000))))^2*AT169^2+((AS169*EXP(-0.0000091577*AW169*1000))/(0.0000091577*(EXP(-0.0000091577*AW169*1000)+(AJ169/1000)*EXP(-(0.0000091577-0.0000028263)*AW169*1000)-AS169*AU169*EXP(-0.0000091577*AW169*1000))))^2*AV169^2+((0.0000091577/(0.0000091577-0.0000028263))*(EXP(-(0.0000091577-0.0000028263)*AW169*1000)-1)/(0.0000091577*(EXP(-0.0000091577*AW169*1000)+(AJ169/1000)*EXP(-(0.0000091577-0.0000028263)*AW169*1000)-AS169*AU169*EXP(-0.0000091577*AW169*1000))))^2*T169^2+(1/(0.0000091577*(EXP(-0.0000091577*AW169*1000)+(AJ169/1000)*EXP(-(0.0000091577-0.0000028263)*AW169*1000)-AS169*AU169*EXP(-0.0000091577*AW169*1000))))^2*AO169^2)/1000</f>
        <v>#VALUE!</v>
      </c>
      <c r="AZ169" s="147" t="e">
        <f t="shared" ref="AZ169:AZ181" si="879">AX169/AW169</f>
        <v>#VALUE!</v>
      </c>
      <c r="BA169" s="136" t="str">
        <f>Input!B169</f>
        <v>Hu1-13</v>
      </c>
      <c r="BB169" s="148">
        <f>Input!E169</f>
        <v>0</v>
      </c>
      <c r="BC169" s="136" t="e">
        <f>((U169-1)*EXP(Constants!$B$17*AW169*1000))*1000</f>
        <v>#VALUE!</v>
      </c>
      <c r="BD169" s="142" t="e">
        <f>SQRT((EXP(Constants!$B$17*AW169*1000)*V169)^2+((U169-1)*Constants!$B$17*EXP(Constants!$B$17*AW169*1000)*AY169*1000)^2)*1000</f>
        <v>#VALUE!</v>
      </c>
      <c r="BE169" s="136" t="e">
        <f t="shared" ref="BE169:BE179" si="880">AW169*1000-58</f>
        <v>#VALUE!</v>
      </c>
      <c r="BF169" s="149" t="e">
        <f t="shared" ref="BF169:BF179" si="881">AY169/2*1000</f>
        <v>#VALUE!</v>
      </c>
      <c r="BG169" s="158" t="e">
        <f t="shared" ref="BG169:BG179" si="882">AY169/AW169*100</f>
        <v>#VALUE!</v>
      </c>
      <c r="BH169" s="136"/>
      <c r="BI169" s="18"/>
      <c r="BJ169" s="18"/>
      <c r="BK169" s="18"/>
      <c r="BL169" s="18"/>
      <c r="BM169" s="18"/>
      <c r="BN169" s="157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10242</v>
      </c>
      <c r="B170" s="18" t="str">
        <f>Input!B170</f>
        <v>M39_1_64B innen</v>
      </c>
      <c r="C170" s="18">
        <f>Input!O170</f>
        <v>1.3373946759236388</v>
      </c>
      <c r="D170" s="18">
        <f>C170*Input!P170/100</f>
        <v>2.5092322582688171E-3</v>
      </c>
      <c r="E170" s="150">
        <f>Input!M170</f>
        <v>0.5037109866391658</v>
      </c>
      <c r="F170" s="151">
        <f>E170*Input!N170/100</f>
        <v>3.4249805618879404E-5</v>
      </c>
      <c r="G170" s="21">
        <f>E170*137.88</f>
        <v>69.45167083780818</v>
      </c>
      <c r="H170" s="151">
        <f>G170*Input!L170/100</f>
        <v>6.3529252871058588E-3</v>
      </c>
      <c r="I170" s="18">
        <v>0.3</v>
      </c>
      <c r="J170" s="127">
        <f>(((C170*Constants!$B$24*0.000000001*Input!G170*(Constants!$B$4/Constants!$B$3))-(I170*0.000000000000001))/Input!F170)*1000000000000</f>
        <v>23.180706951157081</v>
      </c>
      <c r="K170" s="18">
        <f>J170*Input!P170/100</f>
        <v>4.349185674090468E-2</v>
      </c>
      <c r="L170" s="132">
        <f>(J170/Constants!$B$4)*602200000000*Constants!$B$17/(365.2425*24*60)</f>
        <v>0.32003539734364589</v>
      </c>
      <c r="M170" s="130">
        <f>L170*Input!P170/100</f>
        <v>6.004533719621343E-4</v>
      </c>
      <c r="N170" s="18">
        <v>5.0000000000000001E-3</v>
      </c>
      <c r="O170" s="127">
        <f>(((G170*Constants!$B$23*0.000000001*Input!G170*(Constants!$B$7/Constants!$B$6))-(N170*0.000000001))/Input!F170)*1000000</f>
        <v>0.12124743800576565</v>
      </c>
      <c r="P170" s="18">
        <f>O170*Input!N170/100</f>
        <v>8.2442140307322677E-6</v>
      </c>
      <c r="Q170" s="128">
        <f>(O170/Constants!$B$7)*602200000000000000*Constants!$B$18/(365.2425*24*60)</f>
        <v>9.0465230406977237E-2</v>
      </c>
      <c r="R170" s="129">
        <f>Q170*Input!N170/100</f>
        <v>6.1511792255698109E-6</v>
      </c>
      <c r="S170" s="130">
        <f>Input!S170*Constants!$B$17/Constants!$B$18</f>
        <v>3.4996376638567535</v>
      </c>
      <c r="T170" s="18">
        <f>S170*Input!T170/100</f>
        <v>2.3370234300900479E-3</v>
      </c>
      <c r="U170" s="18">
        <f>S170*1/((U169+U171)/2)</f>
        <v>3.5053745071106652</v>
      </c>
      <c r="V170" s="18">
        <f>U170*Input!T170/100</f>
        <v>2.3408544372933394E-3</v>
      </c>
      <c r="W170" s="131">
        <v>3.0000000000000001E-3</v>
      </c>
      <c r="X170" s="127">
        <f>IF((((Constants!$B$25*0.000000001*Input!G170/Input!W170*(Constants!$B$11/Constants!$B$9))-(W170*0.000000001))/Input!F170)*1000000000&lt;0, "n.d.", (((Constants!$B$25*0.000000001*Input!G170/Input!W170*(Constants!$B$11/Constants!$B$9))-(W170*0.000000001))/Input!F170)*1000000000)</f>
        <v>0.62690518491539748</v>
      </c>
      <c r="Y170" s="127">
        <f>X170*Input!X170/100</f>
        <v>9.3180350892075258E-4</v>
      </c>
      <c r="Z170" s="127">
        <f>(X170/Constants!$B$11)*6.022E+23*0.000000001*Constants!$B$19/(365.2425*24*60)</f>
        <v>1.5304782268679012E-4</v>
      </c>
      <c r="AA170" s="127">
        <f>Z170*Input!X170/100</f>
        <v>2.274833605523264E-7</v>
      </c>
      <c r="AB170" s="132">
        <v>0.05</v>
      </c>
      <c r="AC170" s="132">
        <v>0.9</v>
      </c>
      <c r="AD170" s="127">
        <f>(((Input!G170*Constants!$B$25*0.000000001*Input!U170*(Constants!$B$10/Constants!$B$9))-((AB170*0.000000000000001)+(Input!G170*AC170*0.000000000000001)))/Input!F170)*1000000000000</f>
        <v>3.5030538715797941</v>
      </c>
      <c r="AE170" s="127">
        <f>AD170*Input!V170/100</f>
        <v>7.0856307628396446E-3</v>
      </c>
      <c r="AF170" s="127">
        <f>(AD170/Constants!$B$10)*602200000000*Constants!$B$16/(365.2425*24*60)</f>
        <v>0.15989923563498606</v>
      </c>
      <c r="AG170" s="127">
        <f>AF170*Input!V170/100</f>
        <v>3.2342835266157416E-4</v>
      </c>
      <c r="AH170" s="18">
        <f>AF170/Z170</f>
        <v>1044.7664842786901</v>
      </c>
      <c r="AI170" s="131">
        <f>AH170*SQRT((AG170/AF170)^2+(AA170/Z170)^2)</f>
        <v>2.6224617003076713</v>
      </c>
      <c r="AJ170" s="130">
        <f t="shared" si="866"/>
        <v>2505.374507110665</v>
      </c>
      <c r="AK170" s="131">
        <f>V170*1000</f>
        <v>2.3408544372933395</v>
      </c>
      <c r="AL170" s="131">
        <f>AF170/Q170</f>
        <v>1.767521454548284</v>
      </c>
      <c r="AM170" s="131">
        <f>AL170*SQRT((R170/Q170)^2+(AG170/AF170)^2)</f>
        <v>3.577186964311879E-3</v>
      </c>
      <c r="AN170" s="18">
        <f>AL170*1/((AN169+AN171)/2)</f>
        <v>1.7592600135347396</v>
      </c>
      <c r="AO170" s="127">
        <f>AN170*SQRT((R170/Q170)^2+(AG170/AF170)^2)</f>
        <v>3.5604670998802277E-3</v>
      </c>
      <c r="AP170" s="18">
        <f>ThU_Alter_Kombi(AN170,U170)</f>
        <v>69.3399</v>
      </c>
      <c r="AQ170" s="18">
        <f t="shared" si="872"/>
        <v>0.19600000000000001</v>
      </c>
      <c r="AR170" s="152">
        <f>(AQ170/AP170)</f>
        <v>2.8266553600452267E-3</v>
      </c>
      <c r="AS170" s="129">
        <f t="shared" si="873"/>
        <v>1.6917861370415095E-3</v>
      </c>
      <c r="AT170" s="129">
        <f t="shared" si="874"/>
        <v>2.5172241659193739E-6</v>
      </c>
      <c r="AU170" s="18">
        <v>0.75</v>
      </c>
      <c r="AV170" s="18">
        <f>AU170/2</f>
        <v>0.375</v>
      </c>
      <c r="AW170" s="18">
        <f t="shared" si="876"/>
        <v>69.305700000000002</v>
      </c>
      <c r="AX170" s="133">
        <f t="shared" si="877"/>
        <v>0.1890624216</v>
      </c>
      <c r="AY170" s="133">
        <f t="shared" si="878"/>
        <v>0.19205654808815953</v>
      </c>
      <c r="AZ170" s="152">
        <f t="shared" si="879"/>
        <v>2.7279490950960742E-3</v>
      </c>
      <c r="BA170" s="18" t="str">
        <f>Input!B170</f>
        <v>M39_1_64B innen</v>
      </c>
      <c r="BB170" s="134">
        <f>Input!E170</f>
        <v>0</v>
      </c>
      <c r="BC170" s="18">
        <f>((U170-1)*EXP(Constants!$B$17*AW170*1000))*1000</f>
        <v>3046.5904221760425</v>
      </c>
      <c r="BD170" s="130">
        <f>SQRT((EXP(Constants!$B$17*AW170*1000)*V170)^2+((U170-1)*Constants!$B$17*EXP(Constants!$B$17*AW170*1000)*AY170*1000)^2)*1000</f>
        <v>3.2907931048871673</v>
      </c>
      <c r="BE170" s="18">
        <f t="shared" si="880"/>
        <v>69247.7</v>
      </c>
      <c r="BF170" s="135">
        <f t="shared" si="881"/>
        <v>96.028274044079765</v>
      </c>
      <c r="BG170" s="20">
        <f t="shared" si="882"/>
        <v>0.27711508301360421</v>
      </c>
      <c r="BH170" s="18"/>
      <c r="BI170" s="18"/>
      <c r="BJ170" s="18"/>
      <c r="BK170" s="18"/>
      <c r="BL170" s="18"/>
      <c r="BM170" s="18"/>
      <c r="BN170" s="157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6">
        <f>Input!A171</f>
        <v>10073</v>
      </c>
      <c r="B171" s="136" t="str">
        <f>Input!B171</f>
        <v>Hu1-13</v>
      </c>
      <c r="C171" s="136">
        <f>Input!O171</f>
        <v>2.0954768426359736</v>
      </c>
      <c r="D171" s="136">
        <f>C171*Input!P171/100</f>
        <v>3.000457479195354E-2</v>
      </c>
      <c r="E171" s="137">
        <f>Input!M171</f>
        <v>2.7204272830939393</v>
      </c>
      <c r="F171" s="138">
        <f>E171*Input!N171/100</f>
        <v>5.715369202173706E-4</v>
      </c>
      <c r="G171" s="139">
        <f t="shared" ref="G171" si="883">E171*137.88</f>
        <v>375.09251379299235</v>
      </c>
      <c r="H171" s="138">
        <f>G171*Input!L171/100</f>
        <v>2.8384741833661326E-2</v>
      </c>
      <c r="I171" s="136">
        <v>0</v>
      </c>
      <c r="J171" s="140">
        <f>(((C171*Constants!$B$24*0.000000001*Input!G171*(Constants!$B$4/Constants!$B$3))-(I171*0.000000000000001))/Input!F171)*1000000000000</f>
        <v>760.17865690812812</v>
      </c>
      <c r="K171" s="136">
        <f>J171*Input!P171/100</f>
        <v>10.88479571921906</v>
      </c>
      <c r="L171" s="141">
        <f>(J171/Constants!$B$4)*602200000000*Constants!$B$17/(365.2425*24*60)</f>
        <v>10.495110396260289</v>
      </c>
      <c r="M171" s="142">
        <f>L171*Input!P171/100</f>
        <v>0.15027669045403316</v>
      </c>
      <c r="N171" s="136">
        <v>0</v>
      </c>
      <c r="O171" s="140">
        <f>(((G171*Constants!$B$23*0.000000001*Input!G171*(Constants!$B$7/Constants!$B$6))-(N171*0.000000001))/Input!F171)*1000000</f>
        <v>13.707324789665742</v>
      </c>
      <c r="P171" s="136">
        <f>O171*Input!N171/100</f>
        <v>2.8797837175764899E-3</v>
      </c>
      <c r="Q171" s="143">
        <f>(O171/Constants!$B$7)*602200000000000000*Constants!$B$18/(365.2425*24*60)</f>
        <v>10.227319568611545</v>
      </c>
      <c r="R171" s="144">
        <f>Q171*Input!N171/100</f>
        <v>2.148666411577539E-3</v>
      </c>
      <c r="S171" s="142">
        <f>Input!S171*Constants!$B$17/Constants!$B$18</f>
        <v>0.99754548442959234</v>
      </c>
      <c r="T171" s="136">
        <f>S171*Input!T171/100</f>
        <v>2.0604137932201064E-3</v>
      </c>
      <c r="U171" s="142">
        <f>S171</f>
        <v>0.99754548442959234</v>
      </c>
      <c r="V171" s="136">
        <f>U171*Input!T171/100</f>
        <v>2.0604137932201064E-3</v>
      </c>
      <c r="W171" s="145">
        <v>0</v>
      </c>
      <c r="X171" s="140">
        <f>(((Constants!$B$25*0.000000001*Input!G171/Input!W171*(Constants!$B$11/Constants!$B$9))-(W171*0.000000001))/Input!F171)*1000000000</f>
        <v>0.924841502546071</v>
      </c>
      <c r="Y171" s="140">
        <f>X171*Input!X171/100</f>
        <v>8.1374211317423624E-3</v>
      </c>
      <c r="Z171" s="140">
        <f>(X171/Constants!$B$11)*6.022E+23*0.000000001*Constants!$B$19/(365.2425*24*60)</f>
        <v>2.2578370972343686E-4</v>
      </c>
      <c r="AA171" s="140">
        <f>Z171*Input!X171/100</f>
        <v>1.9866075707552424E-6</v>
      </c>
      <c r="AB171" s="141">
        <v>0</v>
      </c>
      <c r="AC171" s="141">
        <v>0.9</v>
      </c>
      <c r="AD171" s="140">
        <f>(((Input!G171*Constants!$B$25*0.000000001*Input!U171*(Constants!$B$10/Constants!$B$9))-((AB171*0.000000000000001)+(Input!G171*AC171*0.000000000000001)))/Input!F171)*1000000000000</f>
        <v>225.25660224589387</v>
      </c>
      <c r="AE171" s="140">
        <f>AD171*Input!V171/100</f>
        <v>0.77768423860434976</v>
      </c>
      <c r="AF171" s="140">
        <f>(AD171/Constants!$B$10)*602200000000*Constants!$B$16/(365.2425*24*60)</f>
        <v>10.281988185528272</v>
      </c>
      <c r="AG171" s="140">
        <f>AF171*Input!V171/100</f>
        <v>3.5497916925306162E-2</v>
      </c>
      <c r="AH171" s="136">
        <f t="shared" ref="AH171" si="884">AF171/Z171</f>
        <v>45539.105536545176</v>
      </c>
      <c r="AI171" s="145">
        <f t="shared" ref="AI171" si="885">AH171*SQRT((AG171/AF171)^2+(AA171/Z171)^2)</f>
        <v>430.42715941045367</v>
      </c>
      <c r="AJ171" s="142">
        <f t="shared" si="866"/>
        <v>-2.454515570407656</v>
      </c>
      <c r="AK171" s="145">
        <f t="shared" ref="AK171" si="886">V171*1000</f>
        <v>2.0604137932201065</v>
      </c>
      <c r="AL171" s="145">
        <f t="shared" ref="AL171" si="887">AF171/Q171</f>
        <v>1.0053453513943682</v>
      </c>
      <c r="AM171" s="145">
        <f t="shared" ref="AM171" si="888">AL171*SQRT((R171/Q171)^2+(AG171/AF171)^2)</f>
        <v>3.4773120875761974E-3</v>
      </c>
      <c r="AN171" s="136">
        <f>AF171/Q171</f>
        <v>1.0053453513943682</v>
      </c>
      <c r="AO171" s="140">
        <f t="shared" ref="AO171" si="889">AN171*SQRT((R171/Q171)^2+(AG171/AF171)^2)</f>
        <v>3.4773120875761974E-3</v>
      </c>
      <c r="AP171" s="136" t="str">
        <f t="shared" ref="AP171" si="890">ThU_Alter_Kombi(AN171,U171)</f>
        <v>Out of range</v>
      </c>
      <c r="AQ171" s="136" t="e">
        <f t="shared" si="872"/>
        <v>#VALUE!</v>
      </c>
      <c r="AR171" s="136" t="e">
        <f>(AQ171/AP171)*100</f>
        <v>#VALUE!</v>
      </c>
      <c r="AS171" s="144">
        <f t="shared" si="873"/>
        <v>2.2076528283753348E-5</v>
      </c>
      <c r="AT171" s="144">
        <f t="shared" si="874"/>
        <v>1.9430054873565986E-7</v>
      </c>
      <c r="AU171" s="136">
        <v>0.75</v>
      </c>
      <c r="AV171" s="136">
        <f t="shared" ref="AV171" si="891">AU171/2</f>
        <v>0.375</v>
      </c>
      <c r="AW171" s="136" t="str">
        <f t="shared" si="876"/>
        <v>Out of range</v>
      </c>
      <c r="AX171" s="146">
        <f t="shared" si="877"/>
        <v>141.58884658790001</v>
      </c>
      <c r="AY171" s="146" t="e">
        <f t="shared" si="878"/>
        <v>#VALUE!</v>
      </c>
      <c r="AZ171" s="147" t="e">
        <f t="shared" si="879"/>
        <v>#VALUE!</v>
      </c>
      <c r="BA171" s="136" t="str">
        <f>Input!B171</f>
        <v>Hu1-13</v>
      </c>
      <c r="BB171" s="148">
        <f>Input!E171</f>
        <v>0</v>
      </c>
      <c r="BC171" s="136" t="e">
        <f>((U171-1)*EXP(Constants!$B$17*AW171*1000))*1000</f>
        <v>#VALUE!</v>
      </c>
      <c r="BD171" s="142" t="e">
        <f>SQRT((EXP(Constants!$B$17*AW171*1000)*V171)^2+((U171-1)*Constants!$B$17*EXP(Constants!$B$17*AW171*1000)*AY171*1000)^2)*1000</f>
        <v>#VALUE!</v>
      </c>
      <c r="BE171" s="136" t="e">
        <f t="shared" si="880"/>
        <v>#VALUE!</v>
      </c>
      <c r="BF171" s="149" t="e">
        <f t="shared" si="881"/>
        <v>#VALUE!</v>
      </c>
      <c r="BG171" s="158" t="e">
        <f t="shared" si="882"/>
        <v>#VALUE!</v>
      </c>
      <c r="BH171" s="136"/>
      <c r="BI171" s="18"/>
      <c r="BJ171" s="18"/>
      <c r="BK171" s="18"/>
      <c r="BL171" s="18"/>
      <c r="BM171" s="18"/>
      <c r="BN171" s="157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10243</v>
      </c>
      <c r="B172" s="18" t="str">
        <f>Input!B172</f>
        <v>M39_1_64B Mitte</v>
      </c>
      <c r="C172" s="18">
        <f>Input!O172</f>
        <v>0.72151010499255819</v>
      </c>
      <c r="D172" s="18">
        <f>C172*Input!P172/100</f>
        <v>1.8275827286323729E-3</v>
      </c>
      <c r="E172" s="150">
        <f>Input!M172</f>
        <v>0.27582320375708574</v>
      </c>
      <c r="F172" s="151">
        <f>E172*Input!N172/100</f>
        <v>2.9577735905161768E-5</v>
      </c>
      <c r="G172" s="21">
        <f>E172*137.88</f>
        <v>38.030503334026982</v>
      </c>
      <c r="H172" s="151">
        <f>G172*Input!L172/100</f>
        <v>4.4896015008485087E-3</v>
      </c>
      <c r="I172" s="18">
        <v>0.3</v>
      </c>
      <c r="J172" s="127">
        <f>(((C172*Constants!$B$24*0.000000001*Input!G172*(Constants!$B$4/Constants!$B$3))-(I172*0.000000000000001))/Input!F172)*1000000000000</f>
        <v>19.975104793609056</v>
      </c>
      <c r="K172" s="18">
        <f>J172*Input!P172/100</f>
        <v>5.0596874902809799E-2</v>
      </c>
      <c r="L172" s="132">
        <f>(J172/Constants!$B$4)*602200000000*Constants!$B$17/(365.2425*24*60)</f>
        <v>0.27577850033104967</v>
      </c>
      <c r="M172" s="130">
        <f>L172*Input!P172/100</f>
        <v>6.9854603649433563E-4</v>
      </c>
      <c r="N172" s="18">
        <v>5.0000000000000001E-3</v>
      </c>
      <c r="O172" s="127">
        <f>(((G172*Constants!$B$23*0.000000001*Input!G172*(Constants!$B$7/Constants!$B$6))-(N172*0.000000001))/Input!F172)*1000000</f>
        <v>0.10603689050189898</v>
      </c>
      <c r="P172" s="18">
        <f>O172*Input!N172/100</f>
        <v>1.1370802386270062E-5</v>
      </c>
      <c r="Q172" s="128">
        <f>(O172/Constants!$B$7)*602200000000000000*Constants!$B$18/(365.2425*24*60)</f>
        <v>7.911632516670207E-2</v>
      </c>
      <c r="R172" s="129">
        <f>Q172*Input!N172/100</f>
        <v>8.4839917008160777E-6</v>
      </c>
      <c r="S172" s="130">
        <f>Input!S172*Constants!$B$17/Constants!$B$18</f>
        <v>3.4570977693935743</v>
      </c>
      <c r="T172" s="18">
        <f>S172*Input!T172/100</f>
        <v>4.5615525739140144E-3</v>
      </c>
      <c r="U172" s="18">
        <f>S172*1/((U171+U173)/2)</f>
        <v>3.4666068078129202</v>
      </c>
      <c r="V172" s="18">
        <f>U172*Input!T172/100</f>
        <v>4.5740995082417706E-3</v>
      </c>
      <c r="W172" s="131">
        <v>3.0000000000000001E-3</v>
      </c>
      <c r="X172" s="127">
        <f>IF((((Constants!$B$25*0.000000001*Input!G172/Input!W172*(Constants!$B$11/Constants!$B$9))-(W172*0.000000001))/Input!F172)*1000000000&lt;0, "n.d.", (((Constants!$B$25*0.000000001*Input!G172/Input!W172*(Constants!$B$11/Constants!$B$9))-(W172*0.000000001))/Input!F172)*1000000000)</f>
        <v>5.7115273409200196E-2</v>
      </c>
      <c r="Y172" s="127">
        <f>X172*Input!X172/100</f>
        <v>1.6381574682503542E-4</v>
      </c>
      <c r="Z172" s="127">
        <f>(X172/Constants!$B$11)*6.022E+23*0.000000001*Constants!$B$19/(365.2425*24*60)</f>
        <v>1.3943684703482678E-5</v>
      </c>
      <c r="AA172" s="127">
        <f>Z172*Input!X172/100</f>
        <v>3.9992719755166168E-8</v>
      </c>
      <c r="AB172" s="132">
        <v>0.05</v>
      </c>
      <c r="AC172" s="132">
        <v>0.9</v>
      </c>
      <c r="AD172" s="127">
        <f>(((Input!G172*Constants!$B$25*0.000000001*Input!U172*(Constants!$B$10/Constants!$B$9))-((AB172*0.000000000000001)+(Input!G172*AC172*0.000000000000001)))/Input!F172)*1000000000000</f>
        <v>2.9597976451172707</v>
      </c>
      <c r="AE172" s="127">
        <f>AD172*Input!V172/100</f>
        <v>8.5469416915421939E-3</v>
      </c>
      <c r="AF172" s="127">
        <f>(AD172/Constants!$B$10)*602200000000*Constants!$B$16/(365.2425*24*60)</f>
        <v>0.13510194203066883</v>
      </c>
      <c r="AG172" s="127">
        <f>AF172*Input!V172/100</f>
        <v>3.9013086683650262E-4</v>
      </c>
      <c r="AH172" s="18">
        <f>AF172/Z172</f>
        <v>9689.113380262017</v>
      </c>
      <c r="AI172" s="131">
        <f>AH172*SQRT((AG172/AF172)^2+(AA172/Z172)^2)</f>
        <v>39.434839983665285</v>
      </c>
      <c r="AJ172" s="130">
        <f t="shared" si="866"/>
        <v>2466.6068078129201</v>
      </c>
      <c r="AK172" s="131">
        <f>V172*1000</f>
        <v>4.5740995082417708</v>
      </c>
      <c r="AL172" s="131">
        <f>AF172/Q172</f>
        <v>1.7076367203102805</v>
      </c>
      <c r="AM172" s="131">
        <f>AL172*SQRT((R172/Q172)^2+(AG172/AF172)^2)</f>
        <v>4.9345033737066141E-3</v>
      </c>
      <c r="AN172" s="18">
        <f>AL172*1/((AN171+AN173)/2)</f>
        <v>1.6961323101395884</v>
      </c>
      <c r="AO172" s="127">
        <f>AN172*SQRT((R172/Q172)^2+(AG172/AF172)^2)</f>
        <v>4.9012594465149628E-3</v>
      </c>
      <c r="AP172" s="18">
        <f>ThU_Alter_Kombi(AN172,U172)</f>
        <v>67.133399999999995</v>
      </c>
      <c r="AQ172" s="18">
        <f t="shared" si="872"/>
        <v>0.2752</v>
      </c>
      <c r="AR172" s="152">
        <f>(AQ172/AP172)</f>
        <v>4.0993007951332719E-3</v>
      </c>
      <c r="AS172" s="129">
        <f t="shared" si="873"/>
        <v>1.7624282566338406E-4</v>
      </c>
      <c r="AT172" s="129">
        <f t="shared" si="874"/>
        <v>5.0584581475368754E-7</v>
      </c>
      <c r="AU172" s="18">
        <v>0.75</v>
      </c>
      <c r="AV172" s="18">
        <f>AU172/2</f>
        <v>0.375</v>
      </c>
      <c r="AW172" s="18">
        <f t="shared" si="876"/>
        <v>67.129800000000003</v>
      </c>
      <c r="AX172" s="133">
        <f t="shared" si="877"/>
        <v>0.26775286980000002</v>
      </c>
      <c r="AY172" s="133">
        <f t="shared" si="878"/>
        <v>0.27423635451257078</v>
      </c>
      <c r="AZ172" s="152">
        <f t="shared" si="879"/>
        <v>3.9885843515100597E-3</v>
      </c>
      <c r="BA172" s="18" t="str">
        <f>Input!B172</f>
        <v>M39_1_64B Mitte</v>
      </c>
      <c r="BB172" s="134">
        <f>Input!E172</f>
        <v>0</v>
      </c>
      <c r="BC172" s="18">
        <f>((U172-1)*EXP(Constants!$B$17*AW172*1000))*1000</f>
        <v>2981.0863096558269</v>
      </c>
      <c r="BD172" s="130">
        <f>SQRT((EXP(Constants!$B$17*AW172*1000)*V172)^2+((U172-1)*Constants!$B$17*EXP(Constants!$B$17*AW172*1000)*AY172*1000)^2)*1000</f>
        <v>5.9902584598619866</v>
      </c>
      <c r="BE172" s="18">
        <f t="shared" si="880"/>
        <v>67071.8</v>
      </c>
      <c r="BF172" s="135">
        <f t="shared" si="881"/>
        <v>137.11817725628538</v>
      </c>
      <c r="BG172" s="20">
        <f t="shared" si="882"/>
        <v>0.40851656717667978</v>
      </c>
      <c r="BH172" s="18"/>
      <c r="BI172" s="18"/>
      <c r="BJ172" s="18"/>
      <c r="BK172" s="18"/>
      <c r="BL172" s="18"/>
      <c r="BM172" s="18"/>
      <c r="BN172" s="157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6">
        <f>Input!A173</f>
        <v>10073</v>
      </c>
      <c r="B173" s="136" t="str">
        <f>Input!B173</f>
        <v>Hu1-13</v>
      </c>
      <c r="C173" s="136">
        <f>Input!O173</f>
        <v>2.0985995792506644</v>
      </c>
      <c r="D173" s="136">
        <f>C173*Input!P173/100</f>
        <v>2.7331719652848512E-2</v>
      </c>
      <c r="E173" s="137">
        <f>Input!M173</f>
        <v>2.7200557203975499</v>
      </c>
      <c r="F173" s="138">
        <f>E173*Input!N173/100</f>
        <v>4.1593693869480146E-4</v>
      </c>
      <c r="G173" s="139">
        <f t="shared" ref="G173" si="892">E173*137.88</f>
        <v>375.04128272841416</v>
      </c>
      <c r="H173" s="138">
        <f>G173*Input!L173/100</f>
        <v>2.8750014201989922E-2</v>
      </c>
      <c r="I173" s="136">
        <v>0</v>
      </c>
      <c r="J173" s="140">
        <f>(((C173*Constants!$B$24*0.000000001*Input!G173*(Constants!$B$4/Constants!$B$3))-(I173*0.000000000000001))/Input!F173)*1000000000000</f>
        <v>761.31149582924309</v>
      </c>
      <c r="K173" s="136">
        <f>J173*Input!P173/100</f>
        <v>9.9151608426060029</v>
      </c>
      <c r="L173" s="141">
        <f>(J173/Constants!$B$4)*602200000000*Constants!$B$17/(365.2425*24*60)</f>
        <v>10.510750495374145</v>
      </c>
      <c r="M173" s="142">
        <f>L173*Input!P173/100</f>
        <v>0.13688980438239728</v>
      </c>
      <c r="N173" s="136">
        <v>0</v>
      </c>
      <c r="O173" s="140">
        <f>(((G173*Constants!$B$23*0.000000001*Input!G173*(Constants!$B$7/Constants!$B$6))-(N173*0.000000001))/Input!F173)*1000000</f>
        <v>13.705452609295113</v>
      </c>
      <c r="P173" s="136">
        <f>O173*Input!N173/100</f>
        <v>2.095767362039082E-3</v>
      </c>
      <c r="Q173" s="143">
        <f>(O173/Constants!$B$7)*602200000000000000*Constants!$B$18/(365.2425*24*60)</f>
        <v>10.225922695973425</v>
      </c>
      <c r="R173" s="144">
        <f>Q173*Input!N173/100</f>
        <v>1.5636955337338567E-3</v>
      </c>
      <c r="S173" s="142">
        <f>Input!S173*Constants!$B$17/Constants!$B$18</f>
        <v>0.99696843713894845</v>
      </c>
      <c r="T173" s="136">
        <f>S173*Input!T173/100</f>
        <v>2.2767249992280262E-3</v>
      </c>
      <c r="U173" s="142">
        <f>S173</f>
        <v>0.99696843713894845</v>
      </c>
      <c r="V173" s="136">
        <f>U173*Input!T173/100</f>
        <v>2.2767249992280262E-3</v>
      </c>
      <c r="W173" s="145">
        <v>0</v>
      </c>
      <c r="X173" s="140">
        <f>(((Constants!$B$25*0.000000001*Input!G173/Input!W173*(Constants!$B$11/Constants!$B$9))-(W173*0.000000001))/Input!F173)*1000000000</f>
        <v>0.92485731679396743</v>
      </c>
      <c r="Y173" s="140">
        <f>X173*Input!X173/100</f>
        <v>6.7939406108411945E-3</v>
      </c>
      <c r="Z173" s="140">
        <f>(X173/Constants!$B$11)*6.022E+23*0.000000001*Constants!$B$19/(365.2425*24*60)</f>
        <v>2.2578757049260297E-4</v>
      </c>
      <c r="AA173" s="140">
        <f>Z173*Input!X173/100</f>
        <v>1.6586205425832125E-6</v>
      </c>
      <c r="AB173" s="141">
        <v>0</v>
      </c>
      <c r="AC173" s="141">
        <v>0.9</v>
      </c>
      <c r="AD173" s="140">
        <f>(((Input!G173*Constants!$B$25*0.000000001*Input!U173*(Constants!$B$10/Constants!$B$9))-((AB173*0.000000000000001)+(Input!G173*AC173*0.000000000000001)))/Input!F173)*1000000000000</f>
        <v>225.86986389143317</v>
      </c>
      <c r="AE173" s="140">
        <f>AD173*Input!V173/100</f>
        <v>0.596289016687235</v>
      </c>
      <c r="AF173" s="140">
        <f>(AD173/Constants!$B$10)*602200000000*Constants!$B$16/(365.2425*24*60)</f>
        <v>10.309980923282478</v>
      </c>
      <c r="AG173" s="140">
        <f>AF173*Input!V173/100</f>
        <v>2.7218010764655319E-2</v>
      </c>
      <c r="AH173" s="136">
        <f t="shared" ref="AH173" si="893">AF173/Z173</f>
        <v>45662.305063069194</v>
      </c>
      <c r="AI173" s="145">
        <f t="shared" ref="AI173" si="894">AH173*SQRT((AG173/AF173)^2+(AA173/Z173)^2)</f>
        <v>356.43566447617189</v>
      </c>
      <c r="AJ173" s="142">
        <f t="shared" si="866"/>
        <v>-3.031562861051551</v>
      </c>
      <c r="AK173" s="145">
        <f t="shared" ref="AK173" si="895">V173*1000</f>
        <v>2.2767249992280263</v>
      </c>
      <c r="AL173" s="145">
        <f t="shared" ref="AL173" si="896">AF173/Q173</f>
        <v>1.0082201117501262</v>
      </c>
      <c r="AM173" s="145">
        <f t="shared" ref="AM173" si="897">AL173*SQRT((R173/Q173)^2+(AG173/AF173)^2)</f>
        <v>2.666129266463734E-3</v>
      </c>
      <c r="AN173" s="136">
        <f>AF173/Q173</f>
        <v>1.0082201117501262</v>
      </c>
      <c r="AO173" s="140">
        <f t="shared" ref="AO173" si="898">AN173*SQRT((R173/Q173)^2+(AG173/AF173)^2)</f>
        <v>2.666129266463734E-3</v>
      </c>
      <c r="AP173" s="136" t="str">
        <f t="shared" ref="AP173" si="899">ThU_Alter_Kombi(AN173,U173)</f>
        <v>Out of range</v>
      </c>
      <c r="AQ173" s="136" t="e">
        <f t="shared" si="872"/>
        <v>#VALUE!</v>
      </c>
      <c r="AR173" s="136" t="e">
        <f>(AQ173/AP173)*100</f>
        <v>#VALUE!</v>
      </c>
      <c r="AS173" s="144">
        <f t="shared" si="873"/>
        <v>2.2079921509822232E-5</v>
      </c>
      <c r="AT173" s="144">
        <f t="shared" si="874"/>
        <v>1.6223277907748683E-7</v>
      </c>
      <c r="AU173" s="136">
        <v>0.75</v>
      </c>
      <c r="AV173" s="136">
        <f t="shared" ref="AV173" si="900">AU173/2</f>
        <v>0.375</v>
      </c>
      <c r="AW173" s="136" t="str">
        <f t="shared" si="876"/>
        <v>Out of range</v>
      </c>
      <c r="AX173" s="146">
        <f t="shared" si="877"/>
        <v>39.9411398154</v>
      </c>
      <c r="AY173" s="146" t="e">
        <f t="shared" si="878"/>
        <v>#VALUE!</v>
      </c>
      <c r="AZ173" s="147" t="e">
        <f t="shared" si="879"/>
        <v>#VALUE!</v>
      </c>
      <c r="BA173" s="136" t="str">
        <f>Input!B173</f>
        <v>Hu1-13</v>
      </c>
      <c r="BB173" s="148">
        <f>Input!E173</f>
        <v>0</v>
      </c>
      <c r="BC173" s="136" t="e">
        <f>((U173-1)*EXP(Constants!$B$17*AW173*1000))*1000</f>
        <v>#VALUE!</v>
      </c>
      <c r="BD173" s="142" t="e">
        <f>SQRT((EXP(Constants!$B$17*AW173*1000)*V173)^2+((U173-1)*Constants!$B$17*EXP(Constants!$B$17*AW173*1000)*AY173*1000)^2)*1000</f>
        <v>#VALUE!</v>
      </c>
      <c r="BE173" s="136" t="e">
        <f t="shared" si="880"/>
        <v>#VALUE!</v>
      </c>
      <c r="BF173" s="149" t="e">
        <f t="shared" si="881"/>
        <v>#VALUE!</v>
      </c>
      <c r="BG173" s="158" t="e">
        <f t="shared" si="882"/>
        <v>#VALUE!</v>
      </c>
      <c r="BH173" s="136"/>
      <c r="BI173" s="18"/>
      <c r="BJ173" s="18"/>
      <c r="BK173" s="18"/>
      <c r="BL173" s="18"/>
      <c r="BM173" s="18"/>
      <c r="BN173" s="157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10244</v>
      </c>
      <c r="B174" s="18" t="str">
        <f>Input!B174</f>
        <v>M39_1_64B aussen</v>
      </c>
      <c r="C174" s="18">
        <f>Input!O174</f>
        <v>0.54179300243785022</v>
      </c>
      <c r="D174" s="18">
        <f>C174*Input!P174/100</f>
        <v>1.3537632302108049E-3</v>
      </c>
      <c r="E174" s="150">
        <f>Input!M174</f>
        <v>0.18780582487553382</v>
      </c>
      <c r="F174" s="151">
        <f>E174*Input!N174/100</f>
        <v>2.1168775888973524E-5</v>
      </c>
      <c r="G174" s="21">
        <f>E174*137.88</f>
        <v>25.894667133838603</v>
      </c>
      <c r="H174" s="151">
        <f>G174*Input!L174/100</f>
        <v>3.5519277212897249E-3</v>
      </c>
      <c r="I174" s="18">
        <v>0.3</v>
      </c>
      <c r="J174" s="127">
        <f>(((C174*Constants!$B$24*0.000000001*Input!G174*(Constants!$B$4/Constants!$B$3))-(I174*0.000000000000001))/Input!F174)*1000000000000</f>
        <v>7.438771200176495</v>
      </c>
      <c r="K174" s="18">
        <f>J174*Input!P174/100</f>
        <v>1.858705240458549E-2</v>
      </c>
      <c r="L174" s="132">
        <f>(J174/Constants!$B$4)*602200000000*Constants!$B$17/(365.2425*24*60)</f>
        <v>0.10270049579648914</v>
      </c>
      <c r="M174" s="130">
        <f>L174*Input!P174/100</f>
        <v>2.5661489592541367E-4</v>
      </c>
      <c r="N174" s="18">
        <v>5.0000000000000001E-3</v>
      </c>
      <c r="O174" s="127">
        <f>(((G174*Constants!$B$23*0.000000001*Input!G174*(Constants!$B$7/Constants!$B$6))-(N174*0.000000001))/Input!F174)*1000000</f>
        <v>3.5801421604692955E-2</v>
      </c>
      <c r="P174" s="18">
        <f>O174*Input!N174/100</f>
        <v>4.0354034330866536E-6</v>
      </c>
      <c r="Q174" s="128">
        <f>(O174/Constants!$B$7)*602200000000000000*Constants!$B$18/(365.2425*24*60)</f>
        <v>2.6712183841871094E-2</v>
      </c>
      <c r="R174" s="129">
        <f>Q174*Input!N174/100</f>
        <v>3.010898270212779E-6</v>
      </c>
      <c r="S174" s="130">
        <f>Input!S174*Constants!$B$17/Constants!$B$18</f>
        <v>3.8040108771506498</v>
      </c>
      <c r="T174" s="18">
        <f>S174*Input!T174/100</f>
        <v>4.656400000992841E-3</v>
      </c>
      <c r="U174" s="18">
        <f>S174*1/((U173+U175)/2)</f>
        <v>3.8140850452567463</v>
      </c>
      <c r="V174" s="18">
        <f>U174*Input!T174/100</f>
        <v>4.6687315525825064E-3</v>
      </c>
      <c r="W174" s="131">
        <v>3.0000000000000001E-3</v>
      </c>
      <c r="X174" s="127">
        <f>IF((((Constants!$B$25*0.000000001*Input!G174/Input!W174*(Constants!$B$11/Constants!$B$9))-(W174*0.000000001))/Input!F174)*1000000000&lt;0, "n.d.", (((Constants!$B$25*0.000000001*Input!G174/Input!W174*(Constants!$B$11/Constants!$B$9))-(W174*0.000000001))/Input!F174)*1000000000)</f>
        <v>0.15514935173949837</v>
      </c>
      <c r="Y174" s="127">
        <f>X174*Input!X174/100</f>
        <v>2.9306731159326404E-4</v>
      </c>
      <c r="Z174" s="127">
        <f>(X174/Constants!$B$11)*6.022E+23*0.000000001*Constants!$B$19/(365.2425*24*60)</f>
        <v>3.7876972541233108E-5</v>
      </c>
      <c r="AA174" s="127">
        <f>Z174*Input!X174/100</f>
        <v>7.1547205254129804E-8</v>
      </c>
      <c r="AB174" s="132">
        <v>0.05</v>
      </c>
      <c r="AC174" s="132">
        <v>0.9</v>
      </c>
      <c r="AD174" s="127">
        <f>(((Input!G174*Constants!$B$25*0.000000001*Input!U174*(Constants!$B$10/Constants!$B$9))-((AB174*0.000000000000001)+(Input!G174*AC174*0.000000000000001)))/Input!F174)*1000000000000</f>
        <v>0.8701042577223117</v>
      </c>
      <c r="AE174" s="127">
        <f>AD174*Input!V174/100</f>
        <v>3.8186580943240771E-3</v>
      </c>
      <c r="AF174" s="127">
        <f>(AD174/Constants!$B$10)*602200000000*Constants!$B$16/(365.2425*24*60)</f>
        <v>3.9716490477436105E-2</v>
      </c>
      <c r="AG174" s="127">
        <f>AF174*Input!V174/100</f>
        <v>1.7430520135232924E-4</v>
      </c>
      <c r="AH174" s="18">
        <f>AF174/Z174</f>
        <v>1048.5656010178873</v>
      </c>
      <c r="AI174" s="131">
        <f>AH174*SQRT((AG174/AF174)^2+(AA174/Z174)^2)</f>
        <v>5.0100249209353427</v>
      </c>
      <c r="AJ174" s="130">
        <f t="shared" si="866"/>
        <v>2814.0850452567465</v>
      </c>
      <c r="AK174" s="131">
        <f>V174*1000</f>
        <v>4.6687315525825062</v>
      </c>
      <c r="AL174" s="131">
        <f>AF174/Q174</f>
        <v>1.4868305306876812</v>
      </c>
      <c r="AM174" s="131">
        <f>AL174*SQRT((R174/Q174)^2+(AG174/AF174)^2)</f>
        <v>6.5274588025068681E-3</v>
      </c>
      <c r="AN174" s="18">
        <f>AL174*1/((AN173+AN175)/2)</f>
        <v>1.4762972033780219</v>
      </c>
      <c r="AO174" s="127">
        <f>AN174*SQRT((R174/Q174)^2+(AG174/AF174)^2)</f>
        <v>6.4812155631813204E-3</v>
      </c>
      <c r="AP174" s="18">
        <f>ThU_Alter_Kombi(AN174,U174)</f>
        <v>50.118899999999996</v>
      </c>
      <c r="AQ174" s="18">
        <f t="shared" si="872"/>
        <v>0.2727</v>
      </c>
      <c r="AR174" s="152">
        <f>(AQ174/AP174)</f>
        <v>5.4410611565696779E-3</v>
      </c>
      <c r="AS174" s="129">
        <f t="shared" si="873"/>
        <v>1.4179661522792199E-3</v>
      </c>
      <c r="AT174" s="129">
        <f t="shared" si="874"/>
        <v>2.6832127422498712E-6</v>
      </c>
      <c r="AU174" s="18">
        <v>0.75</v>
      </c>
      <c r="AV174" s="18">
        <f>AU174/2</f>
        <v>0.375</v>
      </c>
      <c r="AW174" s="18">
        <f t="shared" si="876"/>
        <v>50.091500000000003</v>
      </c>
      <c r="AX174" s="133">
        <f t="shared" si="877"/>
        <v>0.26861164570000001</v>
      </c>
      <c r="AY174" s="133">
        <f t="shared" si="878"/>
        <v>0.27467953877800272</v>
      </c>
      <c r="AZ174" s="152">
        <f t="shared" si="879"/>
        <v>5.3624196859746662E-3</v>
      </c>
      <c r="BA174" s="18" t="str">
        <f>Input!B174</f>
        <v>M39_1_64B aussen</v>
      </c>
      <c r="BB174" s="134">
        <f>Input!E174</f>
        <v>0</v>
      </c>
      <c r="BC174" s="18">
        <f>((U174-1)*EXP(Constants!$B$17*AW174*1000))*1000</f>
        <v>3241.3775166859186</v>
      </c>
      <c r="BD174" s="130">
        <f>SQRT((EXP(Constants!$B$17*AW174*1000)*V174)^2+((U174-1)*Constants!$B$17*EXP(Constants!$B$17*AW174*1000)*AY174*1000)^2)*1000</f>
        <v>5.9356616797609476</v>
      </c>
      <c r="BE174" s="18">
        <f t="shared" si="880"/>
        <v>50033.5</v>
      </c>
      <c r="BF174" s="135">
        <f t="shared" si="881"/>
        <v>137.33976938900136</v>
      </c>
      <c r="BG174" s="20">
        <f t="shared" si="882"/>
        <v>0.54835558683210261</v>
      </c>
      <c r="BH174" s="18"/>
      <c r="BI174" s="18"/>
      <c r="BJ174" s="18"/>
      <c r="BK174" s="18"/>
      <c r="BL174" s="18"/>
      <c r="BM174" s="18"/>
      <c r="BN174" s="157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6">
        <f>Input!A175</f>
        <v>10073</v>
      </c>
      <c r="B175" s="136" t="str">
        <f>Input!B175</f>
        <v>Hu1-13</v>
      </c>
      <c r="C175" s="136">
        <f>Input!O175</f>
        <v>2.1066772080362237</v>
      </c>
      <c r="D175" s="136">
        <f>C175*Input!P175/100</f>
        <v>2.9885222360646887E-2</v>
      </c>
      <c r="E175" s="137">
        <f>Input!M175</f>
        <v>2.7198702396809979</v>
      </c>
      <c r="F175" s="138">
        <f>E175*Input!N175/100</f>
        <v>4.2582016560972839E-4</v>
      </c>
      <c r="G175" s="139">
        <f t="shared" ref="G175" si="901">E175*137.88</f>
        <v>375.015708647216</v>
      </c>
      <c r="H175" s="138">
        <f>G175*Input!L175/100</f>
        <v>2.8626837365784075E-2</v>
      </c>
      <c r="I175" s="136">
        <v>0</v>
      </c>
      <c r="J175" s="140">
        <f>(((C175*Constants!$B$24*0.000000001*Input!G175*(Constants!$B$4/Constants!$B$3))-(I175*0.000000000000001))/Input!F175)*1000000000000</f>
        <v>764.24182694828562</v>
      </c>
      <c r="K175" s="136">
        <f>J175*Input!P175/100</f>
        <v>10.841498094027804</v>
      </c>
      <c r="L175" s="141">
        <f>(J175/Constants!$B$4)*602200000000*Constants!$B$17/(365.2425*24*60)</f>
        <v>10.551206970062657</v>
      </c>
      <c r="M175" s="142">
        <f>L175*Input!P175/100</f>
        <v>0.1496789186642721</v>
      </c>
      <c r="N175" s="136">
        <v>0</v>
      </c>
      <c r="O175" s="140">
        <f>(((G175*Constants!$B$23*0.000000001*Input!G175*(Constants!$B$7/Constants!$B$6))-(N175*0.000000001))/Input!F175)*1000000</f>
        <v>13.704518033892274</v>
      </c>
      <c r="P175" s="136">
        <f>O175*Input!N175/100</f>
        <v>2.145565642674908E-3</v>
      </c>
      <c r="Q175" s="143">
        <f>(O175/Constants!$B$7)*602200000000000000*Constants!$B$18/(365.2425*24*60)</f>
        <v>10.225225389865013</v>
      </c>
      <c r="R175" s="144">
        <f>Q175*Input!N175/100</f>
        <v>1.600851064652185E-3</v>
      </c>
      <c r="S175" s="142">
        <f>Input!S175*Constants!$B$17/Constants!$B$18</f>
        <v>0.99774894960698957</v>
      </c>
      <c r="T175" s="136">
        <f>S175*Input!T175/100</f>
        <v>2.7739818576784335E-3</v>
      </c>
      <c r="U175" s="142">
        <f>S175</f>
        <v>0.99774894960698957</v>
      </c>
      <c r="V175" s="136">
        <f>U175*Input!T175/100</f>
        <v>2.7739818576784335E-3</v>
      </c>
      <c r="W175" s="145">
        <v>0</v>
      </c>
      <c r="X175" s="140">
        <f>(((Constants!$B$25*0.000000001*Input!G175/Input!W175*(Constants!$B$11/Constants!$B$9))-(W175*0.000000001))/Input!F175)*1000000000</f>
        <v>0.94762884577429407</v>
      </c>
      <c r="Y175" s="140">
        <f>X175*Input!X175/100</f>
        <v>8.868923023186457E-3</v>
      </c>
      <c r="Z175" s="140">
        <f>(X175/Constants!$B$11)*6.022E+23*0.000000001*Constants!$B$19/(365.2425*24*60)</f>
        <v>2.313468368913303E-4</v>
      </c>
      <c r="AA175" s="140">
        <f>Z175*Input!X175/100</f>
        <v>2.1651908309844522E-6</v>
      </c>
      <c r="AB175" s="141">
        <v>0</v>
      </c>
      <c r="AC175" s="141">
        <v>0.9</v>
      </c>
      <c r="AD175" s="140">
        <f>(((Input!G175*Constants!$B$25*0.000000001*Input!U175*(Constants!$B$10/Constants!$B$9))-((AB175*0.000000000000001)+(Input!G175*AC175*0.000000000000001)))/Input!F175)*1000000000000</f>
        <v>225.36828727510482</v>
      </c>
      <c r="AE175" s="140">
        <f>AD175*Input!V175/100</f>
        <v>0.6174731307077358</v>
      </c>
      <c r="AF175" s="140">
        <f>(AD175/Constants!$B$10)*602200000000*Constants!$B$16/(365.2425*24*60)</f>
        <v>10.287086123344068</v>
      </c>
      <c r="AG175" s="140">
        <f>AF175*Input!V175/100</f>
        <v>2.8184973809946671E-2</v>
      </c>
      <c r="AH175" s="136">
        <f t="shared" ref="AH175" si="902">AF175/Z175</f>
        <v>44466.076396696888</v>
      </c>
      <c r="AI175" s="145">
        <f t="shared" ref="AI175" si="903">AH175*SQRT((AG175/AF175)^2+(AA175/Z175)^2)</f>
        <v>433.62720229037495</v>
      </c>
      <c r="AJ175" s="142">
        <f t="shared" si="866"/>
        <v>-2.2510503930104342</v>
      </c>
      <c r="AK175" s="145">
        <f t="shared" ref="AK175" si="904">V175*1000</f>
        <v>2.7739818576784336</v>
      </c>
      <c r="AL175" s="145">
        <f t="shared" ref="AL175" si="905">AF175/Q175</f>
        <v>1.0060498161282947</v>
      </c>
      <c r="AM175" s="145">
        <f t="shared" ref="AM175" si="906">AL175*SQRT((R175/Q175)^2+(AG175/AF175)^2)</f>
        <v>2.7609123098832652E-3</v>
      </c>
      <c r="AN175" s="136">
        <f>AF175/Q175</f>
        <v>1.0060498161282947</v>
      </c>
      <c r="AO175" s="140">
        <f t="shared" ref="AO175" si="907">AN175*SQRT((R175/Q175)^2+(AG175/AF175)^2)</f>
        <v>2.7609123098832652E-3</v>
      </c>
      <c r="AP175" s="136" t="str">
        <f t="shared" ref="AP175" si="908">ThU_Alter_Kombi(AN175,U175)</f>
        <v>Out of range</v>
      </c>
      <c r="AQ175" s="136" t="e">
        <f t="shared" si="872"/>
        <v>#VALUE!</v>
      </c>
      <c r="AR175" s="136" t="e">
        <f>(AQ175/AP175)*100</f>
        <v>#VALUE!</v>
      </c>
      <c r="AS175" s="144">
        <f t="shared" si="873"/>
        <v>2.2625108794240907E-5</v>
      </c>
      <c r="AT175" s="144">
        <f t="shared" si="874"/>
        <v>2.1177956157624713E-7</v>
      </c>
      <c r="AU175" s="136">
        <v>0.75</v>
      </c>
      <c r="AV175" s="136">
        <f t="shared" ref="AV175" si="909">AU175/2</f>
        <v>0.375</v>
      </c>
      <c r="AW175" s="136" t="str">
        <f t="shared" si="876"/>
        <v>Out of range</v>
      </c>
      <c r="AX175" s="146">
        <f t="shared" si="877"/>
        <v>91.740682792399994</v>
      </c>
      <c r="AY175" s="146" t="e">
        <f t="shared" si="878"/>
        <v>#VALUE!</v>
      </c>
      <c r="AZ175" s="147" t="e">
        <f t="shared" si="879"/>
        <v>#VALUE!</v>
      </c>
      <c r="BA175" s="136" t="str">
        <f>Input!B175</f>
        <v>Hu1-13</v>
      </c>
      <c r="BB175" s="148">
        <f>Input!E175</f>
        <v>0</v>
      </c>
      <c r="BC175" s="136" t="e">
        <f>((U175-1)*EXP(Constants!$B$17*AW175*1000))*1000</f>
        <v>#VALUE!</v>
      </c>
      <c r="BD175" s="142" t="e">
        <f>SQRT((EXP(Constants!$B$17*AW175*1000)*V175)^2+((U175-1)*Constants!$B$17*EXP(Constants!$B$17*AW175*1000)*AY175*1000)^2)*1000</f>
        <v>#VALUE!</v>
      </c>
      <c r="BE175" s="136" t="e">
        <f t="shared" si="880"/>
        <v>#VALUE!</v>
      </c>
      <c r="BF175" s="149" t="e">
        <f t="shared" si="881"/>
        <v>#VALUE!</v>
      </c>
      <c r="BG175" s="158" t="e">
        <f t="shared" si="882"/>
        <v>#VALUE!</v>
      </c>
      <c r="BH175" s="136"/>
      <c r="BI175" s="18"/>
      <c r="BJ175" s="18"/>
      <c r="BK175" s="18"/>
      <c r="BL175" s="18"/>
      <c r="BM175" s="18"/>
      <c r="BN175" s="157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10245</v>
      </c>
      <c r="B176" s="18" t="str">
        <f>Input!B176</f>
        <v>M39_1_64A innen</v>
      </c>
      <c r="C176" s="18">
        <f>Input!O176</f>
        <v>1.5625629101022656</v>
      </c>
      <c r="D176" s="18">
        <f>C176*Input!P176/100</f>
        <v>3.9337761354901893E-3</v>
      </c>
      <c r="E176" s="150">
        <f>Input!M176</f>
        <v>0.57011671226219429</v>
      </c>
      <c r="F176" s="151">
        <f>E176*Input!N176/100</f>
        <v>4.5596692260754764E-5</v>
      </c>
      <c r="G176" s="21">
        <f>E176*137.88</f>
        <v>78.607692286711341</v>
      </c>
      <c r="H176" s="151">
        <f>G176*Input!L176/100</f>
        <v>6.8819752398144255E-3</v>
      </c>
      <c r="I176" s="18">
        <v>0.3</v>
      </c>
      <c r="J176" s="127">
        <f>(((C176*Constants!$B$24*0.000000001*Input!G176*(Constants!$B$4/Constants!$B$3))-(I176*0.000000000000001))/Input!F176)*1000000000000</f>
        <v>25.848398624777442</v>
      </c>
      <c r="K176" s="18">
        <f>J176*Input!P176/100</f>
        <v>6.5073740707266708E-2</v>
      </c>
      <c r="L176" s="132">
        <f>(J176/Constants!$B$4)*602200000000*Constants!$B$17/(365.2425*24*60)</f>
        <v>0.35686584287562789</v>
      </c>
      <c r="M176" s="130">
        <f>L176*Input!P176/100</f>
        <v>8.9841524280379818E-4</v>
      </c>
      <c r="N176" s="18">
        <v>5.0000000000000001E-3</v>
      </c>
      <c r="O176" s="127">
        <f>(((G176*Constants!$B$23*0.000000001*Input!G176*(Constants!$B$7/Constants!$B$6))-(N176*0.000000001))/Input!F176)*1000000</f>
        <v>0.13097569464730527</v>
      </c>
      <c r="P176" s="18">
        <f>O176*Input!N176/100</f>
        <v>1.0475150638498104E-5</v>
      </c>
      <c r="Q176" s="128">
        <f>(O176/Constants!$B$7)*602200000000000000*Constants!$B$18/(365.2425*24*60)</f>
        <v>9.7723684630919169E-2</v>
      </c>
      <c r="R176" s="129">
        <f>Q176*Input!N176/100</f>
        <v>7.8157273394466504E-6</v>
      </c>
      <c r="S176" s="130">
        <f>Input!S176*Constants!$B$17/Constants!$B$18</f>
        <v>3.620918873001965</v>
      </c>
      <c r="T176" s="18">
        <f>S176*Input!T176/100</f>
        <v>2.8702502730135852E-3</v>
      </c>
      <c r="U176" s="18">
        <f>S176*1/((U175+U177)/2)</f>
        <v>3.6260618574419561</v>
      </c>
      <c r="V176" s="18">
        <f>U176*Input!T176/100</f>
        <v>2.8743270427537345E-3</v>
      </c>
      <c r="W176" s="131">
        <v>3.0000000000000001E-3</v>
      </c>
      <c r="X176" s="127">
        <f>IF((((Constants!$B$25*0.000000001*Input!G176/Input!W176*(Constants!$B$11/Constants!$B$9))-(W176*0.000000001))/Input!F176)*1000000000&lt;0, "n.d.", (((Constants!$B$25*0.000000001*Input!G176/Input!W176*(Constants!$B$11/Constants!$B$9))-(W176*0.000000001))/Input!F176)*1000000000)</f>
        <v>0.33482288525400195</v>
      </c>
      <c r="Y176" s="127">
        <f>X176*Input!X176/100</f>
        <v>5.8041493464091101E-4</v>
      </c>
      <c r="Z176" s="127">
        <f>(X176/Constants!$B$11)*6.022E+23*0.000000001*Constants!$B$19/(365.2425*24*60)</f>
        <v>8.1741090689414951E-5</v>
      </c>
      <c r="AA176" s="127">
        <f>Z176*Input!X176/100</f>
        <v>1.416980496240034E-7</v>
      </c>
      <c r="AB176" s="132">
        <v>0.05</v>
      </c>
      <c r="AC176" s="132">
        <v>0.9</v>
      </c>
      <c r="AD176" s="127">
        <f>(((Input!G176*Constants!$B$25*0.000000001*Input!U176*(Constants!$B$10/Constants!$B$9))-((AB176*0.000000000000001)+(Input!G176*AC176*0.000000000000001)))/Input!F176)*1000000000000</f>
        <v>3.9109912799168605</v>
      </c>
      <c r="AE176" s="127">
        <f>AD176*Input!V176/100</f>
        <v>6.8047808832575494E-3</v>
      </c>
      <c r="AF176" s="127">
        <f>(AD176/Constants!$B$10)*602200000000*Constants!$B$16/(365.2425*24*60)</f>
        <v>0.17851981133015726</v>
      </c>
      <c r="AG176" s="127">
        <f>AF176*Input!V176/100</f>
        <v>3.1060877216990943E-4</v>
      </c>
      <c r="AH176" s="18">
        <f>AF176/Z176</f>
        <v>2183.9665928665504</v>
      </c>
      <c r="AI176" s="131">
        <f>AH176*SQRT((AG176/AF176)^2+(AA176/Z176)^2)</f>
        <v>5.3639885287931719</v>
      </c>
      <c r="AJ176" s="130">
        <f t="shared" si="866"/>
        <v>2626.0618574419559</v>
      </c>
      <c r="AK176" s="131">
        <f>V176*1000</f>
        <v>2.8743270427537344</v>
      </c>
      <c r="AL176" s="131">
        <f>AF176/Q176</f>
        <v>1.8267814195134708</v>
      </c>
      <c r="AM176" s="131">
        <f>AL176*SQRT((R176/Q176)^2+(AG176/AF176)^2)</f>
        <v>3.1817951508295115E-3</v>
      </c>
      <c r="AN176" s="18">
        <f>AL176*1/((AN175+AN177)/2)</f>
        <v>1.8143345623964386</v>
      </c>
      <c r="AO176" s="127">
        <f>AN176*SQRT((R176/Q176)^2+(AG176/AF176)^2)</f>
        <v>3.160115846893637E-3</v>
      </c>
      <c r="AP176" s="18">
        <f>ThU_Alter_Kombi(AN176,U176)</f>
        <v>68.996300000000005</v>
      </c>
      <c r="AQ176" s="18">
        <f t="shared" si="872"/>
        <v>0.1792</v>
      </c>
      <c r="AR176" s="152">
        <f>(AQ176/AP176)</f>
        <v>2.5972407216039118E-3</v>
      </c>
      <c r="AS176" s="129">
        <f t="shared" si="873"/>
        <v>8.3645117351165219E-4</v>
      </c>
      <c r="AT176" s="129">
        <f t="shared" si="874"/>
        <v>1.4515291620164389E-6</v>
      </c>
      <c r="AU176" s="18">
        <v>0.75</v>
      </c>
      <c r="AV176" s="18">
        <f>AU176/2</f>
        <v>0.375</v>
      </c>
      <c r="AW176" s="18">
        <f t="shared" si="876"/>
        <v>68.98</v>
      </c>
      <c r="AX176" s="133">
        <f t="shared" si="877"/>
        <v>0.168892925</v>
      </c>
      <c r="AY176" s="133">
        <f t="shared" si="878"/>
        <v>0.17098331059462948</v>
      </c>
      <c r="AZ176" s="152">
        <f t="shared" si="879"/>
        <v>2.448433241519281E-3</v>
      </c>
      <c r="BA176" s="18" t="str">
        <f>Input!B176</f>
        <v>M39_1_64A innen</v>
      </c>
      <c r="BB176" s="134">
        <f>Input!E176</f>
        <v>0</v>
      </c>
      <c r="BC176" s="18">
        <f>((U176-1)*EXP(Constants!$B$17*AW176*1000))*1000</f>
        <v>3190.4150886622569</v>
      </c>
      <c r="BD176" s="130">
        <f>SQRT((EXP(Constants!$B$17*AW176*1000)*V176)^2+((U176-1)*Constants!$B$17*EXP(Constants!$B$17*AW176*1000)*AY176*1000)^2)*1000</f>
        <v>3.8163100509239318</v>
      </c>
      <c r="BE176" s="18">
        <f t="shared" si="880"/>
        <v>68922</v>
      </c>
      <c r="BF176" s="135">
        <f t="shared" si="881"/>
        <v>85.491655297314736</v>
      </c>
      <c r="BG176" s="20">
        <f t="shared" si="882"/>
        <v>0.24787374687536889</v>
      </c>
      <c r="BH176" s="18"/>
      <c r="BI176" s="18"/>
      <c r="BJ176" s="18"/>
      <c r="BK176" s="18"/>
      <c r="BL176" s="18"/>
      <c r="BM176" s="18"/>
      <c r="BN176" s="157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6">
        <f>Input!A177</f>
        <v>10073</v>
      </c>
      <c r="B177" s="136" t="str">
        <f>Input!B177</f>
        <v>Hu1-13</v>
      </c>
      <c r="C177" s="136">
        <f>Input!O177</f>
        <v>2.0891485044823357</v>
      </c>
      <c r="D177" s="136">
        <f>C177*Input!P177/100</f>
        <v>2.8145393444988561E-2</v>
      </c>
      <c r="E177" s="137">
        <f>Input!M177</f>
        <v>2.7191292747074978</v>
      </c>
      <c r="F177" s="138">
        <f>E177*Input!N177/100</f>
        <v>5.1796340173073188E-4</v>
      </c>
      <c r="G177" s="139">
        <f t="shared" ref="G177" si="910">E177*137.88</f>
        <v>374.91354439666981</v>
      </c>
      <c r="H177" s="138">
        <f>G177*Input!L177/100</f>
        <v>2.7874296256329451E-2</v>
      </c>
      <c r="I177" s="136">
        <v>0</v>
      </c>
      <c r="J177" s="140">
        <f>(((C177*Constants!$B$24*0.000000001*Input!G177*(Constants!$B$4/Constants!$B$3))-(I177*0.000000000000001))/Input!F177)*1000000000000</f>
        <v>757.88291805756569</v>
      </c>
      <c r="K177" s="136">
        <f>J177*Input!P177/100</f>
        <v>10.210338263747191</v>
      </c>
      <c r="L177" s="141">
        <f>(J177/Constants!$B$4)*602200000000*Constants!$B$17/(365.2425*24*60)</f>
        <v>10.463415172435361</v>
      </c>
      <c r="M177" s="142">
        <f>L177*Input!P177/100</f>
        <v>0.14096505642112248</v>
      </c>
      <c r="N177" s="136">
        <v>0</v>
      </c>
      <c r="O177" s="140">
        <f>(((G177*Constants!$B$23*0.000000001*Input!G177*(Constants!$B$7/Constants!$B$6))-(N177*0.000000001))/Input!F177)*1000000</f>
        <v>13.700784558782443</v>
      </c>
      <c r="P177" s="136">
        <f>O177*Input!N177/100</f>
        <v>2.6098446449223066E-3</v>
      </c>
      <c r="Q177" s="143">
        <f>(O177/Constants!$B$7)*602200000000000000*Constants!$B$18/(365.2425*24*60)</f>
        <v>10.222439766584353</v>
      </c>
      <c r="R177" s="144">
        <f>Q177*Input!N177/100</f>
        <v>1.9472592659490668E-3</v>
      </c>
      <c r="S177" s="142">
        <f>Input!S177*Constants!$B$17/Constants!$B$18</f>
        <v>0.99941437267366273</v>
      </c>
      <c r="T177" s="136">
        <f>S177*Input!T177/100</f>
        <v>2.4221628543273249E-3</v>
      </c>
      <c r="U177" s="142">
        <f>S177</f>
        <v>0.99941437267366273</v>
      </c>
      <c r="V177" s="136">
        <f>U177*Input!T177/100</f>
        <v>2.4221628543273249E-3</v>
      </c>
      <c r="W177" s="145">
        <v>0</v>
      </c>
      <c r="X177" s="140">
        <f>(((Constants!$B$25*0.000000001*Input!G177/Input!W177*(Constants!$B$11/Constants!$B$9))-(W177*0.000000001))/Input!F177)*1000000000</f>
        <v>0.92720971453821077</v>
      </c>
      <c r="Y177" s="140">
        <f>X177*Input!X177/100</f>
        <v>5.0761739076914747E-3</v>
      </c>
      <c r="Z177" s="140">
        <f>(X177/Constants!$B$11)*6.022E+23*0.000000001*Constants!$B$19/(365.2425*24*60)</f>
        <v>2.2636186683200606E-4</v>
      </c>
      <c r="AA177" s="140">
        <f>Z177*Input!X177/100</f>
        <v>1.2392581571270934E-6</v>
      </c>
      <c r="AB177" s="141">
        <v>0</v>
      </c>
      <c r="AC177" s="141">
        <v>0.9</v>
      </c>
      <c r="AD177" s="140">
        <f>(((Input!G177*Constants!$B$25*0.000000001*Input!U177*(Constants!$B$10/Constants!$B$9))-((AB177*0.000000000000001)+(Input!G177*AC177*0.000000000000001)))/Input!F177)*1000000000000</f>
        <v>225.66990446499688</v>
      </c>
      <c r="AE177" s="140">
        <f>AD177*Input!V177/100</f>
        <v>0.50534353090310724</v>
      </c>
      <c r="AF177" s="140">
        <f>(AD177/Constants!$B$10)*602200000000*Constants!$B$16/(365.2425*24*60)</f>
        <v>10.300853641597039</v>
      </c>
      <c r="AG177" s="140">
        <f>AF177*Input!V177/100</f>
        <v>2.3066743272221246E-2</v>
      </c>
      <c r="AH177" s="136">
        <f t="shared" ref="AH177" si="911">AF177/Z177</f>
        <v>45506.134870507114</v>
      </c>
      <c r="AI177" s="145">
        <f t="shared" ref="AI177" si="912">AH177*SQRT((AG177/AF177)^2+(AA177/Z177)^2)</f>
        <v>269.16628107143941</v>
      </c>
      <c r="AJ177" s="142">
        <f t="shared" si="866"/>
        <v>-0.58562732633726799</v>
      </c>
      <c r="AK177" s="145">
        <f t="shared" ref="AK177" si="913">V177*1000</f>
        <v>2.422162854327325</v>
      </c>
      <c r="AL177" s="145">
        <f t="shared" ref="AL177" si="914">AF177/Q177</f>
        <v>1.0076707593102197</v>
      </c>
      <c r="AM177" s="145">
        <f t="shared" ref="AM177" si="915">AL177*SQRT((R177/Q177)^2+(AG177/AF177)^2)</f>
        <v>2.2646307029715635E-3</v>
      </c>
      <c r="AN177" s="136">
        <f>AF177/Q177</f>
        <v>1.0076707593102197</v>
      </c>
      <c r="AO177" s="140">
        <f t="shared" ref="AO177" si="916">AN177*SQRT((R177/Q177)^2+(AG177/AF177)^2)</f>
        <v>2.2646307029715635E-3</v>
      </c>
      <c r="AP177" s="136" t="str">
        <f t="shared" ref="AP177" si="917">ThU_Alter_Kombi(AN177,U177)</f>
        <v>Out of range</v>
      </c>
      <c r="AQ177" s="136" t="e">
        <f t="shared" si="872"/>
        <v>#VALUE!</v>
      </c>
      <c r="AR177" s="136" t="e">
        <f>(AQ177/AP177)*100</f>
        <v>#VALUE!</v>
      </c>
      <c r="AS177" s="144">
        <f t="shared" si="873"/>
        <v>2.2143624418502284E-5</v>
      </c>
      <c r="AT177" s="144">
        <f t="shared" si="874"/>
        <v>1.213025576378874E-7</v>
      </c>
      <c r="AU177" s="136">
        <v>0.75</v>
      </c>
      <c r="AV177" s="136">
        <f t="shared" ref="AV177" si="918">AU177/2</f>
        <v>0.375</v>
      </c>
      <c r="AW177" s="136" t="str">
        <f t="shared" si="876"/>
        <v>Out of range</v>
      </c>
      <c r="AX177" s="146">
        <f t="shared" si="877"/>
        <v>110.6658521479</v>
      </c>
      <c r="AY177" s="146" t="e">
        <f t="shared" si="878"/>
        <v>#VALUE!</v>
      </c>
      <c r="AZ177" s="147" t="e">
        <f t="shared" si="879"/>
        <v>#VALUE!</v>
      </c>
      <c r="BA177" s="136" t="str">
        <f>Input!B177</f>
        <v>Hu1-13</v>
      </c>
      <c r="BB177" s="148">
        <f>Input!E177</f>
        <v>0</v>
      </c>
      <c r="BC177" s="136" t="e">
        <f>((U177-1)*EXP(Constants!$B$17*AW177*1000))*1000</f>
        <v>#VALUE!</v>
      </c>
      <c r="BD177" s="142" t="e">
        <f>SQRT((EXP(Constants!$B$17*AW177*1000)*V177)^2+((U177-1)*Constants!$B$17*EXP(Constants!$B$17*AW177*1000)*AY177*1000)^2)*1000</f>
        <v>#VALUE!</v>
      </c>
      <c r="BE177" s="136" t="e">
        <f t="shared" si="880"/>
        <v>#VALUE!</v>
      </c>
      <c r="BF177" s="149" t="e">
        <f t="shared" si="881"/>
        <v>#VALUE!</v>
      </c>
      <c r="BG177" s="158" t="e">
        <f t="shared" si="882"/>
        <v>#VALUE!</v>
      </c>
      <c r="BH177" s="136"/>
      <c r="BI177" s="18"/>
      <c r="BJ177" s="18"/>
      <c r="BK177" s="18"/>
      <c r="BL177" s="18"/>
      <c r="BM177" s="18"/>
      <c r="BN177" s="157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8" spans="1:110" ht="15" customHeight="1" x14ac:dyDescent="0.2">
      <c r="A178" s="18">
        <f>Input!A178</f>
        <v>10246</v>
      </c>
      <c r="B178" s="18" t="str">
        <f>Input!B178</f>
        <v>M39_1_64A Mitte</v>
      </c>
      <c r="C178" s="18">
        <f>Input!O178</f>
        <v>1.7098774339502263</v>
      </c>
      <c r="D178" s="18">
        <f>C178*Input!P178/100</f>
        <v>6.4588919994403591E-3</v>
      </c>
      <c r="E178" s="150">
        <f>Input!M178</f>
        <v>0.63111196252158674</v>
      </c>
      <c r="F178" s="151">
        <f>E178*Input!N178/100</f>
        <v>5.2517091921973877E-5</v>
      </c>
      <c r="G178" s="21">
        <f>E178*137.88</f>
        <v>87.017717392476371</v>
      </c>
      <c r="H178" s="151">
        <f>G178*Input!L178/100</f>
        <v>6.0496866230736589E-3</v>
      </c>
      <c r="I178" s="18">
        <v>0.3</v>
      </c>
      <c r="J178" s="127">
        <f>(((C178*Constants!$B$24*0.000000001*Input!G178*(Constants!$B$4/Constants!$B$3))-(I178*0.000000000000001))/Input!F178)*1000000000000</f>
        <v>20.313630886664679</v>
      </c>
      <c r="K178" s="18">
        <f>J178*Input!P178/100</f>
        <v>7.6732720959040587E-2</v>
      </c>
      <c r="L178" s="132">
        <f>(J178/Constants!$B$4)*602200000000*Constants!$B$17/(365.2425*24*60)</f>
        <v>0.2804522289162274</v>
      </c>
      <c r="M178" s="130">
        <f>L178*Input!P178/100</f>
        <v>1.0593804103183261E-3</v>
      </c>
      <c r="N178" s="18">
        <v>5.0000000000000001E-3</v>
      </c>
      <c r="O178" s="127">
        <f>(((G178*Constants!$B$23*0.000000001*Input!G178*(Constants!$B$7/Constants!$B$6))-(N178*0.000000001))/Input!F178)*1000000</f>
        <v>0.10412774556469387</v>
      </c>
      <c r="P178" s="18">
        <f>O178*Input!N178/100</f>
        <v>8.6648434987664958E-6</v>
      </c>
      <c r="Q178" s="128">
        <f>(O178/Constants!$B$7)*602200000000000000*Constants!$B$18/(365.2425*24*60)</f>
        <v>7.7691872498132197E-2</v>
      </c>
      <c r="R178" s="129">
        <f>Q178*Input!N178/100</f>
        <v>6.4650196032928532E-6</v>
      </c>
      <c r="S178" s="130">
        <f>Input!S178*Constants!$B$17/Constants!$B$18</f>
        <v>3.5685106851767228</v>
      </c>
      <c r="T178" s="18">
        <f>S178*Input!T178/100</f>
        <v>2.7526531423566871E-3</v>
      </c>
      <c r="U178" s="18">
        <f>S178*1/((U177+U179)/2)</f>
        <v>3.5703194333554293</v>
      </c>
      <c r="V178" s="18">
        <f>U178*Input!T178/100</f>
        <v>2.7540483620427398E-3</v>
      </c>
      <c r="W178" s="131">
        <v>3.0000000000000001E-3</v>
      </c>
      <c r="X178" s="127">
        <f>IF((((Constants!$B$25*0.000000001*Input!G178/Input!W178*(Constants!$B$11/Constants!$B$9))-(W178*0.000000001))/Input!F178)*1000000000&lt;0, "n.d.", (((Constants!$B$25*0.000000001*Input!G178/Input!W178*(Constants!$B$11/Constants!$B$9))-(W178*0.000000001))/Input!F178)*1000000000)</f>
        <v>0.26603304315428483</v>
      </c>
      <c r="Y178" s="127">
        <f>X178*Input!X178/100</f>
        <v>1.2048549561120725E-3</v>
      </c>
      <c r="Z178" s="127">
        <f>(X178/Constants!$B$11)*6.022E+23*0.000000001*Constants!$B$19/(365.2425*24*60)</f>
        <v>6.494726634458903E-5</v>
      </c>
      <c r="AA178" s="127">
        <f>Z178*Input!X178/100</f>
        <v>2.9414404621845019E-7</v>
      </c>
      <c r="AB178" s="132">
        <v>0.05</v>
      </c>
      <c r="AC178" s="132">
        <v>0.9</v>
      </c>
      <c r="AD178" s="127">
        <f>(((Input!G178*Constants!$B$25*0.000000001*Input!U178*(Constants!$B$10/Constants!$B$9))-((AB178*0.000000000000001)+(Input!G178*AC178*0.000000000000001)))/Input!F178)*1000000000000</f>
        <v>3.0831894933735273</v>
      </c>
      <c r="AE178" s="127">
        <f>AD178*Input!V178/100</f>
        <v>7.788255224243308E-3</v>
      </c>
      <c r="AF178" s="127">
        <f>(AD178/Constants!$B$10)*602200000000*Constants!$B$16/(365.2425*24*60)</f>
        <v>0.14073424542738072</v>
      </c>
      <c r="AG178" s="127">
        <f>AF178*Input!V178/100</f>
        <v>3.555001158817678E-4</v>
      </c>
      <c r="AH178" s="18">
        <f>AF178/Z178</f>
        <v>2166.9002153330161</v>
      </c>
      <c r="AI178" s="131">
        <f>AH178*SQRT((AG178/AF178)^2+(AA178/Z178)^2)</f>
        <v>11.237088894528775</v>
      </c>
      <c r="AJ178" s="130">
        <f t="shared" si="866"/>
        <v>2570.3194333554293</v>
      </c>
      <c r="AK178" s="131">
        <f>V178*1000</f>
        <v>2.7540483620427398</v>
      </c>
      <c r="AL178" s="131">
        <f>AF178/Q178</f>
        <v>1.8114410285421314</v>
      </c>
      <c r="AM178" s="131">
        <f>AL178*SQRT((R178/Q178)^2+(AG178/AF178)^2)</f>
        <v>4.5782518296608394E-3</v>
      </c>
      <c r="AN178" s="18">
        <f>AL178*1/((AN177+AN179)/2)</f>
        <v>1.7981038364099944</v>
      </c>
      <c r="AO178" s="127">
        <f>AN178*SQRT((R178/Q178)^2+(AG178/AF178)^2)</f>
        <v>4.5445432941251078E-3</v>
      </c>
      <c r="AP178" s="18">
        <f>ThU_Alter_Kombi(AN178,U178)</f>
        <v>69.611599999999996</v>
      </c>
      <c r="AQ178" s="18">
        <f t="shared" si="872"/>
        <v>0.2382</v>
      </c>
      <c r="AR178" s="152">
        <f>(AQ178/AP178)</f>
        <v>3.4218434858558056E-3</v>
      </c>
      <c r="AS178" s="129">
        <f t="shared" si="873"/>
        <v>8.3595959598155441E-4</v>
      </c>
      <c r="AT178" s="129">
        <f t="shared" si="874"/>
        <v>3.7866726940479187E-6</v>
      </c>
      <c r="AU178" s="18">
        <v>0.75</v>
      </c>
      <c r="AV178" s="18">
        <f>AU178/2</f>
        <v>0.375</v>
      </c>
      <c r="AW178" s="18">
        <f t="shared" si="876"/>
        <v>69.594999999999999</v>
      </c>
      <c r="AX178" s="133">
        <f t="shared" si="877"/>
        <v>0.23327549819999999</v>
      </c>
      <c r="AY178" s="133">
        <f t="shared" si="878"/>
        <v>0.23832538221497418</v>
      </c>
      <c r="AZ178" s="152">
        <f t="shared" si="879"/>
        <v>3.3519002543286156E-3</v>
      </c>
      <c r="BA178" s="18" t="str">
        <f>Input!B178</f>
        <v>M39_1_64A Mitte</v>
      </c>
      <c r="BB178" s="134">
        <f>Input!E178</f>
        <v>0</v>
      </c>
      <c r="BC178" s="18">
        <f>((U178-1)*EXP(Constants!$B$17*AW178*1000))*1000</f>
        <v>3128.1177005173704</v>
      </c>
      <c r="BD178" s="130">
        <f>SQRT((EXP(Constants!$B$17*AW178*1000)*V178)^2+((U178-1)*Constants!$B$17*EXP(Constants!$B$17*AW178*1000)*AY178*1000)^2)*1000</f>
        <v>3.9573098553272388</v>
      </c>
      <c r="BE178" s="18">
        <f t="shared" si="880"/>
        <v>69537</v>
      </c>
      <c r="BF178" s="135">
        <f t="shared" si="881"/>
        <v>119.16269110748709</v>
      </c>
      <c r="BG178" s="20">
        <f t="shared" si="882"/>
        <v>0.34244612718582396</v>
      </c>
      <c r="BH178" s="18"/>
      <c r="BI178" s="18"/>
      <c r="BJ178" s="18"/>
      <c r="BK178" s="18"/>
      <c r="BL178" s="18"/>
      <c r="BM178" s="18"/>
      <c r="BN178" s="157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</row>
    <row r="179" spans="1:110" ht="15" customHeight="1" x14ac:dyDescent="0.2">
      <c r="A179" s="136">
        <f>Input!A179</f>
        <v>10073</v>
      </c>
      <c r="B179" s="136" t="str">
        <f>Input!B179</f>
        <v>Hu1-13</v>
      </c>
      <c r="C179" s="136">
        <f>Input!O179</f>
        <v>2.0717968987581115</v>
      </c>
      <c r="D179" s="136">
        <f>C179*Input!P179/100</f>
        <v>3.1166402005821391E-2</v>
      </c>
      <c r="E179" s="137">
        <f>Input!M179</f>
        <v>2.7186993251817113</v>
      </c>
      <c r="F179" s="138">
        <f>E179*Input!N179/100</f>
        <v>5.4844838464702538E-4</v>
      </c>
      <c r="G179" s="139">
        <f t="shared" ref="G179" si="919">E179*137.88</f>
        <v>374.85426295605436</v>
      </c>
      <c r="H179" s="138">
        <f>G179*Input!L179/100</f>
        <v>2.7672441878681564E-2</v>
      </c>
      <c r="I179" s="136">
        <v>0</v>
      </c>
      <c r="J179" s="140">
        <f>(((C179*Constants!$B$24*0.000000001*Input!G179*(Constants!$B$4/Constants!$B$3))-(I179*0.000000000000001))/Input!F179)*1000000000000</f>
        <v>751.58825515971785</v>
      </c>
      <c r="K179" s="136">
        <f>J179*Input!P179/100</f>
        <v>11.306273176295786</v>
      </c>
      <c r="L179" s="141">
        <f>(J179/Constants!$B$4)*602200000000*Constants!$B$17/(365.2425*24*60)</f>
        <v>10.376510362072946</v>
      </c>
      <c r="M179" s="142">
        <f>L179*Input!P179/100</f>
        <v>0.15609565472165254</v>
      </c>
      <c r="N179" s="136">
        <v>0</v>
      </c>
      <c r="O179" s="140">
        <f>(((G179*Constants!$B$23*0.000000001*Input!G179*(Constants!$B$7/Constants!$B$6))-(N179*0.000000001))/Input!F179)*1000000</f>
        <v>13.698618186672537</v>
      </c>
      <c r="P179" s="136">
        <f>O179*Input!N179/100</f>
        <v>2.7634482955833178E-3</v>
      </c>
      <c r="Q179" s="143">
        <f>(O179/Constants!$B$7)*602200000000000000*Constants!$B$18/(365.2425*24*60)</f>
        <v>10.220823391382588</v>
      </c>
      <c r="R179" s="144">
        <f>Q179*Input!N179/100</f>
        <v>2.0618661382834774E-3</v>
      </c>
      <c r="S179" s="142">
        <f>Input!S179*Constants!$B$17/Constants!$B$18</f>
        <v>0.99957241368399008</v>
      </c>
      <c r="T179" s="136">
        <f>S179*Input!T179/100</f>
        <v>2.4406006896637595E-3</v>
      </c>
      <c r="U179" s="142">
        <f>S179</f>
        <v>0.99957241368399008</v>
      </c>
      <c r="V179" s="136">
        <f>U179*Input!T179/100</f>
        <v>2.4406006896637595E-3</v>
      </c>
      <c r="W179" s="145">
        <v>0</v>
      </c>
      <c r="X179" s="140">
        <f>(((Constants!$B$25*0.000000001*Input!G179/Input!W179*(Constants!$B$11/Constants!$B$9))-(W179*0.000000001))/Input!F179)*1000000000</f>
        <v>0.94011322660084384</v>
      </c>
      <c r="Y179" s="140">
        <f>X179*Input!X179/100</f>
        <v>9.1227445512207777E-3</v>
      </c>
      <c r="Z179" s="140">
        <f>(X179/Constants!$B$11)*6.022E+23*0.000000001*Constants!$B$19/(365.2425*24*60)</f>
        <v>2.2951203128066224E-4</v>
      </c>
      <c r="AA179" s="140">
        <f>Z179*Input!X179/100</f>
        <v>2.2271568717054738E-6</v>
      </c>
      <c r="AB179" s="141">
        <v>0</v>
      </c>
      <c r="AC179" s="141">
        <v>0.9</v>
      </c>
      <c r="AD179" s="140">
        <f>(((Input!G179*Constants!$B$25*0.000000001*Input!U179*(Constants!$B$10/Constants!$B$9))-((AB179*0.000000000000001)+(Input!G179*AC179*0.000000000000001)))/Input!F179)*1000000000000</f>
        <v>225.52074300020644</v>
      </c>
      <c r="AE179" s="140">
        <f>AD179*Input!V179/100</f>
        <v>0.64217590682165593</v>
      </c>
      <c r="AF179" s="140">
        <f>(AD179/Constants!$B$10)*602200000000*Constants!$B$16/(365.2425*24*60)</f>
        <v>10.294045066827554</v>
      </c>
      <c r="AG179" s="140">
        <f>AF179*Input!V179/100</f>
        <v>2.9312548538592421E-2</v>
      </c>
      <c r="AH179" s="136">
        <f t="shared" ref="AH179" si="920">AF179/Z179</f>
        <v>44851.875561326568</v>
      </c>
      <c r="AI179" s="145">
        <f t="shared" ref="AI179" si="921">AH179*SQRT((AG179/AF179)^2+(AA179/Z179)^2)</f>
        <v>453.58898423682234</v>
      </c>
      <c r="AJ179" s="142">
        <f t="shared" si="866"/>
        <v>-0.42758631600992025</v>
      </c>
      <c r="AK179" s="145">
        <f t="shared" ref="AK179" si="922">V179*1000</f>
        <v>2.4406006896637593</v>
      </c>
      <c r="AL179" s="145">
        <f t="shared" ref="AL179" si="923">AF179/Q179</f>
        <v>1.0071639703222639</v>
      </c>
      <c r="AM179" s="145">
        <f t="shared" ref="AM179" si="924">AL179*SQRT((R179/Q179)^2+(AG179/AF179)^2)</f>
        <v>2.8751123729208426E-3</v>
      </c>
      <c r="AN179" s="136">
        <f>AF179/Q179</f>
        <v>1.0071639703222639</v>
      </c>
      <c r="AO179" s="140">
        <f t="shared" ref="AO179" si="925">AN179*SQRT((R179/Q179)^2+(AG179/AF179)^2)</f>
        <v>2.8751123729208426E-3</v>
      </c>
      <c r="AP179" s="136" t="str">
        <f t="shared" ref="AP179" si="926">ThU_Alter_Kombi(AN179,U179)</f>
        <v>Out of range</v>
      </c>
      <c r="AQ179" s="136" t="e">
        <f t="shared" si="872"/>
        <v>#VALUE!</v>
      </c>
      <c r="AR179" s="136" t="e">
        <f>(AQ179/AP179)*100</f>
        <v>#VALUE!</v>
      </c>
      <c r="AS179" s="144">
        <f t="shared" si="873"/>
        <v>2.2455336766132671E-5</v>
      </c>
      <c r="AT179" s="144">
        <f t="shared" si="874"/>
        <v>2.1795094131576617E-7</v>
      </c>
      <c r="AU179" s="136">
        <v>0.75</v>
      </c>
      <c r="AV179" s="136">
        <f t="shared" ref="AV179" si="927">AU179/2</f>
        <v>0.375</v>
      </c>
      <c r="AW179" s="136" t="str">
        <f t="shared" si="876"/>
        <v>Out of range</v>
      </c>
      <c r="AX179" s="146">
        <f t="shared" si="877"/>
        <v>93.306609496899995</v>
      </c>
      <c r="AY179" s="146" t="e">
        <f t="shared" si="878"/>
        <v>#VALUE!</v>
      </c>
      <c r="AZ179" s="147" t="e">
        <f t="shared" si="879"/>
        <v>#VALUE!</v>
      </c>
      <c r="BA179" s="136" t="str">
        <f>Input!B179</f>
        <v>Hu1-13</v>
      </c>
      <c r="BB179" s="148">
        <f>Input!E179</f>
        <v>0</v>
      </c>
      <c r="BC179" s="136" t="e">
        <f>((U179-1)*EXP(Constants!$B$17*AW179*1000))*1000</f>
        <v>#VALUE!</v>
      </c>
      <c r="BD179" s="142" t="e">
        <f>SQRT((EXP(Constants!$B$17*AW179*1000)*V179)^2+((U179-1)*Constants!$B$17*EXP(Constants!$B$17*AW179*1000)*AY179*1000)^2)*1000</f>
        <v>#VALUE!</v>
      </c>
      <c r="BE179" s="136" t="e">
        <f t="shared" si="880"/>
        <v>#VALUE!</v>
      </c>
      <c r="BF179" s="149" t="e">
        <f t="shared" si="881"/>
        <v>#VALUE!</v>
      </c>
      <c r="BG179" s="158" t="e">
        <f t="shared" si="882"/>
        <v>#VALUE!</v>
      </c>
      <c r="BH179" s="136"/>
      <c r="BI179" s="18"/>
      <c r="BJ179" s="18"/>
      <c r="BK179" s="18"/>
      <c r="BL179" s="18"/>
      <c r="BM179" s="18"/>
      <c r="BN179" s="157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0" spans="1:110" ht="15" customHeight="1" x14ac:dyDescent="0.2">
      <c r="A180" s="18">
        <f>Input!A180</f>
        <v>10247</v>
      </c>
      <c r="B180" s="18" t="str">
        <f>Input!B180</f>
        <v>M39_1_64A aussen</v>
      </c>
      <c r="C180" s="18">
        <f>Input!O180</f>
        <v>0.82737839473127683</v>
      </c>
      <c r="D180" s="18">
        <f>C180*Input!P180/100</f>
        <v>1.8340940053574444E-3</v>
      </c>
      <c r="E180" s="150">
        <f>Input!M180</f>
        <v>0.2747442870820882</v>
      </c>
      <c r="F180" s="151">
        <f>E180*Input!N180/100</f>
        <v>3.2283701829240891E-5</v>
      </c>
      <c r="G180" s="21">
        <f>E180*137.88</f>
        <v>37.881742302878322</v>
      </c>
      <c r="H180" s="151">
        <f>G180*Input!L180/100</f>
        <v>5.4667511319138693E-3</v>
      </c>
      <c r="I180" s="18">
        <v>0.3</v>
      </c>
      <c r="J180" s="127">
        <f>(((C180*Constants!$B$24*0.000000001*Input!G180*(Constants!$B$4/Constants!$B$3))-(I180*0.000000000000001))/Input!F180)*1000000000000</f>
        <v>15.132131594279528</v>
      </c>
      <c r="K180" s="18">
        <f>J180*Input!P180/100</f>
        <v>3.3544206643638767E-2</v>
      </c>
      <c r="L180" s="132">
        <f>(J180/Constants!$B$4)*602200000000*Constants!$B$17/(365.2425*24*60)</f>
        <v>0.20891587808929415</v>
      </c>
      <c r="M180" s="130">
        <f>L180*Input!P180/100</f>
        <v>4.6311501734585522E-4</v>
      </c>
      <c r="N180" s="18">
        <v>5.0000000000000001E-3</v>
      </c>
      <c r="O180" s="127">
        <f>(((G180*Constants!$B$23*0.000000001*Input!G180*(Constants!$B$7/Constants!$B$6))-(N180*0.000000001))/Input!F180)*1000000</f>
        <v>6.9774325554420674E-2</v>
      </c>
      <c r="P180" s="18">
        <f>O180*Input!N180/100</f>
        <v>8.1988002205930329E-6</v>
      </c>
      <c r="Q180" s="128">
        <f>(O180/Constants!$B$7)*602200000000000000*Constants!$B$18/(365.2425*24*60)</f>
        <v>5.2060072704150216E-2</v>
      </c>
      <c r="R180" s="129">
        <f>Q180*Input!N180/100</f>
        <v>6.1172950391038718E-6</v>
      </c>
      <c r="S180" s="130">
        <f>Input!S180*Constants!$B$17/Constants!$B$18</f>
        <v>3.9750655382169553</v>
      </c>
      <c r="T180" s="18">
        <f>S180*Input!T180/100</f>
        <v>5.7721201111932182E-3</v>
      </c>
      <c r="U180" s="18">
        <f>S180*1/((U179+U181)/2)</f>
        <v>3.9767659489186871</v>
      </c>
      <c r="V180" s="18">
        <f>U180*Input!T180/100</f>
        <v>5.774589246535615E-3</v>
      </c>
      <c r="W180" s="131">
        <v>3.0000000000000001E-3</v>
      </c>
      <c r="X180" s="127">
        <f>IF((((Constants!$B$25*0.000000001*Input!G180/Input!W180*(Constants!$B$11/Constants!$B$9))-(W180*0.000000001))/Input!F180)*1000000000&lt;0, "n.d.", (((Constants!$B$25*0.000000001*Input!G180/Input!W180*(Constants!$B$11/Constants!$B$9))-(W180*0.000000001))/Input!F180)*1000000000)</f>
        <v>0.22972488559142837</v>
      </c>
      <c r="Y180" s="127">
        <f>X180*Input!X180/100</f>
        <v>4.7684396896272214E-4</v>
      </c>
      <c r="Z180" s="127">
        <f>(X180/Constants!$B$11)*6.022E+23*0.000000001*Constants!$B$19/(365.2425*24*60)</f>
        <v>5.6083271286845166E-5</v>
      </c>
      <c r="AA180" s="127">
        <f>Z180*Input!X180/100</f>
        <v>1.1641302858409246E-7</v>
      </c>
      <c r="AB180" s="132">
        <v>0.05</v>
      </c>
      <c r="AC180" s="132">
        <v>0.9</v>
      </c>
      <c r="AD180" s="127">
        <f>(((Input!G180*Constants!$B$25*0.000000001*Input!U180*(Constants!$B$10/Constants!$B$9))-((AB180*0.000000000000001)+(Input!G180*AC180*0.000000000000001)))/Input!F180)*1000000000000</f>
        <v>1.6528245619582256</v>
      </c>
      <c r="AE180" s="127">
        <f>AD180*Input!V180/100</f>
        <v>5.6344564050919109E-3</v>
      </c>
      <c r="AF180" s="127">
        <f>(AD180/Constants!$B$10)*602200000000*Constants!$B$16/(365.2425*24*60)</f>
        <v>7.5444281984925476E-2</v>
      </c>
      <c r="AG180" s="127">
        <f>AF180*Input!V180/100</f>
        <v>2.5718852904381482E-4</v>
      </c>
      <c r="AH180" s="18">
        <f>AF180/Z180</f>
        <v>1345.218997641131</v>
      </c>
      <c r="AI180" s="131">
        <f>AH180*SQRT((AG180/AF180)^2+(AA180/Z180)^2)</f>
        <v>5.3690572487287165</v>
      </c>
      <c r="AJ180" s="130">
        <f t="shared" ref="AJ180:AJ181" si="928">(U180-1)*1000</f>
        <v>2976.7659489186872</v>
      </c>
      <c r="AK180" s="131">
        <f>V180*1000</f>
        <v>5.7745892465356148</v>
      </c>
      <c r="AL180" s="131">
        <f>AF180/Q180</f>
        <v>1.4491774226606311</v>
      </c>
      <c r="AM180" s="131">
        <f>AL180*SQRT((R180/Q180)^2+(AG180/AF180)^2)</f>
        <v>4.9431599919875727E-3</v>
      </c>
      <c r="AN180" s="18">
        <f>AL180*1/((AN179+AN181)/2)</f>
        <v>1.4388694049459845</v>
      </c>
      <c r="AO180" s="127">
        <f>AN180*SQRT((R180/Q180)^2+(AG180/AF180)^2)</f>
        <v>4.9079992311538926E-3</v>
      </c>
      <c r="AP180" s="18">
        <f>ThU_Alter_Kombi(AN180,U180)</f>
        <v>46.2166</v>
      </c>
      <c r="AQ180" s="18">
        <f t="shared" ref="AQ180:AQ181" si="929">Montealter(AN180,AO180,U180,V180)</f>
        <v>0.19439999999999999</v>
      </c>
      <c r="AR180" s="152">
        <f>(AQ180/AP180)</f>
        <v>4.2062808601238512E-3</v>
      </c>
      <c r="AS180" s="129">
        <f t="shared" si="873"/>
        <v>1.0772799263181632E-3</v>
      </c>
      <c r="AT180" s="129">
        <f t="shared" si="874"/>
        <v>2.239708888013594E-6</v>
      </c>
      <c r="AU180" s="18">
        <v>0.75</v>
      </c>
      <c r="AV180" s="18">
        <f>AU180/2</f>
        <v>0.375</v>
      </c>
      <c r="AW180" s="18">
        <f t="shared" si="876"/>
        <v>46.196599999999997</v>
      </c>
      <c r="AX180" s="133">
        <f t="shared" si="877"/>
        <v>0.20022277790000001</v>
      </c>
      <c r="AY180" s="133">
        <f t="shared" si="878"/>
        <v>0.20317107819952349</v>
      </c>
      <c r="AZ180" s="152">
        <f t="shared" si="879"/>
        <v>4.3341453245476945E-3</v>
      </c>
      <c r="BA180" s="18" t="str">
        <f>Input!B180</f>
        <v>M39_1_64A aussen</v>
      </c>
      <c r="BB180" s="134">
        <f>Input!E180</f>
        <v>0</v>
      </c>
      <c r="BC180" s="18">
        <f>((U180-1)*EXP(Constants!$B$17*AW180*1000))*1000</f>
        <v>3391.2786601486446</v>
      </c>
      <c r="BD180" s="130">
        <f>SQRT((EXP(Constants!$B$17*AW180*1000)*V180)^2+((U180-1)*Constants!$B$17*EXP(Constants!$B$17*AW180*1000)*AY180*1000)^2)*1000</f>
        <v>6.8600328141147546</v>
      </c>
      <c r="BE180" s="18">
        <f t="shared" ref="BE180:BE181" si="930">AW180*1000-58</f>
        <v>46138.6</v>
      </c>
      <c r="BF180" s="135">
        <f t="shared" ref="BF180:BF181" si="931">AY180/2*1000</f>
        <v>101.58553909976175</v>
      </c>
      <c r="BG180" s="20">
        <f t="shared" ref="BG180:BG181" si="932">AY180/AW180*100</f>
        <v>0.43979660451098895</v>
      </c>
      <c r="BH180" s="18"/>
      <c r="BI180" s="18"/>
      <c r="BJ180" s="18"/>
      <c r="BK180" s="18"/>
      <c r="BL180" s="18"/>
      <c r="BM180" s="18"/>
      <c r="BN180" s="157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</row>
    <row r="181" spans="1:110" ht="15" customHeight="1" x14ac:dyDescent="0.2">
      <c r="A181" s="136">
        <f>Input!A181</f>
        <v>10073</v>
      </c>
      <c r="B181" s="136" t="str">
        <f>Input!B181</f>
        <v>Hu1-13</v>
      </c>
      <c r="C181" s="136">
        <f>Input!O181</f>
        <v>2.0717968987581115</v>
      </c>
      <c r="D181" s="136">
        <f>C181*Input!P181/100</f>
        <v>3.1166402005821391E-2</v>
      </c>
      <c r="E181" s="137">
        <f>Input!M181</f>
        <v>2.7186993251817113</v>
      </c>
      <c r="F181" s="138">
        <f>E181*Input!N181/100</f>
        <v>5.4844838464702538E-4</v>
      </c>
      <c r="G181" s="139">
        <f t="shared" ref="G181" si="933">E181*137.88</f>
        <v>374.85426295605436</v>
      </c>
      <c r="H181" s="138">
        <f>G181*Input!L181/100</f>
        <v>2.7672441878681564E-2</v>
      </c>
      <c r="I181" s="136">
        <v>0</v>
      </c>
      <c r="J181" s="140">
        <f>(((C181*Constants!$B$24*0.000000001*Input!G181*(Constants!$B$4/Constants!$B$3))-(I181*0.000000000000001))/Input!F181)*1000000000000</f>
        <v>751.58825515971785</v>
      </c>
      <c r="K181" s="136">
        <f>J181*Input!P181/100</f>
        <v>11.306273176295786</v>
      </c>
      <c r="L181" s="141">
        <f>(J181/Constants!$B$4)*602200000000*Constants!$B$17/(365.2425*24*60)</f>
        <v>10.376510362072946</v>
      </c>
      <c r="M181" s="142">
        <f>L181*Input!P181/100</f>
        <v>0.15609565472165254</v>
      </c>
      <c r="N181" s="136">
        <v>0</v>
      </c>
      <c r="O181" s="140">
        <f>(((G181*Constants!$B$23*0.000000001*Input!G181*(Constants!$B$7/Constants!$B$6))-(N181*0.000000001))/Input!F181)*1000000</f>
        <v>13.698618186672537</v>
      </c>
      <c r="P181" s="136">
        <f>O181*Input!N181/100</f>
        <v>2.7634482955833178E-3</v>
      </c>
      <c r="Q181" s="143">
        <f>(O181/Constants!$B$7)*602200000000000000*Constants!$B$18/(365.2425*24*60)</f>
        <v>10.220823391382588</v>
      </c>
      <c r="R181" s="144">
        <f>Q181*Input!N181/100</f>
        <v>2.0618661382834774E-3</v>
      </c>
      <c r="S181" s="142">
        <f>Input!S181*Constants!$B$17/Constants!$B$18</f>
        <v>0.99957241368399008</v>
      </c>
      <c r="T181" s="136">
        <f>S181*Input!T181/100</f>
        <v>2.4406006896637595E-3</v>
      </c>
      <c r="U181" s="142">
        <f>S181</f>
        <v>0.99957241368399008</v>
      </c>
      <c r="V181" s="136">
        <f>U181*Input!T181/100</f>
        <v>2.4406006896637595E-3</v>
      </c>
      <c r="W181" s="145">
        <v>0</v>
      </c>
      <c r="X181" s="140">
        <f>(((Constants!$B$25*0.000000001*Input!G181/Input!W181*(Constants!$B$11/Constants!$B$9))-(W181*0.000000001))/Input!F181)*1000000000</f>
        <v>0.94011322660084384</v>
      </c>
      <c r="Y181" s="140">
        <f>X181*Input!X181/100</f>
        <v>9.1227445512207777E-3</v>
      </c>
      <c r="Z181" s="140">
        <f>(X181/Constants!$B$11)*6.022E+23*0.000000001*Constants!$B$19/(365.2425*24*60)</f>
        <v>2.2951203128066224E-4</v>
      </c>
      <c r="AA181" s="140">
        <f>Z181*Input!X181/100</f>
        <v>2.2271568717054738E-6</v>
      </c>
      <c r="AB181" s="141">
        <v>0</v>
      </c>
      <c r="AC181" s="141">
        <v>0.9</v>
      </c>
      <c r="AD181" s="140">
        <f>(((Input!G181*Constants!$B$25*0.000000001*Input!U181*(Constants!$B$10/Constants!$B$9))-((AB181*0.000000000000001)+(Input!G181*AC181*0.000000000000001)))/Input!F181)*1000000000000</f>
        <v>225.52074300020644</v>
      </c>
      <c r="AE181" s="140">
        <f>AD181*Input!V181/100</f>
        <v>0.64217590682165593</v>
      </c>
      <c r="AF181" s="140">
        <f>(AD181/Constants!$B$10)*602200000000*Constants!$B$16/(365.2425*24*60)</f>
        <v>10.294045066827554</v>
      </c>
      <c r="AG181" s="140">
        <f>AF181*Input!V181/100</f>
        <v>2.9312548538592421E-2</v>
      </c>
      <c r="AH181" s="136">
        <f t="shared" ref="AH181" si="934">AF181/Z181</f>
        <v>44851.875561326568</v>
      </c>
      <c r="AI181" s="145">
        <f t="shared" ref="AI181" si="935">AH181*SQRT((AG181/AF181)^2+(AA181/Z181)^2)</f>
        <v>453.58898423682234</v>
      </c>
      <c r="AJ181" s="142">
        <f t="shared" si="928"/>
        <v>-0.42758631600992025</v>
      </c>
      <c r="AK181" s="145">
        <f t="shared" ref="AK181" si="936">V181*1000</f>
        <v>2.4406006896637593</v>
      </c>
      <c r="AL181" s="145">
        <f t="shared" ref="AL181" si="937">AF181/Q181</f>
        <v>1.0071639703222639</v>
      </c>
      <c r="AM181" s="145">
        <f t="shared" ref="AM181" si="938">AL181*SQRT((R181/Q181)^2+(AG181/AF181)^2)</f>
        <v>2.8751123729208426E-3</v>
      </c>
      <c r="AN181" s="136">
        <f>AF181/Q181</f>
        <v>1.0071639703222639</v>
      </c>
      <c r="AO181" s="140">
        <f t="shared" ref="AO181" si="939">AN181*SQRT((R181/Q181)^2+(AG181/AF181)^2)</f>
        <v>2.8751123729208426E-3</v>
      </c>
      <c r="AP181" s="136" t="str">
        <f t="shared" ref="AP181" si="940">ThU_Alter_Kombi(AN181,U181)</f>
        <v>Out of range</v>
      </c>
      <c r="AQ181" s="136" t="e">
        <f t="shared" si="929"/>
        <v>#VALUE!</v>
      </c>
      <c r="AR181" s="136" t="e">
        <f>(AQ181/AP181)*100</f>
        <v>#VALUE!</v>
      </c>
      <c r="AS181" s="144">
        <f t="shared" si="873"/>
        <v>2.2455336766132671E-5</v>
      </c>
      <c r="AT181" s="144">
        <f t="shared" si="874"/>
        <v>2.1795094131576617E-7</v>
      </c>
      <c r="AU181" s="136">
        <v>0.75</v>
      </c>
      <c r="AV181" s="136">
        <f t="shared" ref="AV181" si="941">AU181/2</f>
        <v>0.375</v>
      </c>
      <c r="AW181" s="136" t="str">
        <f t="shared" si="876"/>
        <v>Out of range</v>
      </c>
      <c r="AX181" s="146">
        <f t="shared" si="877"/>
        <v>136.1573265824</v>
      </c>
      <c r="AY181" s="146" t="e">
        <f t="shared" si="878"/>
        <v>#VALUE!</v>
      </c>
      <c r="AZ181" s="147" t="e">
        <f t="shared" si="879"/>
        <v>#VALUE!</v>
      </c>
      <c r="BA181" s="136" t="str">
        <f>Input!B181</f>
        <v>Hu1-13</v>
      </c>
      <c r="BB181" s="148">
        <f>Input!E181</f>
        <v>0</v>
      </c>
      <c r="BC181" s="136" t="e">
        <f>((U181-1)*EXP(Constants!$B$17*AW181*1000))*1000</f>
        <v>#VALUE!</v>
      </c>
      <c r="BD181" s="142" t="e">
        <f>SQRT((EXP(Constants!$B$17*AW181*1000)*V181)^2+((U181-1)*Constants!$B$17*EXP(Constants!$B$17*AW181*1000)*AY181*1000)^2)*1000</f>
        <v>#VALUE!</v>
      </c>
      <c r="BE181" s="136" t="e">
        <f t="shared" si="930"/>
        <v>#VALUE!</v>
      </c>
      <c r="BF181" s="149" t="e">
        <f t="shared" si="931"/>
        <v>#VALUE!</v>
      </c>
      <c r="BG181" s="158" t="e">
        <f t="shared" si="932"/>
        <v>#VALUE!</v>
      </c>
      <c r="BH181" s="136"/>
      <c r="BI181" s="18"/>
      <c r="BJ181" s="18"/>
      <c r="BK181" s="18"/>
      <c r="BL181" s="18"/>
      <c r="BM181" s="18"/>
      <c r="BN181" s="157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3" spans="1:110" ht="15" customHeight="1" x14ac:dyDescent="0.2">
      <c r="A183" s="136">
        <f>Input!A183</f>
        <v>10073</v>
      </c>
      <c r="B183" s="136" t="str">
        <f>Input!B183</f>
        <v>Hu1-13</v>
      </c>
      <c r="C183" s="136">
        <f>Input!O183</f>
        <v>2.0779920089076227</v>
      </c>
      <c r="D183" s="136">
        <f>C183*Input!P183/100</f>
        <v>6.5885971121339036E-3</v>
      </c>
      <c r="E183" s="137">
        <f>Input!M183</f>
        <v>2.7195349090535705</v>
      </c>
      <c r="F183" s="138">
        <f>E183*Input!N183/100</f>
        <v>1.8392280302006249E-4</v>
      </c>
      <c r="G183" s="139">
        <f t="shared" ref="G183" si="942">E183*137.88</f>
        <v>374.9694732603063</v>
      </c>
      <c r="H183" s="138">
        <f>G183*Input!L183/100</f>
        <v>1.584570437718524E-2</v>
      </c>
      <c r="I183" s="136">
        <v>0</v>
      </c>
      <c r="J183" s="140">
        <f>(((C183*Constants!$B$24*0.000000001*Input!G183*(Constants!$B$4/Constants!$B$3))-(I183*0.000000000000001))/Input!F183)*1000000000000</f>
        <v>753.83566272683242</v>
      </c>
      <c r="K183" s="136">
        <f>J183*Input!P183/100</f>
        <v>2.3901533062566998</v>
      </c>
      <c r="L183" s="141">
        <f>(J183/Constants!$B$4)*602200000000*Constants!$B$17/(365.2425*24*60)</f>
        <v>10.407538318866935</v>
      </c>
      <c r="M183" s="142">
        <f>L183*Input!P183/100</f>
        <v>3.2998720215558809E-2</v>
      </c>
      <c r="N183" s="136">
        <v>0</v>
      </c>
      <c r="O183" s="140">
        <f>(((G183*Constants!$B$23*0.000000001*Input!G183*(Constants!$B$7/Constants!$B$6))-(N183*0.000000001))/Input!F183)*1000000</f>
        <v>13.702828414820065</v>
      </c>
      <c r="P183" s="136">
        <f>O183*Input!N183/100</f>
        <v>9.2672559670644087E-4</v>
      </c>
      <c r="Q183" s="143">
        <f>(O183/Constants!$B$7)*602200000000000000*Constants!$B$18/(365.2425*24*60)</f>
        <v>10.223964730001338</v>
      </c>
      <c r="R183" s="144">
        <f>Q183*Input!N183/100</f>
        <v>6.9144920510489445E-4</v>
      </c>
      <c r="S183" s="142">
        <f>Input!S183*Constants!$B$17/Constants!$B$18</f>
        <v>0.99856350360032375</v>
      </c>
      <c r="T183" s="136">
        <f>S183*Input!T183/100</f>
        <v>8.1742431571706282E-4</v>
      </c>
      <c r="U183" s="142">
        <f>S183</f>
        <v>0.99856350360032375</v>
      </c>
      <c r="V183" s="136">
        <f>U183*Input!T183/100</f>
        <v>8.1742431571706282E-4</v>
      </c>
      <c r="W183" s="145">
        <v>0</v>
      </c>
      <c r="X183" s="140">
        <f>(((Constants!$B$25*0.000000001*Input!G183/Input!W183*(Constants!$B$11/Constants!$B$9))-(W183*0.000000001))/Input!F183)*1000000000</f>
        <v>0.909263995884114</v>
      </c>
      <c r="Y183" s="140">
        <f>X183*Input!X183/100</f>
        <v>2.3209000054554389E-3</v>
      </c>
      <c r="Z183" s="140">
        <f>(X183/Constants!$B$11)*6.022E+23*0.000000001*Constants!$B$19/(365.2425*24*60)</f>
        <v>2.2198073674623421E-4</v>
      </c>
      <c r="AA183" s="140">
        <f>Z183*Input!X183/100</f>
        <v>5.6660672308309355E-7</v>
      </c>
      <c r="AB183" s="141">
        <v>0</v>
      </c>
      <c r="AC183" s="141">
        <v>0.9</v>
      </c>
      <c r="AD183" s="140">
        <f>(((Input!G183*Constants!$B$25*0.000000001*Input!U183*(Constants!$B$10/Constants!$B$9))-((AB183*0.000000000000001)+(Input!G183*AC183*0.000000000000001)))/Input!F183)*1000000000000</f>
        <v>223.10174178406695</v>
      </c>
      <c r="AE183" s="140">
        <f>AD183*Input!V183/100</f>
        <v>0.45022594758505491</v>
      </c>
      <c r="AF183" s="140">
        <f>(AD183/Constants!$B$10)*602200000000*Constants!$B$16/(365.2425*24*60)</f>
        <v>10.183628139300723</v>
      </c>
      <c r="AG183" s="140">
        <f>AF183*Input!V183/100</f>
        <v>2.0550864337527709E-2</v>
      </c>
      <c r="AH183" s="136">
        <f t="shared" ref="AH183" si="943">AF183/Z183</f>
        <v>45876.179566619459</v>
      </c>
      <c r="AI183" s="145">
        <f t="shared" ref="AI183" si="944">AH183*SQRT((AG183/AF183)^2+(AA183/Z183)^2)</f>
        <v>149.27548243291989</v>
      </c>
      <c r="AJ183" s="142">
        <f t="shared" ref="AJ183:AJ187" si="945">(U183-1)*1000</f>
        <v>-1.4364963996762459</v>
      </c>
      <c r="AK183" s="145">
        <f t="shared" ref="AK183" si="946">V183*1000</f>
        <v>0.81742431571706287</v>
      </c>
      <c r="AL183" s="145">
        <f t="shared" ref="AL183" si="947">AF183/Q183</f>
        <v>0.99605470169686217</v>
      </c>
      <c r="AM183" s="145">
        <f t="shared" ref="AM183" si="948">AL183*SQRT((R183/Q183)^2+(AG183/AF183)^2)</f>
        <v>2.0111964586394171E-3</v>
      </c>
      <c r="AN183" s="136">
        <f>AF183/Q183</f>
        <v>0.99605470169686217</v>
      </c>
      <c r="AO183" s="140">
        <f t="shared" ref="AO183" si="949">AN183*SQRT((R183/Q183)^2+(AG183/AF183)^2)</f>
        <v>2.0111964586394171E-3</v>
      </c>
      <c r="AP183" s="136">
        <f t="shared" ref="AP183" si="950">ThU_Alter_Kombi(AN183,U183)</f>
        <v>683.41909999999996</v>
      </c>
      <c r="AQ183" s="136" t="e">
        <f t="shared" ref="AQ183:AQ187" si="951">Montealter(AN183,AO183,U183,V183)</f>
        <v>#VALUE!</v>
      </c>
      <c r="AR183" s="136" t="e">
        <f>(AQ183/AP183)*100</f>
        <v>#VALUE!</v>
      </c>
      <c r="AS183" s="144">
        <f>Z183/Q183</f>
        <v>2.1711805802190513E-5</v>
      </c>
      <c r="AT183" s="144">
        <f>AS183*SQRT((Y183/X183)^2+(P183/O183)^2)</f>
        <v>5.5438920963267413E-8</v>
      </c>
      <c r="AU183" s="136">
        <v>0.75</v>
      </c>
      <c r="AV183" s="136">
        <f t="shared" ref="AV183" si="952">AU183/2</f>
        <v>0.375</v>
      </c>
      <c r="AW183" s="136">
        <f>marincorr_age(AN183,U183,AS183,AU183)</f>
        <v>683.41729999999995</v>
      </c>
      <c r="AX183" s="146">
        <f>marincorr_age_error(AN183, AO183, U183, V183, AS183, AT183, AU183, AV183)</f>
        <v>294.47835784850002</v>
      </c>
      <c r="AY183" s="146">
        <f>SQRT(((AU183*EXP(-0.0000091577*AW183*1000))/(0.0000091577*(EXP(-0.0000091577*AW183*1000)+(AJ183/1000)*EXP(-(0.0000091577-0.0000028263)*AW183*1000)-AS183*AU183*EXP(-0.0000091577*AW183*1000))))^2*AT183^2+((AS183*EXP(-0.0000091577*AW183*1000))/(0.0000091577*(EXP(-0.0000091577*AW183*1000)+(AJ183/1000)*EXP(-(0.0000091577-0.0000028263)*AW183*1000)-AS183*AU183*EXP(-0.0000091577*AW183*1000))))^2*AV183^2+((0.0000091577/(0.0000091577-0.0000028263))*(EXP(-(0.0000091577-0.0000028263)*AW183*1000)-1)/(0.0000091577*(EXP(-0.0000091577*AW183*1000)+(AJ183/1000)*EXP(-(0.0000091577-0.0000028263)*AW183*1000)-AS183*AU183*EXP(-0.0000091577*AW183*1000))))^2*T183^2+(1/(0.0000091577*(EXP(-0.0000091577*AW183*1000)+(AJ183/1000)*EXP(-(0.0000091577-0.0000028263)*AW183*1000)-AS183*AU183*EXP(-0.0000091577*AW183*1000))))^2*AO183^2)/1000</f>
        <v>133.97832323224935</v>
      </c>
      <c r="AZ183" s="147">
        <f>AX183/AW183</f>
        <v>0.43089099127063368</v>
      </c>
      <c r="BA183" s="136" t="str">
        <f>Input!B183</f>
        <v>Hu1-13</v>
      </c>
      <c r="BB183" s="148">
        <f>Input!E183</f>
        <v>0</v>
      </c>
      <c r="BC183" s="136">
        <f>((U183-1)*EXP(Constants!$B$17*AW183*1000))*1000</f>
        <v>-9.8833519335852209</v>
      </c>
      <c r="BD183" s="142">
        <f>SQRT((EXP(Constants!$B$17*AW183*1000)*V183)^2+((U183-1)*Constants!$B$17*EXP(Constants!$B$17*AW183*1000)*AY183*1000)^2)*1000</f>
        <v>6.7523084306549954</v>
      </c>
      <c r="BE183" s="136">
        <f t="shared" ref="BE183:BE187" si="953">AW183*1000-58</f>
        <v>683359.29999999993</v>
      </c>
      <c r="BF183" s="149">
        <f t="shared" ref="BF183:BF187" si="954">AY183/2*1000</f>
        <v>66989.161616124678</v>
      </c>
      <c r="BG183" s="158">
        <f t="shared" ref="BG183:BG187" si="955">AY183/AW183*100</f>
        <v>19.604174964878613</v>
      </c>
      <c r="BH183" s="136"/>
      <c r="BI183" s="18"/>
      <c r="BJ183" s="18"/>
      <c r="BK183" s="18"/>
      <c r="BL183" s="18"/>
      <c r="BM183" s="18"/>
      <c r="BN183" s="157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10252</v>
      </c>
      <c r="B184" s="18" t="str">
        <f>Input!B184</f>
        <v>GB No.1 23225-1 1R-1W 42-43 cm</v>
      </c>
      <c r="C184" s="18">
        <f>Input!O184</f>
        <v>4.0443074212321557</v>
      </c>
      <c r="D184" s="18">
        <f>C184*Input!P184/100</f>
        <v>2.4133802274120937E-2</v>
      </c>
      <c r="E184" s="150">
        <f>Input!M184</f>
        <v>4.7295381183904528</v>
      </c>
      <c r="F184" s="151">
        <f>E184*Input!N184/100</f>
        <v>3.9120204523320509E-4</v>
      </c>
      <c r="G184" s="21">
        <f>E184*137.88</f>
        <v>652.1087157636756</v>
      </c>
      <c r="H184" s="151">
        <f>G184*Input!L184/100</f>
        <v>2.1721923074837758E-2</v>
      </c>
      <c r="I184" s="18">
        <v>0.3</v>
      </c>
      <c r="J184" s="127">
        <f>(((C184*Constants!$B$24*0.000000001*Input!G184*(Constants!$B$4/Constants!$B$3))-(I184*0.000000000000001))/Input!F184)*1000000000000</f>
        <v>206.46642654408205</v>
      </c>
      <c r="K184" s="18">
        <f>J184*Input!P184/100</f>
        <v>1.2320576542475359</v>
      </c>
      <c r="L184" s="132">
        <f>(J184/Constants!$B$4)*602200000000*Constants!$B$17/(365.2425*24*60)</f>
        <v>2.8504982611783425</v>
      </c>
      <c r="M184" s="130">
        <f>L184*Input!P184/100</f>
        <v>1.7009923888784098E-2</v>
      </c>
      <c r="N184" s="18">
        <v>5.0000000000000001E-3</v>
      </c>
      <c r="O184" s="127">
        <f>(((G184*Constants!$B$23*0.000000001*Input!G184*(Constants!$B$7/Constants!$B$6))-(N184*0.000000001))/Input!F184)*1000000</f>
        <v>3.353563740179526</v>
      </c>
      <c r="P184" s="18">
        <f>O184*Input!N184/100</f>
        <v>2.7738881919078768E-4</v>
      </c>
      <c r="Q184" s="128">
        <f>(O184/Constants!$B$7)*602200000000000000*Constants!$B$18/(365.2425*24*60)</f>
        <v>2.5021635213883742</v>
      </c>
      <c r="R184" s="129">
        <f>Q184*Input!N184/100</f>
        <v>2.0696555616474689E-4</v>
      </c>
      <c r="S184" s="130">
        <f>Input!S184*Constants!$B$17/Constants!$B$18</f>
        <v>1.1254818072777999</v>
      </c>
      <c r="T184" s="18">
        <f>S184*Input!T184/100</f>
        <v>7.412647705818332E-4</v>
      </c>
      <c r="U184" s="18">
        <f>S184*1/((U183+U185)/2)</f>
        <v>1.1274997311157799</v>
      </c>
      <c r="V184" s="18">
        <f>U184*Input!T184/100</f>
        <v>7.4259381547721868E-4</v>
      </c>
      <c r="W184" s="131">
        <v>3.0000000000000001E-3</v>
      </c>
      <c r="X184" s="127">
        <f>IF((((Constants!$B$25*0.000000001*Input!G184/Input!W184*(Constants!$B$11/Constants!$B$9))-(W184*0.000000001))/Input!F184)*1000000000&lt;0, "n.d.", (((Constants!$B$25*0.000000001*Input!G184/Input!W184*(Constants!$B$11/Constants!$B$9))-(W184*0.000000001))/Input!F184)*1000000000)</f>
        <v>1.6430682733872519</v>
      </c>
      <c r="Y184" s="127">
        <f>X184*Input!X184/100</f>
        <v>2.4867049041913496E-3</v>
      </c>
      <c r="Z184" s="127">
        <f>(X184/Constants!$B$11)*6.022E+23*0.000000001*Constants!$B$19/(365.2425*24*60)</f>
        <v>4.011260838456756E-4</v>
      </c>
      <c r="AA184" s="127">
        <f>Z184*Input!X184/100</f>
        <v>6.0708505912646095E-7</v>
      </c>
      <c r="AB184" s="132">
        <v>0.05</v>
      </c>
      <c r="AC184" s="132">
        <v>0.9</v>
      </c>
      <c r="AD184" s="127">
        <f>(((Input!G184*Constants!$B$25*0.000000001*Input!U184*(Constants!$B$10/Constants!$B$9))-((AB184*0.000000000000001)+(Input!G184*AC184*0.000000000000001)))/Input!F184)*1000000000000</f>
        <v>12.177103544513987</v>
      </c>
      <c r="AE184" s="127">
        <f>AD184*Input!V184/100</f>
        <v>2.5364035170216272E-2</v>
      </c>
      <c r="AF184" s="127">
        <f>(AD184/Constants!$B$10)*602200000000*Constants!$B$16/(365.2425*24*60)</f>
        <v>0.55583203124928415</v>
      </c>
      <c r="AG184" s="127">
        <f>AF184*Input!V184/100</f>
        <v>1.1577583402985082E-3</v>
      </c>
      <c r="AH184" s="18">
        <f>AF184/Z184</f>
        <v>1385.6791009959059</v>
      </c>
      <c r="AI184" s="131">
        <f>AH184*SQRT((AG184/AF184)^2+(AA184/Z184)^2)</f>
        <v>3.5677207903795694</v>
      </c>
      <c r="AJ184" s="130">
        <f t="shared" si="945"/>
        <v>127.49973111577995</v>
      </c>
      <c r="AK184" s="131">
        <f>V184*1000</f>
        <v>0.7425938154772187</v>
      </c>
      <c r="AL184" s="131">
        <f>AF184/Q184</f>
        <v>0.22214057014981575</v>
      </c>
      <c r="AM184" s="131">
        <f>AL184*SQRT((R184/Q184)^2+(AG184/AF184)^2)</f>
        <v>4.6306759347390024E-4</v>
      </c>
      <c r="AN184" s="18">
        <f>AL184*1/((AN183+AN185)/2)</f>
        <v>0.22324288538232279</v>
      </c>
      <c r="AO184" s="127">
        <f>AN184*SQRT((R184/Q184)^2+(AG184/AF184)^2)</f>
        <v>4.65365446862961E-4</v>
      </c>
      <c r="AP184" s="18">
        <f>ThU_Alter_Kombi(AN184,U184)</f>
        <v>23.959299999999999</v>
      </c>
      <c r="AQ184" s="18">
        <f t="shared" si="951"/>
        <v>5.96E-2</v>
      </c>
      <c r="AR184" s="152">
        <f>(AQ184/AP184)</f>
        <v>2.4875518066053682E-3</v>
      </c>
      <c r="AS184" s="129">
        <f>Z184/Q184</f>
        <v>1.6031169842293239E-4</v>
      </c>
      <c r="AT184" s="129">
        <f>AS184*SQRT((Y184/X184)^2+(P184/O184)^2)</f>
        <v>2.4298613711408311E-7</v>
      </c>
      <c r="AU184" s="18">
        <v>0.75</v>
      </c>
      <c r="AV184" s="18">
        <f>AU184/2</f>
        <v>0.375</v>
      </c>
      <c r="AW184" s="18">
        <f>marincorr_age(AN184,U184,AS184,AU184)</f>
        <v>23.947700000000001</v>
      </c>
      <c r="AX184" s="133">
        <f>marincorr_age_error(AN184, AO184, U184, V184, AS184, AT184, AU184, AV184)</f>
        <v>5.90002019E-2</v>
      </c>
      <c r="AY184" s="133">
        <f>SQRT(((AU184*EXP(-0.0000091577*AW184*1000))/(0.0000091577*(EXP(-0.0000091577*AW184*1000)+(AJ184/1000)*EXP(-(0.0000091577-0.0000028263)*AW184*1000)-AS184*AU184*EXP(-0.0000091577*AW184*1000))))^2*AT184^2+((AS184*EXP(-0.0000091577*AW184*1000))/(0.0000091577*(EXP(-0.0000091577*AW184*1000)+(AJ184/1000)*EXP(-(0.0000091577-0.0000028263)*AW184*1000)-AS184*AU184*EXP(-0.0000091577*AW184*1000))))^2*AV184^2+((0.0000091577/(0.0000091577-0.0000028263))*(EXP(-(0.0000091577-0.0000028263)*AW184*1000)-1)/(0.0000091577*(EXP(-0.0000091577*AW184*1000)+(AJ184/1000)*EXP(-(0.0000091577-0.0000028263)*AW184*1000)-AS184*AU184*EXP(-0.0000091577*AW184*1000))))^2*T184^2+(1/(0.0000091577*(EXP(-0.0000091577*AW184*1000)+(AJ184/1000)*EXP(-(0.0000091577-0.0000028263)*AW184*1000)-AS184*AU184*EXP(-0.0000091577*AW184*1000))))^2*AO184^2)/1000</f>
        <v>5.8823769266184954E-2</v>
      </c>
      <c r="AZ184" s="152">
        <f>AX184/AW184</f>
        <v>2.4637105818095264E-3</v>
      </c>
      <c r="BA184" s="18" t="str">
        <f>Input!B184</f>
        <v>GB No.1 23225-1 1R-1W 42-43 cm</v>
      </c>
      <c r="BB184" s="134">
        <f>Input!E184</f>
        <v>42.5</v>
      </c>
      <c r="BC184" s="18">
        <f>((U184-1)*EXP(Constants!$B$17*AW184*1000))*1000</f>
        <v>136.41423497657991</v>
      </c>
      <c r="BD184" s="130">
        <f>SQRT((EXP(Constants!$B$17*AW184*1000)*V184)^2+((U184-1)*Constants!$B$17*EXP(Constants!$B$17*AW184*1000)*AY184*1000)^2)*1000</f>
        <v>0.79483701419808783</v>
      </c>
      <c r="BE184" s="18">
        <f t="shared" si="953"/>
        <v>23889.7</v>
      </c>
      <c r="BF184" s="135">
        <f t="shared" si="954"/>
        <v>29.411884633092477</v>
      </c>
      <c r="BG184" s="20">
        <f t="shared" si="955"/>
        <v>0.245634316724299</v>
      </c>
      <c r="BH184" s="18"/>
      <c r="BI184" s="18"/>
      <c r="BJ184" s="18"/>
      <c r="BK184" s="18"/>
      <c r="BL184" s="18"/>
      <c r="BM184" s="18"/>
      <c r="BN184" s="157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6">
        <f>Input!A185</f>
        <v>10073</v>
      </c>
      <c r="B185" s="136" t="str">
        <f>Input!B185</f>
        <v>Hu1-13</v>
      </c>
      <c r="C185" s="136">
        <f>Input!O185</f>
        <v>2.076552394276904</v>
      </c>
      <c r="D185" s="136">
        <f>C185*Input!P185/100</f>
        <v>6.0689498270972532E-3</v>
      </c>
      <c r="E185" s="137">
        <f>Input!M185</f>
        <v>2.7197794363803842</v>
      </c>
      <c r="F185" s="138">
        <f>E185*Input!N185/100</f>
        <v>1.9404749594157132E-4</v>
      </c>
      <c r="G185" s="139">
        <f t="shared" ref="G185" si="956">E185*137.88</f>
        <v>375.00318868812735</v>
      </c>
      <c r="H185" s="138">
        <f>G185*Input!L185/100</f>
        <v>1.8897696357826569E-2</v>
      </c>
      <c r="I185" s="136">
        <v>0</v>
      </c>
      <c r="J185" s="140">
        <f>(((C185*Constants!$B$24*0.000000001*Input!G185*(Constants!$B$4/Constants!$B$3))-(I185*0.000000000000001))/Input!F185)*1000000000000</f>
        <v>753.31341199412157</v>
      </c>
      <c r="K185" s="136">
        <f>J185*Input!P185/100</f>
        <v>2.2016402350703812</v>
      </c>
      <c r="L185" s="141">
        <f>(J185/Constants!$B$4)*602200000000*Constants!$B$17/(365.2425*24*60)</f>
        <v>10.400328067639125</v>
      </c>
      <c r="M185" s="142">
        <f>L185*Input!P185/100</f>
        <v>3.0396087958971276E-2</v>
      </c>
      <c r="N185" s="136">
        <v>0</v>
      </c>
      <c r="O185" s="140">
        <f>(((G185*Constants!$B$23*0.000000001*Input!G185*(Constants!$B$7/Constants!$B$6))-(N185*0.000000001))/Input!F185)*1000000</f>
        <v>13.704060506377671</v>
      </c>
      <c r="P185" s="136">
        <f>O185*Input!N185/100</f>
        <v>9.7774054392933208E-4</v>
      </c>
      <c r="Q185" s="143">
        <f>(O185/Constants!$B$7)*602200000000000000*Constants!$B$18/(365.2425*24*60)</f>
        <v>10.224884019088799</v>
      </c>
      <c r="R185" s="144">
        <f>Q185*Input!N185/100</f>
        <v>7.2951251621996465E-4</v>
      </c>
      <c r="S185" s="142">
        <f>Input!S185*Constants!$B$17/Constants!$B$18</f>
        <v>0.9978570297580599</v>
      </c>
      <c r="T185" s="136">
        <f>S185*Input!T185/100</f>
        <v>6.5523178137189583E-4</v>
      </c>
      <c r="U185" s="142">
        <f>S185</f>
        <v>0.9978570297580599</v>
      </c>
      <c r="V185" s="136">
        <f>U185*Input!T185/100</f>
        <v>6.5523178137189583E-4</v>
      </c>
      <c r="W185" s="145">
        <v>0</v>
      </c>
      <c r="X185" s="140">
        <f>(((Constants!$B$25*0.000000001*Input!G185/Input!W185*(Constants!$B$11/Constants!$B$9))-(W185*0.000000001))/Input!F185)*1000000000</f>
        <v>0.90446597290564146</v>
      </c>
      <c r="Y185" s="140">
        <f>X185*Input!X185/100</f>
        <v>2.9833483056931147E-3</v>
      </c>
      <c r="Z185" s="140">
        <f>(X185/Constants!$B$11)*6.022E+23*0.000000001*Constants!$B$19/(365.2425*24*60)</f>
        <v>2.2080938422319591E-4</v>
      </c>
      <c r="AA185" s="140">
        <f>Z185*Input!X185/100</f>
        <v>7.283317692838577E-7</v>
      </c>
      <c r="AB185" s="141">
        <v>0</v>
      </c>
      <c r="AC185" s="141">
        <v>0.9</v>
      </c>
      <c r="AD185" s="140">
        <f>(((Input!G185*Constants!$B$25*0.000000001*Input!U185*(Constants!$B$10/Constants!$B$9))-((AB185*0.000000000000001)+(Input!G185*AC185*0.000000000000001)))/Input!F185)*1000000000000</f>
        <v>222.67717725328231</v>
      </c>
      <c r="AE185" s="140">
        <f>AD185*Input!V185/100</f>
        <v>0.41921429275785305</v>
      </c>
      <c r="AF185" s="140">
        <f>(AD185/Constants!$B$10)*602200000000*Constants!$B$16/(365.2425*24*60)</f>
        <v>10.164248607486796</v>
      </c>
      <c r="AG185" s="140">
        <f>AF185*Input!V185/100</f>
        <v>1.9135316622753543E-2</v>
      </c>
      <c r="AH185" s="136">
        <f t="shared" ref="AH185" si="957">AF185/Z185</f>
        <v>46031.778238250467</v>
      </c>
      <c r="AI185" s="145">
        <f t="shared" ref="AI185" si="958">AH185*SQRT((AG185/AF185)^2+(AA185/Z185)^2)</f>
        <v>174.8243324140262</v>
      </c>
      <c r="AJ185" s="142">
        <f t="shared" si="945"/>
        <v>-2.1429702419401009</v>
      </c>
      <c r="AK185" s="145">
        <f t="shared" ref="AK185" si="959">V185*1000</f>
        <v>0.65523178137189586</v>
      </c>
      <c r="AL185" s="145">
        <f t="shared" ref="AL185" si="960">AF185/Q185</f>
        <v>0.99406981913058345</v>
      </c>
      <c r="AM185" s="145">
        <f t="shared" ref="AM185" si="961">AL185*SQRT((R185/Q185)^2+(AG185/AF185)^2)</f>
        <v>1.8727892795754192E-3</v>
      </c>
      <c r="AN185" s="136">
        <f>AF185/Q185</f>
        <v>0.99406981913058345</v>
      </c>
      <c r="AO185" s="140">
        <f t="shared" ref="AO185" si="962">AN185*SQRT((R185/Q185)^2+(AG185/AF185)^2)</f>
        <v>1.8727892795754192E-3</v>
      </c>
      <c r="AP185" s="136">
        <f t="shared" ref="AP185" si="963">ThU_Alter_Kombi(AN185,U185)</f>
        <v>637.58349999999996</v>
      </c>
      <c r="AQ185" s="136" t="e">
        <f t="shared" si="951"/>
        <v>#VALUE!</v>
      </c>
      <c r="AR185" s="136" t="e">
        <f>(AQ185/AP185)*100</f>
        <v>#VALUE!</v>
      </c>
      <c r="AS185" s="144">
        <f>Z185/Q185</f>
        <v>2.1595294754538796E-5</v>
      </c>
      <c r="AT185" s="144">
        <f>AS185*SQRT((Y185/X185)^2+(P185/O185)^2)</f>
        <v>7.1247960398903275E-8</v>
      </c>
      <c r="AU185" s="136">
        <v>0.75</v>
      </c>
      <c r="AV185" s="136">
        <f t="shared" ref="AV185" si="964">AU185/2</f>
        <v>0.375</v>
      </c>
      <c r="AW185" s="136">
        <f>marincorr_age(AN185,U185,AS185,AU185)</f>
        <v>637.58169999999996</v>
      </c>
      <c r="AX185" s="146">
        <f>marincorr_age_error(AN185, AO185, U185, V185, AS185, AT185, AU185, AV185)</f>
        <v>226.29167253099999</v>
      </c>
      <c r="AY185" s="146">
        <f>SQRT(((AU185*EXP(-0.0000091577*AW185*1000))/(0.0000091577*(EXP(-0.0000091577*AW185*1000)+(AJ185/1000)*EXP(-(0.0000091577-0.0000028263)*AW185*1000)-AS185*AU185*EXP(-0.0000091577*AW185*1000))))^2*AT185^2+((AS185*EXP(-0.0000091577*AW185*1000))/(0.0000091577*(EXP(-0.0000091577*AW185*1000)+(AJ185/1000)*EXP(-(0.0000091577-0.0000028263)*AW185*1000)-AS185*AU185*EXP(-0.0000091577*AW185*1000))))^2*AV185^2+((0.0000091577/(0.0000091577-0.0000028263))*(EXP(-(0.0000091577-0.0000028263)*AW185*1000)-1)/(0.0000091577*(EXP(-0.0000091577*AW185*1000)+(AJ185/1000)*EXP(-(0.0000091577-0.0000028263)*AW185*1000)-AS185*AU185*EXP(-0.0000091577*AW185*1000))))^2*T185^2+(1/(0.0000091577*(EXP(-0.0000091577*AW185*1000)+(AJ185/1000)*EXP(-(0.0000091577-0.0000028263)*AW185*1000)-AS185*AU185*EXP(-0.0000091577*AW185*1000))))^2*AO185^2)/1000</f>
        <v>79.449955736216637</v>
      </c>
      <c r="AZ185" s="147">
        <f>AX185/AW185</f>
        <v>0.35492184379037228</v>
      </c>
      <c r="BA185" s="136" t="str">
        <f>Input!B185</f>
        <v>Hu1-13</v>
      </c>
      <c r="BB185" s="148">
        <f>Input!E185</f>
        <v>0</v>
      </c>
      <c r="BC185" s="136">
        <f>((U185-1)*EXP(Constants!$B$17*AW185*1000))*1000</f>
        <v>-12.955062553550896</v>
      </c>
      <c r="BD185" s="142">
        <f>SQRT((EXP(Constants!$B$17*AW185*1000)*V185)^2+((U185-1)*Constants!$B$17*EXP(Constants!$B$17*AW185*1000)*AY185*1000)^2)*1000</f>
        <v>4.9119960244559087</v>
      </c>
      <c r="BE185" s="136">
        <f t="shared" si="953"/>
        <v>637523.69999999995</v>
      </c>
      <c r="BF185" s="149">
        <f t="shared" si="954"/>
        <v>39724.977868108319</v>
      </c>
      <c r="BG185" s="158">
        <f t="shared" si="955"/>
        <v>12.461141173941574</v>
      </c>
      <c r="BH185" s="136"/>
      <c r="BI185" s="18"/>
      <c r="BJ185" s="18"/>
      <c r="BK185" s="18"/>
      <c r="BL185" s="18"/>
      <c r="BM185" s="18"/>
      <c r="BN185" s="157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10253</v>
      </c>
      <c r="B186" s="18" t="str">
        <f>Input!B186</f>
        <v>GB No.6 23225-1 3R-1W 89-90 cm</v>
      </c>
      <c r="C186" s="18">
        <f>Input!O186</f>
        <v>4.3451240732239258</v>
      </c>
      <c r="D186" s="18">
        <f>C186*Input!P186/100</f>
        <v>1.6028439785214597E-2</v>
      </c>
      <c r="E186" s="150">
        <f>Input!M186</f>
        <v>5.0876048532997187</v>
      </c>
      <c r="F186" s="151">
        <f>E186*Input!N186/100</f>
        <v>2.6893972246239752E-4</v>
      </c>
      <c r="G186" s="21">
        <f>E186*137.88</f>
        <v>701.47895717296524</v>
      </c>
      <c r="H186" s="151">
        <f>G186*Input!L186/100</f>
        <v>2.3092708410994901E-2</v>
      </c>
      <c r="I186" s="18">
        <v>0.3</v>
      </c>
      <c r="J186" s="127">
        <f>(((C186*Constants!$B$24*0.000000001*Input!G186*(Constants!$B$4/Constants!$B$3))-(I186*0.000000000000001))/Input!F186)*1000000000000</f>
        <v>227.48982430134248</v>
      </c>
      <c r="K186" s="18">
        <f>J186*Input!P186/100</f>
        <v>0.8391721131814972</v>
      </c>
      <c r="L186" s="132">
        <f>(J186/Constants!$B$4)*602200000000*Constants!$B$17/(365.2425*24*60)</f>
        <v>3.1407496098078331</v>
      </c>
      <c r="M186" s="130">
        <f>L186*Input!P186/100</f>
        <v>1.1585702767720888E-2</v>
      </c>
      <c r="N186" s="18">
        <v>5.0000000000000001E-3</v>
      </c>
      <c r="O186" s="127">
        <f>(((G186*Constants!$B$23*0.000000001*Input!G186*(Constants!$B$7/Constants!$B$6))-(N186*0.000000001))/Input!F186)*1000000</f>
        <v>3.6996083359674063</v>
      </c>
      <c r="P186" s="18">
        <f>O186*Input!N186/100</f>
        <v>1.955677903030004E-4</v>
      </c>
      <c r="Q186" s="128">
        <f>(O186/Constants!$B$7)*602200000000000000*Constants!$B$18/(365.2425*24*60)</f>
        <v>2.7603545776608476</v>
      </c>
      <c r="R186" s="129">
        <f>Q186*Input!N186/100</f>
        <v>1.459171880324847E-4</v>
      </c>
      <c r="S186" s="130">
        <f>Input!S186*Constants!$B$17/Constants!$B$18</f>
        <v>1.1291298273820523</v>
      </c>
      <c r="T186" s="18">
        <f>S186*Input!T186/100</f>
        <v>4.7383842968810484E-4</v>
      </c>
      <c r="U186" s="18">
        <f>S186*1/((U185+U187)/2)</f>
        <v>1.1315547154644194</v>
      </c>
      <c r="V186" s="18">
        <f>U186*Input!T186/100</f>
        <v>4.7485603203395932E-4</v>
      </c>
      <c r="W186" s="131">
        <v>3.0000000000000001E-3</v>
      </c>
      <c r="X186" s="127">
        <f>IF((((Constants!$B$25*0.000000001*Input!G186/Input!W186*(Constants!$B$11/Constants!$B$9))-(W186*0.000000001))/Input!F186)*1000000000&lt;0, "n.d.", (((Constants!$B$25*0.000000001*Input!G186/Input!W186*(Constants!$B$11/Constants!$B$9))-(W186*0.000000001))/Input!F186)*1000000000)</f>
        <v>0.64636458110226425</v>
      </c>
      <c r="Y186" s="127">
        <f>X186*Input!X186/100</f>
        <v>1.0442683289448613E-3</v>
      </c>
      <c r="Z186" s="127">
        <f>(X186/Constants!$B$11)*6.022E+23*0.000000001*Constants!$B$19/(365.2425*24*60)</f>
        <v>1.5779849039358455E-4</v>
      </c>
      <c r="AA186" s="127">
        <f>Z186*Input!X186/100</f>
        <v>2.5493965896509892E-7</v>
      </c>
      <c r="AB186" s="132">
        <v>0.05</v>
      </c>
      <c r="AC186" s="132">
        <v>0.9</v>
      </c>
      <c r="AD186" s="127">
        <f>(((Input!G186*Constants!$B$25*0.000000001*Input!U186*(Constants!$B$10/Constants!$B$9))-((AB186*0.000000000000001)+(Input!G186*AC186*0.000000000000001)))/Input!F186)*1000000000000</f>
        <v>8.9356370513218213</v>
      </c>
      <c r="AE186" s="127">
        <f>AD186*Input!V186/100</f>
        <v>2.0581344265148384E-2</v>
      </c>
      <c r="AF186" s="127">
        <f>(AD186/Constants!$B$10)*602200000000*Constants!$B$16/(365.2425*24*60)</f>
        <v>0.4078731263626455</v>
      </c>
      <c r="AG186" s="127">
        <f>AF186*Input!V186/100</f>
        <v>9.3944921687818454E-4</v>
      </c>
      <c r="AH186" s="18">
        <f>AF186/Z186</f>
        <v>2584.7720427826598</v>
      </c>
      <c r="AI186" s="131">
        <f>AH186*SQRT((AG186/AF186)^2+(AA186/Z186)^2)</f>
        <v>7.27203776030795</v>
      </c>
      <c r="AJ186" s="130">
        <f t="shared" si="945"/>
        <v>131.55471546441944</v>
      </c>
      <c r="AK186" s="131">
        <f>V186*1000</f>
        <v>0.47485603203395932</v>
      </c>
      <c r="AL186" s="131">
        <f>AF186/Q186</f>
        <v>0.14776113534960472</v>
      </c>
      <c r="AM186" s="131">
        <f>AL186*SQRT((R186/Q186)^2+(AG186/AF186)^2)</f>
        <v>3.4042604859418977E-4</v>
      </c>
      <c r="AN186" s="18">
        <f>AL186*1/((AN185+AN187)/2)</f>
        <v>0.14864261292917741</v>
      </c>
      <c r="AO186" s="127">
        <f>AN186*SQRT((R186/Q186)^2+(AG186/AF186)^2)</f>
        <v>3.4245687983156702E-4</v>
      </c>
      <c r="AP186" s="18">
        <f>ThU_Alter_Kombi(AN186,U186)</f>
        <v>15.3157</v>
      </c>
      <c r="AQ186" s="18">
        <f t="shared" si="951"/>
        <v>3.8199999999999998E-2</v>
      </c>
      <c r="AR186" s="152">
        <f>(AQ186/AP186)</f>
        <v>2.4941726463694118E-3</v>
      </c>
      <c r="AS186" s="129">
        <f>Z186/Q186</f>
        <v>5.7166021956246142E-5</v>
      </c>
      <c r="AT186" s="129">
        <f>AS186*SQRT((Y186/X186)^2+(P186/O186)^2)</f>
        <v>9.240700074513106E-8</v>
      </c>
      <c r="AU186" s="18">
        <v>0.75</v>
      </c>
      <c r="AV186" s="18">
        <f>AU186/2</f>
        <v>0.375</v>
      </c>
      <c r="AW186" s="18">
        <f>marincorr_age(AN186,U186,AS186,AU186)</f>
        <v>15.3116</v>
      </c>
      <c r="AX186" s="133">
        <f>marincorr_age_error(AN186, AO186, U186, V186, AS186, AT186, AU186, AV186)</f>
        <v>3.7597098400000001E-2</v>
      </c>
      <c r="AY186" s="133">
        <f>SQRT(((AU186*EXP(-0.0000091577*AW186*1000))/(0.0000091577*(EXP(-0.0000091577*AW186*1000)+(AJ186/1000)*EXP(-(0.0000091577-0.0000028263)*AW186*1000)-AS186*AU186*EXP(-0.0000091577*AW186*1000))))^2*AT186^2+((AS186*EXP(-0.0000091577*AW186*1000))/(0.0000091577*(EXP(-0.0000091577*AW186*1000)+(AJ186/1000)*EXP(-(0.0000091577-0.0000028263)*AW186*1000)-AS186*AU186*EXP(-0.0000091577*AW186*1000))))^2*AV186^2+((0.0000091577/(0.0000091577-0.0000028263))*(EXP(-(0.0000091577-0.0000028263)*AW186*1000)-1)/(0.0000091577*(EXP(-0.0000091577*AW186*1000)+(AJ186/1000)*EXP(-(0.0000091577-0.0000028263)*AW186*1000)-AS186*AU186*EXP(-0.0000091577*AW186*1000))))^2*T186^2+(1/(0.0000091577*(EXP(-0.0000091577*AW186*1000)+(AJ186/1000)*EXP(-(0.0000091577-0.0000028263)*AW186*1000)-AS186*AU186*EXP(-0.0000091577*AW186*1000))))^2*AO186^2)/1000</f>
        <v>3.8525676148443398E-2</v>
      </c>
      <c r="AZ186" s="152">
        <f>AX186/AW186</f>
        <v>2.4554650330468404E-3</v>
      </c>
      <c r="BA186" s="18" t="str">
        <f>Input!B186</f>
        <v>GB No.6 23225-1 3R-1W 89-90 cm</v>
      </c>
      <c r="BB186" s="134">
        <f>Input!E186</f>
        <v>89.5</v>
      </c>
      <c r="BC186" s="18">
        <f>((U186-1)*EXP(Constants!$B$17*AW186*1000))*1000</f>
        <v>137.36383096423896</v>
      </c>
      <c r="BD186" s="130">
        <f>SQRT((EXP(Constants!$B$17*AW186*1000)*V186)^2+((U186-1)*Constants!$B$17*EXP(Constants!$B$17*AW186*1000)*AY186*1000)^2)*1000</f>
        <v>0.49604930926954383</v>
      </c>
      <c r="BE186" s="18">
        <f t="shared" si="953"/>
        <v>15253.6</v>
      </c>
      <c r="BF186" s="135">
        <f t="shared" si="954"/>
        <v>19.262838074221698</v>
      </c>
      <c r="BG186" s="20">
        <f t="shared" si="955"/>
        <v>0.2516110409653034</v>
      </c>
      <c r="BH186" s="18"/>
      <c r="BI186" s="18"/>
      <c r="BJ186" s="18"/>
      <c r="BK186" s="18"/>
      <c r="BL186" s="18"/>
      <c r="BM186" s="18"/>
      <c r="BN186" s="157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6">
        <f>Input!A187</f>
        <v>10073</v>
      </c>
      <c r="B187" s="136" t="str">
        <f>Input!B187</f>
        <v>Hu1-13</v>
      </c>
      <c r="C187" s="136">
        <f>Input!O187</f>
        <v>2.076552394276904</v>
      </c>
      <c r="D187" s="136">
        <f>C187*Input!P187/100</f>
        <v>6.0689498270972532E-3</v>
      </c>
      <c r="E187" s="137">
        <f>Input!M187</f>
        <v>2.7197794363803842</v>
      </c>
      <c r="F187" s="138">
        <f>E187*Input!N187/100</f>
        <v>1.9404749594157132E-4</v>
      </c>
      <c r="G187" s="139">
        <f t="shared" ref="G187" si="965">E187*137.88</f>
        <v>375.00318868812735</v>
      </c>
      <c r="H187" s="138">
        <f>G187*Input!L187/100</f>
        <v>1.8897696357826569E-2</v>
      </c>
      <c r="I187" s="136">
        <v>0</v>
      </c>
      <c r="J187" s="140">
        <f>(((C187*Constants!$B$24*0.000000001*Input!G187*(Constants!$B$4/Constants!$B$3))-(I187*0.000000000000001))/Input!F187)*1000000000000</f>
        <v>753.31341199412157</v>
      </c>
      <c r="K187" s="136">
        <f>J187*Input!P187/100</f>
        <v>2.2016402350703812</v>
      </c>
      <c r="L187" s="141">
        <f>(J187/Constants!$B$4)*602200000000*Constants!$B$17/(365.2425*24*60)</f>
        <v>10.400328067639125</v>
      </c>
      <c r="M187" s="142">
        <f>L187*Input!P187/100</f>
        <v>3.0396087958971276E-2</v>
      </c>
      <c r="N187" s="136">
        <v>0</v>
      </c>
      <c r="O187" s="140">
        <f>(((G187*Constants!$B$23*0.000000001*Input!G187*(Constants!$B$7/Constants!$B$6))-(N187*0.000000001))/Input!F187)*1000000</f>
        <v>13.704060506377671</v>
      </c>
      <c r="P187" s="136">
        <f>O187*Input!N187/100</f>
        <v>9.7774054392933208E-4</v>
      </c>
      <c r="Q187" s="143">
        <f>(O187/Constants!$B$7)*602200000000000000*Constants!$B$18/(365.2425*24*60)</f>
        <v>10.224884019088799</v>
      </c>
      <c r="R187" s="144">
        <f>Q187*Input!N187/100</f>
        <v>7.2951251621996465E-4</v>
      </c>
      <c r="S187" s="142">
        <f>Input!S187*Constants!$B$17/Constants!$B$18</f>
        <v>0.9978570297580599</v>
      </c>
      <c r="T187" s="136">
        <f>S187*Input!T187/100</f>
        <v>6.5523178137189583E-4</v>
      </c>
      <c r="U187" s="142">
        <f>S187</f>
        <v>0.9978570297580599</v>
      </c>
      <c r="V187" s="136">
        <f>U187*Input!T187/100</f>
        <v>6.5523178137189583E-4</v>
      </c>
      <c r="W187" s="145">
        <v>0</v>
      </c>
      <c r="X187" s="140">
        <f>(((Constants!$B$25*0.000000001*Input!G187/Input!W187*(Constants!$B$11/Constants!$B$9))-(W187*0.000000001))/Input!F187)*1000000000</f>
        <v>0.90446597290564146</v>
      </c>
      <c r="Y187" s="140">
        <f>X187*Input!X187/100</f>
        <v>2.9833483056931147E-3</v>
      </c>
      <c r="Z187" s="140">
        <f>(X187/Constants!$B$11)*6.022E+23*0.000000001*Constants!$B$19/(365.2425*24*60)</f>
        <v>2.2080938422319591E-4</v>
      </c>
      <c r="AA187" s="140">
        <f>Z187*Input!X187/100</f>
        <v>7.283317692838577E-7</v>
      </c>
      <c r="AB187" s="141">
        <v>0</v>
      </c>
      <c r="AC187" s="141">
        <v>0.9</v>
      </c>
      <c r="AD187" s="140">
        <f>(((Input!G187*Constants!$B$25*0.000000001*Input!U187*(Constants!$B$10/Constants!$B$9))-((AB187*0.000000000000001)+(Input!G187*AC187*0.000000000000001)))/Input!F187)*1000000000000</f>
        <v>222.67717725328231</v>
      </c>
      <c r="AE187" s="140">
        <f>AD187*Input!V187/100</f>
        <v>0.41921429275785305</v>
      </c>
      <c r="AF187" s="140">
        <f>(AD187/Constants!$B$10)*602200000000*Constants!$B$16/(365.2425*24*60)</f>
        <v>10.164248607486796</v>
      </c>
      <c r="AG187" s="140">
        <f>AF187*Input!V187/100</f>
        <v>1.9135316622753543E-2</v>
      </c>
      <c r="AH187" s="136">
        <f t="shared" ref="AH187" si="966">AF187/Z187</f>
        <v>46031.778238250467</v>
      </c>
      <c r="AI187" s="145">
        <f t="shared" ref="AI187" si="967">AH187*SQRT((AG187/AF187)^2+(AA187/Z187)^2)</f>
        <v>174.8243324140262</v>
      </c>
      <c r="AJ187" s="142">
        <f t="shared" si="945"/>
        <v>-2.1429702419401009</v>
      </c>
      <c r="AK187" s="145">
        <f t="shared" ref="AK187" si="968">V187*1000</f>
        <v>0.65523178137189586</v>
      </c>
      <c r="AL187" s="145">
        <f t="shared" ref="AL187" si="969">AF187/Q187</f>
        <v>0.99406981913058345</v>
      </c>
      <c r="AM187" s="145">
        <f t="shared" ref="AM187" si="970">AL187*SQRT((R187/Q187)^2+(AG187/AF187)^2)</f>
        <v>1.8727892795754192E-3</v>
      </c>
      <c r="AN187" s="136">
        <f>AF187/Q187</f>
        <v>0.99406981913058345</v>
      </c>
      <c r="AO187" s="140">
        <f t="shared" ref="AO187" si="971">AN187*SQRT((R187/Q187)^2+(AG187/AF187)^2)</f>
        <v>1.8727892795754192E-3</v>
      </c>
      <c r="AP187" s="136">
        <f t="shared" ref="AP187" si="972">ThU_Alter_Kombi(AN187,U187)</f>
        <v>637.58349999999996</v>
      </c>
      <c r="AQ187" s="136" t="e">
        <f t="shared" si="951"/>
        <v>#VALUE!</v>
      </c>
      <c r="AR187" s="136" t="e">
        <f>(AQ187/AP187)*100</f>
        <v>#VALUE!</v>
      </c>
      <c r="AS187" s="144">
        <f>Z187/Q187</f>
        <v>2.1595294754538796E-5</v>
      </c>
      <c r="AT187" s="144">
        <f>AS187*SQRT((Y187/X187)^2+(P187/O187)^2)</f>
        <v>7.1247960398903275E-8</v>
      </c>
      <c r="AU187" s="136">
        <v>0.75</v>
      </c>
      <c r="AV187" s="136">
        <f t="shared" ref="AV187" si="973">AU187/2</f>
        <v>0.375</v>
      </c>
      <c r="AW187" s="136">
        <f>marincorr_age(AN187,U187,AS187,AU187)</f>
        <v>637.58169999999996</v>
      </c>
      <c r="AX187" s="146">
        <f>marincorr_age_error(AN187, AO187, U187, V187, AS187, AT187, AU187, AV187)</f>
        <v>219.32097794910001</v>
      </c>
      <c r="AY187" s="146">
        <f>SQRT(((AU187*EXP(-0.0000091577*AW187*1000))/(0.0000091577*(EXP(-0.0000091577*AW187*1000)+(AJ187/1000)*EXP(-(0.0000091577-0.0000028263)*AW187*1000)-AS187*AU187*EXP(-0.0000091577*AW187*1000))))^2*AT187^2+((AS187*EXP(-0.0000091577*AW187*1000))/(0.0000091577*(EXP(-0.0000091577*AW187*1000)+(AJ187/1000)*EXP(-(0.0000091577-0.0000028263)*AW187*1000)-AS187*AU187*EXP(-0.0000091577*AW187*1000))))^2*AV187^2+((0.0000091577/(0.0000091577-0.0000028263))*(EXP(-(0.0000091577-0.0000028263)*AW187*1000)-1)/(0.0000091577*(EXP(-0.0000091577*AW187*1000)+(AJ187/1000)*EXP(-(0.0000091577-0.0000028263)*AW187*1000)-AS187*AU187*EXP(-0.0000091577*AW187*1000))))^2*T187^2+(1/(0.0000091577*(EXP(-0.0000091577*AW187*1000)+(AJ187/1000)*EXP(-(0.0000091577-0.0000028263)*AW187*1000)-AS187*AU187*EXP(-0.0000091577*AW187*1000))))^2*AO187^2)/1000</f>
        <v>79.449955736216637</v>
      </c>
      <c r="AZ187" s="147">
        <f>AX187/AW187</f>
        <v>0.34398882205856918</v>
      </c>
      <c r="BA187" s="136" t="str">
        <f>Input!B187</f>
        <v>Hu1-13</v>
      </c>
      <c r="BB187" s="148">
        <f>Input!E187</f>
        <v>0</v>
      </c>
      <c r="BC187" s="136">
        <f>((U187-1)*EXP(Constants!$B$17*AW187*1000))*1000</f>
        <v>-12.955062553550896</v>
      </c>
      <c r="BD187" s="142">
        <f>SQRT((EXP(Constants!$B$17*AW187*1000)*V187)^2+((U187-1)*Constants!$B$17*EXP(Constants!$B$17*AW187*1000)*AY187*1000)^2)*1000</f>
        <v>4.9119960244559087</v>
      </c>
      <c r="BE187" s="136">
        <f t="shared" si="953"/>
        <v>637523.69999999995</v>
      </c>
      <c r="BF187" s="149">
        <f t="shared" si="954"/>
        <v>39724.977868108319</v>
      </c>
      <c r="BG187" s="158">
        <f t="shared" si="955"/>
        <v>12.461141173941574</v>
      </c>
      <c r="BH187" s="136"/>
      <c r="BI187" s="18"/>
      <c r="BJ187" s="18"/>
      <c r="BK187" s="18"/>
      <c r="BL187" s="18"/>
      <c r="BM187" s="18"/>
      <c r="BN187" s="157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9" spans="1:110" ht="15" customHeight="1" x14ac:dyDescent="0.2">
      <c r="A189" s="136">
        <f>Input!A189</f>
        <v>10073</v>
      </c>
      <c r="B189" s="136" t="str">
        <f>Input!B189</f>
        <v>Hu1-13</v>
      </c>
      <c r="C189" s="136">
        <f>Input!O189</f>
        <v>2.0866765031203633</v>
      </c>
      <c r="D189" s="136">
        <f>C189*Input!P189/100</f>
        <v>3.1144410452001767E-2</v>
      </c>
      <c r="E189" s="137">
        <f>Input!M189</f>
        <v>2.7200016720369438</v>
      </c>
      <c r="F189" s="138">
        <f>E189*Input!N189/100</f>
        <v>3.8951988397832788E-4</v>
      </c>
      <c r="G189" s="139">
        <f t="shared" ref="G189" si="974">E189*137.88</f>
        <v>375.03383054045378</v>
      </c>
      <c r="H189" s="138">
        <f>G189*Input!L189/100</f>
        <v>3.0026790273085014E-2</v>
      </c>
      <c r="I189" s="136">
        <v>0</v>
      </c>
      <c r="J189" s="140">
        <f>(((C189*Constants!$B$24*0.000000001*Input!G189*(Constants!$B$4/Constants!$B$3))-(I189*0.000000000000001))/Input!F189)*1000000000000</f>
        <v>756.98614714748715</v>
      </c>
      <c r="K189" s="136">
        <f>J189*Input!P189/100</f>
        <v>11.298295273841422</v>
      </c>
      <c r="L189" s="141">
        <f>(J189/Constants!$B$4)*602200000000*Constants!$B$17/(365.2425*24*60)</f>
        <v>10.451034254323678</v>
      </c>
      <c r="M189" s="142">
        <f>L189*Input!P189/100</f>
        <v>0.15598551092028659</v>
      </c>
      <c r="N189" s="136">
        <v>0</v>
      </c>
      <c r="O189" s="140">
        <f>(((G189*Constants!$B$23*0.000000001*Input!G189*(Constants!$B$7/Constants!$B$6))-(N189*0.000000001))/Input!F189)*1000000</f>
        <v>13.705180277651557</v>
      </c>
      <c r="P189" s="136">
        <f>O189*Input!N189/100</f>
        <v>1.9626606433866905E-3</v>
      </c>
      <c r="Q189" s="143">
        <f>(O189/Constants!$B$7)*602200000000000000*Constants!$B$18/(365.2425*24*60)</f>
        <v>10.225719503680979</v>
      </c>
      <c r="R189" s="144">
        <f>Q189*Input!N189/100</f>
        <v>1.4643818478559522E-3</v>
      </c>
      <c r="S189" s="142">
        <f>Input!S189*Constants!$B$17/Constants!$B$18</f>
        <v>0.9993192215893274</v>
      </c>
      <c r="T189" s="136">
        <f>S189*Input!T189/100</f>
        <v>3.0000329738910925E-3</v>
      </c>
      <c r="U189" s="142">
        <f>S189</f>
        <v>0.9993192215893274</v>
      </c>
      <c r="V189" s="136">
        <f>U189*Input!T189/100</f>
        <v>3.0000329738910925E-3</v>
      </c>
      <c r="W189" s="145">
        <v>0</v>
      </c>
      <c r="X189" s="140">
        <f>(((Constants!$B$25*0.000000001*Input!G189/Input!W189*(Constants!$B$11/Constants!$B$9))-(W189*0.000000001))/Input!F189)*1000000000</f>
        <v>0.92622559975511409</v>
      </c>
      <c r="Y189" s="140">
        <f>X189*Input!X189/100</f>
        <v>6.646811021464828E-3</v>
      </c>
      <c r="Z189" s="140">
        <f>(X189/Constants!$B$11)*6.022E+23*0.000000001*Constants!$B$19/(365.2425*24*60)</f>
        <v>2.2612161259827034E-4</v>
      </c>
      <c r="AA189" s="140">
        <f>Z189*Input!X189/100</f>
        <v>1.622701453303558E-6</v>
      </c>
      <c r="AB189" s="141">
        <v>0</v>
      </c>
      <c r="AC189" s="141">
        <v>0.9</v>
      </c>
      <c r="AD189" s="140">
        <f>(((Input!G189*Constants!$B$25*0.000000001*Input!U189*(Constants!$B$10/Constants!$B$9))-((AB189*0.000000000000001)+(Input!G189*AC189*0.000000000000001)))/Input!F189)*1000000000000</f>
        <v>223.75167635188188</v>
      </c>
      <c r="AE189" s="140">
        <f>AD189*Input!V189/100</f>
        <v>0.49215816576047766</v>
      </c>
      <c r="AF189" s="140">
        <f>(AD189/Constants!$B$10)*602200000000*Constants!$B$16/(365.2425*24*60)</f>
        <v>10.213294837106742</v>
      </c>
      <c r="AG189" s="140">
        <f>AF189*Input!V189/100</f>
        <v>2.2464888466339011E-2</v>
      </c>
      <c r="AH189" s="136">
        <f t="shared" ref="AH189" si="975">AF189/Z189</f>
        <v>45167.265170940438</v>
      </c>
      <c r="AI189" s="145">
        <f t="shared" ref="AI189" si="976">AH189*SQRT((AG189/AF189)^2+(AA189/Z189)^2)</f>
        <v>339.01469261232876</v>
      </c>
      <c r="AJ189" s="142">
        <f t="shared" ref="AJ189:AJ197" si="977">(U189-1)*1000</f>
        <v>-0.68077841067260003</v>
      </c>
      <c r="AK189" s="145">
        <f t="shared" ref="AK189" si="978">V189*1000</f>
        <v>3.0000329738910922</v>
      </c>
      <c r="AL189" s="145">
        <f t="shared" ref="AL189" si="979">AF189/Q189</f>
        <v>0.99878495918357979</v>
      </c>
      <c r="AM189" s="145">
        <f t="shared" ref="AM189" si="980">AL189*SQRT((R189/Q189)^2+(AG189/AF189)^2)</f>
        <v>2.2015517173582114E-3</v>
      </c>
      <c r="AN189" s="136">
        <f>AF189/Q189</f>
        <v>0.99878495918357979</v>
      </c>
      <c r="AO189" s="140">
        <f t="shared" ref="AO189" si="981">AN189*SQRT((R189/Q189)^2+(AG189/AF189)^2)</f>
        <v>2.2015517173582114E-3</v>
      </c>
      <c r="AP189" s="136">
        <f t="shared" ref="AP189" si="982">ThU_Alter_Kombi(AN189,U189)</f>
        <v>911.35080000000005</v>
      </c>
      <c r="AQ189" s="136" t="e">
        <f t="shared" ref="AQ189:AQ197" si="983">Montealter(AN189,AO189,U189,V189)</f>
        <v>#VALUE!</v>
      </c>
      <c r="AR189" s="136" t="e">
        <f>(AQ189/AP189)*100</f>
        <v>#VALUE!</v>
      </c>
      <c r="AS189" s="144">
        <f t="shared" ref="AS189:AS197" si="984">Z189/Q189</f>
        <v>2.2113027109424697E-5</v>
      </c>
      <c r="AT189" s="144">
        <f t="shared" ref="AT189:AT197" si="985">AS189*SQRT((Y189/X189)^2+(P189/O189)^2)</f>
        <v>1.5871983581995425E-7</v>
      </c>
      <c r="AU189" s="136">
        <v>0.75</v>
      </c>
      <c r="AV189" s="136">
        <f t="shared" ref="AV189" si="986">AU189/2</f>
        <v>0.375</v>
      </c>
      <c r="AW189" s="136">
        <f t="shared" ref="AW189:AW197" si="987">marincorr_age(AN189,U189,AS189,AU189)</f>
        <v>911.34900000000005</v>
      </c>
      <c r="AX189" s="146">
        <f t="shared" ref="AX189:AX197" si="988">marincorr_age_error(AN189, AO189, U189, V189, AS189, AT189, AU189, AV189)</f>
        <v>330.27747051379998</v>
      </c>
      <c r="AY189" s="146">
        <f t="shared" ref="AY189:AY197" si="989">SQRT(((AU189*EXP(-0.0000091577*AW189*1000))/(0.0000091577*(EXP(-0.0000091577*AW189*1000)+(AJ189/1000)*EXP(-(0.0000091577-0.0000028263)*AW189*1000)-AS189*AU189*EXP(-0.0000091577*AW189*1000))))^2*AT189^2+((AS189*EXP(-0.0000091577*AW189*1000))/(0.0000091577*(EXP(-0.0000091577*AW189*1000)+(AJ189/1000)*EXP(-(0.0000091577-0.0000028263)*AW189*1000)-AS189*AU189*EXP(-0.0000091577*AW189*1000))))^2*AV189^2+((0.0000091577/(0.0000091577-0.0000028263))*(EXP(-(0.0000091577-0.0000028263)*AW189*1000)-1)/(0.0000091577*(EXP(-0.0000091577*AW189*1000)+(AJ189/1000)*EXP(-(0.0000091577-0.0000028263)*AW189*1000)-AS189*AU189*EXP(-0.0000091577*AW189*1000))))^2*T189^2+(1/(0.0000091577*(EXP(-0.0000091577*AW189*1000)+(AJ189/1000)*EXP(-(0.0000091577-0.0000028263)*AW189*1000)-AS189*AU189*EXP(-0.0000091577*AW189*1000))))^2*AO189^2)/1000</f>
        <v>2252.9852566173563</v>
      </c>
      <c r="AZ189" s="147">
        <f t="shared" ref="AZ189:AZ197" si="990">AX189/AW189</f>
        <v>0.36240503968710119</v>
      </c>
      <c r="BA189" s="136" t="str">
        <f>Input!B189</f>
        <v>Hu1-13</v>
      </c>
      <c r="BB189" s="148">
        <f>Input!E189</f>
        <v>0</v>
      </c>
      <c r="BC189" s="136">
        <f>((U189-1)*EXP(Constants!$B$17*AW189*1000))*1000</f>
        <v>-8.911683289423463</v>
      </c>
      <c r="BD189" s="142">
        <f>SQRT((EXP(Constants!$B$17*AW189*1000)*V189)^2+((U189-1)*Constants!$B$17*EXP(Constants!$B$17*AW189*1000)*AY189*1000)^2)*1000</f>
        <v>68.940111290234967</v>
      </c>
      <c r="BE189" s="136">
        <f t="shared" ref="BE189:BE197" si="991">AW189*1000-58</f>
        <v>911291</v>
      </c>
      <c r="BF189" s="149">
        <f t="shared" ref="BF189:BF197" si="992">AY189/2*1000</f>
        <v>1126492.628308678</v>
      </c>
      <c r="BG189" s="158">
        <f t="shared" ref="BG189:BG197" si="993">AY189/AW189*100</f>
        <v>247.21432257207243</v>
      </c>
      <c r="BH189" s="136"/>
      <c r="BI189" s="18"/>
      <c r="BJ189" s="18"/>
      <c r="BK189" s="18"/>
      <c r="BL189" s="18"/>
      <c r="BM189" s="18"/>
      <c r="BN189" s="157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10248</v>
      </c>
      <c r="B190" s="18" t="str">
        <f>Input!B190</f>
        <v>GH17-05 0.7 cm</v>
      </c>
      <c r="C190" s="18">
        <f>Input!O190</f>
        <v>0.6110938026523528</v>
      </c>
      <c r="D190" s="18">
        <f>C190*Input!P190/100</f>
        <v>3.0595319680875865E-3</v>
      </c>
      <c r="E190" s="150">
        <f>Input!M190</f>
        <v>0.76732045655104808</v>
      </c>
      <c r="F190" s="151">
        <f>E190*Input!N190/100</f>
        <v>7.031580672614031E-5</v>
      </c>
      <c r="G190" s="21">
        <f>E190*137.88</f>
        <v>105.79814454925851</v>
      </c>
      <c r="H190" s="151">
        <f>G190*Input!L190/100</f>
        <v>1.0618476057393937E-2</v>
      </c>
      <c r="I190" s="18">
        <v>0.3</v>
      </c>
      <c r="J190" s="127">
        <f>(((C190*Constants!$B$24*0.000000001*Input!G190*(Constants!$B$4/Constants!$B$3))-(I190*0.000000000000001))/Input!F190)*1000000000000</f>
        <v>10.544181455631126</v>
      </c>
      <c r="K190" s="18">
        <f>J190*Input!P190/100</f>
        <v>5.2791011953973913E-2</v>
      </c>
      <c r="L190" s="132">
        <f>(J190/Constants!$B$4)*602200000000*Constants!$B$17/(365.2425*24*60)</f>
        <v>0.14557413235613026</v>
      </c>
      <c r="M190" s="130">
        <f>L190*Input!P190/100</f>
        <v>7.2883853466858468E-4</v>
      </c>
      <c r="N190" s="18">
        <v>5.0000000000000001E-3</v>
      </c>
      <c r="O190" s="127">
        <f>(((G190*Constants!$B$23*0.000000001*Input!G190*(Constants!$B$7/Constants!$B$6))-(N190*0.000000001))/Input!F190)*1000000</f>
        <v>0.18389378884937177</v>
      </c>
      <c r="P190" s="18">
        <f>O190*Input!N190/100</f>
        <v>1.6851681724987136E-5</v>
      </c>
      <c r="Q190" s="128">
        <f>(O190/Constants!$B$7)*602200000000000000*Constants!$B$18/(365.2425*24*60)</f>
        <v>0.13720697321356473</v>
      </c>
      <c r="R190" s="129">
        <f>Q190*Input!N190/100</f>
        <v>1.2573389550082822E-5</v>
      </c>
      <c r="S190" s="130">
        <f>Input!S190*Constants!$B$17/Constants!$B$18</f>
        <v>1.0542151606825403</v>
      </c>
      <c r="T190" s="18">
        <f>S190*Input!T190/100</f>
        <v>3.1683216476193648E-3</v>
      </c>
      <c r="U190" s="18">
        <f>S190*1/((U189+U191)/2)</f>
        <v>1.0559905418988855</v>
      </c>
      <c r="V190" s="18">
        <f>U190*Input!T190/100</f>
        <v>3.1736573503775016E-3</v>
      </c>
      <c r="W190" s="131">
        <v>3.0000000000000001E-3</v>
      </c>
      <c r="X190" s="127">
        <f>IF((((Constants!$B$25*0.000000001*Input!G190/Input!W190*(Constants!$B$11/Constants!$B$9))-(W190*0.000000001))/Input!F190)*1000000000&lt;0, "n.d.", (((Constants!$B$25*0.000000001*Input!G190/Input!W190*(Constants!$B$11/Constants!$B$9))-(W190*0.000000001))/Input!F190)*1000000000)</f>
        <v>3.395527249748671</v>
      </c>
      <c r="Y190" s="127">
        <f>X190*Input!X190/100</f>
        <v>6.9248909367659369E-3</v>
      </c>
      <c r="Z190" s="127">
        <f>(X190/Constants!$B$11)*6.022E+23*0.000000001*Constants!$B$19/(365.2425*24*60)</f>
        <v>8.2895797474993069E-4</v>
      </c>
      <c r="AA190" s="127">
        <f>Z190*Input!X190/100</f>
        <v>1.6905897505992731E-6</v>
      </c>
      <c r="AB190" s="132">
        <v>0.05</v>
      </c>
      <c r="AC190" s="132">
        <v>0.9</v>
      </c>
      <c r="AD190" s="127">
        <f>(((Input!G190*Constants!$B$25*0.000000001*Input!U190*(Constants!$B$10/Constants!$B$9))-((AB190*0.000000000000001)+(Input!G190*AC190*0.000000000000001)))/Input!F190)*1000000000000</f>
        <v>6.2657190018725023E-2</v>
      </c>
      <c r="AE190" s="127">
        <f>AD190*Input!V190/100</f>
        <v>1.0175149939739511E-3</v>
      </c>
      <c r="AF190" s="127">
        <f>(AD190/Constants!$B$10)*602200000000*Constants!$B$16/(365.2425*24*60)</f>
        <v>2.8600293225042386E-3</v>
      </c>
      <c r="AG190" s="127">
        <f>AF190*Input!V190/100</f>
        <v>4.6445152072468259E-5</v>
      </c>
      <c r="AH190" s="18">
        <f>AF190/Z190</f>
        <v>3.4501499588890683</v>
      </c>
      <c r="AI190" s="131">
        <f>AH190*SQRT((AG190/AF190)^2+(AA190/Z190)^2)</f>
        <v>5.6468451222128672E-2</v>
      </c>
      <c r="AJ190" s="130">
        <f t="shared" si="977"/>
        <v>55.990541898885525</v>
      </c>
      <c r="AK190" s="131">
        <f>V190*1000</f>
        <v>3.1736573503775016</v>
      </c>
      <c r="AL190" s="131">
        <f>AF190/Q190</f>
        <v>2.0844635338267827E-2</v>
      </c>
      <c r="AM190" s="131">
        <f>AL190*SQRT((R190/Q190)^2+(AG190/AF190)^2)</f>
        <v>3.3850970145939303E-4</v>
      </c>
      <c r="AN190" s="18">
        <f>AL190*1/((AN189+AN191)/2)</f>
        <v>2.0894184900658638E-2</v>
      </c>
      <c r="AO190" s="127">
        <f>AN190*SQRT((R190/Q190)^2+(AG190/AF190)^2)</f>
        <v>3.393143692935942E-4</v>
      </c>
      <c r="AP190" s="18">
        <f>ThU_Alter_Kombi(AN190,U190)</f>
        <v>2.1789000000000001</v>
      </c>
      <c r="AQ190" s="18">
        <f t="shared" si="983"/>
        <v>3.6600000000000001E-2</v>
      </c>
      <c r="AR190" s="152">
        <f>(AQ190/AP190)</f>
        <v>1.6797466611593006E-2</v>
      </c>
      <c r="AS190" s="129">
        <f t="shared" si="984"/>
        <v>6.0416606775491287E-3</v>
      </c>
      <c r="AT190" s="129">
        <f t="shared" si="985"/>
        <v>1.2333888860677412E-5</v>
      </c>
      <c r="AU190" s="18">
        <v>0.75</v>
      </c>
      <c r="AV190" s="18">
        <f>AU190/2</f>
        <v>0.375</v>
      </c>
      <c r="AW190" s="18">
        <f t="shared" si="987"/>
        <v>1.7101</v>
      </c>
      <c r="AX190" s="133">
        <f t="shared" si="988"/>
        <v>0.2315277489</v>
      </c>
      <c r="AY190" s="133">
        <f t="shared" si="989"/>
        <v>0.23799750765207633</v>
      </c>
      <c r="AZ190" s="152">
        <f t="shared" si="990"/>
        <v>0.13538842693409742</v>
      </c>
      <c r="BA190" s="18" t="str">
        <f>Input!B190</f>
        <v>GH17-05 0.7 cm</v>
      </c>
      <c r="BB190" s="134">
        <f>Input!E190</f>
        <v>0.7</v>
      </c>
      <c r="BC190" s="18">
        <f>((U190-1)*EXP(Constants!$B$17*AW190*1000))*1000</f>
        <v>56.261405592214615</v>
      </c>
      <c r="BD190" s="130">
        <f>SQRT((EXP(Constants!$B$17*AW190*1000)*V190)^2+((U190-1)*Constants!$B$17*EXP(Constants!$B$17*AW190*1000)*AY190*1000)^2)*1000</f>
        <v>3.1892343239898726</v>
      </c>
      <c r="BE190" s="18">
        <f t="shared" si="991"/>
        <v>1652.1</v>
      </c>
      <c r="BF190" s="135">
        <f t="shared" si="992"/>
        <v>118.99875382603817</v>
      </c>
      <c r="BG190" s="20">
        <f t="shared" si="993"/>
        <v>13.917169034096039</v>
      </c>
      <c r="BH190" s="18"/>
      <c r="BI190" s="18"/>
      <c r="BJ190" s="18"/>
      <c r="BK190" s="18"/>
      <c r="BL190" s="18"/>
      <c r="BM190" s="18"/>
      <c r="BN190" s="157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6">
        <f>Input!A191</f>
        <v>10073</v>
      </c>
      <c r="B191" s="136" t="str">
        <f>Input!B191</f>
        <v>Hu1-13</v>
      </c>
      <c r="C191" s="136">
        <f>Input!O191</f>
        <v>2.1168377052781575</v>
      </c>
      <c r="D191" s="136">
        <f>C191*Input!P191/100</f>
        <v>3.3603586089630932E-2</v>
      </c>
      <c r="E191" s="137">
        <f>Input!M191</f>
        <v>2.7190962471824807</v>
      </c>
      <c r="F191" s="138">
        <f>E191*Input!N191/100</f>
        <v>5.0017458263140009E-4</v>
      </c>
      <c r="G191" s="139">
        <f t="shared" ref="G191" si="994">E191*137.88</f>
        <v>374.9089905615204</v>
      </c>
      <c r="H191" s="138">
        <f>G191*Input!L191/100</f>
        <v>2.5629276011695946E-2</v>
      </c>
      <c r="I191" s="136">
        <v>0</v>
      </c>
      <c r="J191" s="140">
        <f>(((C191*Constants!$B$24*0.000000001*Input!G191*(Constants!$B$4/Constants!$B$3))-(I191*0.000000000000001))/Input!F191)*1000000000000</f>
        <v>767.92776276477298</v>
      </c>
      <c r="K191" s="136">
        <f>J191*Input!P191/100</f>
        <v>12.190413380459354</v>
      </c>
      <c r="L191" s="141">
        <f>(J191/Constants!$B$4)*602200000000*Constants!$B$17/(365.2425*24*60)</f>
        <v>10.602095406558499</v>
      </c>
      <c r="M191" s="142">
        <f>L191*Input!P191/100</f>
        <v>0.16830219191411966</v>
      </c>
      <c r="N191" s="136">
        <v>0</v>
      </c>
      <c r="O191" s="140">
        <f>(((G191*Constants!$B$23*0.000000001*Input!G191*(Constants!$B$7/Constants!$B$6))-(N191*0.000000001))/Input!F191)*1000000</f>
        <v>13.700618144111029</v>
      </c>
      <c r="P191" s="136">
        <f>O191*Input!N191/100</f>
        <v>2.5202127247697355E-3</v>
      </c>
      <c r="Q191" s="143">
        <f>(O191/Constants!$B$7)*602200000000000000*Constants!$B$18/(365.2425*24*60)</f>
        <v>10.222315601143496</v>
      </c>
      <c r="R191" s="144">
        <f>Q191*Input!N191/100</f>
        <v>1.8803830297020243E-3</v>
      </c>
      <c r="S191" s="142">
        <f>Input!S191*Constants!$B$17/Constants!$B$18</f>
        <v>0.99731828386947552</v>
      </c>
      <c r="T191" s="136">
        <f>S191*Input!T191/100</f>
        <v>2.6783425409367119E-3</v>
      </c>
      <c r="U191" s="142">
        <f>S191</f>
        <v>0.99731828386947552</v>
      </c>
      <c r="V191" s="136">
        <f>U191*Input!T191/100</f>
        <v>2.6783425409367119E-3</v>
      </c>
      <c r="W191" s="145">
        <v>0</v>
      </c>
      <c r="X191" s="140">
        <f>(((Constants!$B$25*0.000000001*Input!G191/Input!W191*(Constants!$B$11/Constants!$B$9))-(W191*0.000000001))/Input!F191)*1000000000</f>
        <v>0.909391461132529</v>
      </c>
      <c r="Y191" s="140">
        <f>X191*Input!X191/100</f>
        <v>6.3063032718910306E-3</v>
      </c>
      <c r="Z191" s="140">
        <f>(X191/Constants!$B$11)*6.022E+23*0.000000001*Constants!$B$19/(365.2425*24*60)</f>
        <v>2.2201185513416201E-4</v>
      </c>
      <c r="AA191" s="140">
        <f>Z191*Input!X191/100</f>
        <v>1.539572503449233E-6</v>
      </c>
      <c r="AB191" s="141">
        <v>0</v>
      </c>
      <c r="AC191" s="141">
        <v>0.9</v>
      </c>
      <c r="AD191" s="140">
        <f>(((Input!G191*Constants!$B$25*0.000000001*Input!U191*(Constants!$B$10/Constants!$B$9))-((AB191*0.000000000000001)+(Input!G191*AC191*0.000000000000001)))/Input!F191)*1000000000000</f>
        <v>223.15923957906702</v>
      </c>
      <c r="AE191" s="140">
        <f>AD191*Input!V191/100</f>
        <v>0.85155389570713391</v>
      </c>
      <c r="AF191" s="140">
        <f>(AD191/Constants!$B$10)*602200000000*Constants!$B$16/(365.2425*24*60)</f>
        <v>10.186252664588729</v>
      </c>
      <c r="AG191" s="140">
        <f>AF191*Input!V191/100</f>
        <v>3.886974680299711E-2</v>
      </c>
      <c r="AH191" s="136">
        <f t="shared" ref="AH191" si="995">AF191/Z191</f>
        <v>45881.570866714144</v>
      </c>
      <c r="AI191" s="145">
        <f t="shared" ref="AI191" si="996">AH191*SQRT((AG191/AF191)^2+(AA191/Z191)^2)</f>
        <v>363.1617108671644</v>
      </c>
      <c r="AJ191" s="142">
        <f t="shared" si="977"/>
        <v>-2.6817161305244808</v>
      </c>
      <c r="AK191" s="145">
        <f t="shared" ref="AK191" si="997">V191*1000</f>
        <v>2.6783425409367121</v>
      </c>
      <c r="AL191" s="145">
        <f t="shared" ref="AL191" si="998">AF191/Q191</f>
        <v>0.99647213625934883</v>
      </c>
      <c r="AM191" s="145">
        <f t="shared" ref="AM191" si="999">AL191*SQRT((R191/Q191)^2+(AG191/AF191)^2)</f>
        <v>3.8068559958242968E-3</v>
      </c>
      <c r="AN191" s="136">
        <f>AF191/Q191</f>
        <v>0.99647213625934883</v>
      </c>
      <c r="AO191" s="140">
        <f t="shared" ref="AO191" si="1000">AN191*SQRT((R191/Q191)^2+(AG191/AF191)^2)</f>
        <v>3.8068559958242968E-3</v>
      </c>
      <c r="AP191" s="136" t="str">
        <f t="shared" ref="AP191" si="1001">ThU_Alter_Kombi(AN191,U191)</f>
        <v>Out of range</v>
      </c>
      <c r="AQ191" s="136" t="e">
        <f t="shared" si="983"/>
        <v>#VALUE!</v>
      </c>
      <c r="AR191" s="136" t="e">
        <f>(AQ191/AP191)*100</f>
        <v>#VALUE!</v>
      </c>
      <c r="AS191" s="144">
        <f t="shared" si="984"/>
        <v>2.171835265087366E-5</v>
      </c>
      <c r="AT191" s="144">
        <f t="shared" si="985"/>
        <v>1.5066195519684063E-7</v>
      </c>
      <c r="AU191" s="136">
        <v>0.75</v>
      </c>
      <c r="AV191" s="136">
        <f t="shared" ref="AV191" si="1002">AU191/2</f>
        <v>0.375</v>
      </c>
      <c r="AW191" s="136" t="str">
        <f t="shared" si="987"/>
        <v>Out of range</v>
      </c>
      <c r="AX191" s="146">
        <f t="shared" si="988"/>
        <v>315.42310468289998</v>
      </c>
      <c r="AY191" s="146" t="e">
        <f t="shared" si="989"/>
        <v>#VALUE!</v>
      </c>
      <c r="AZ191" s="147" t="e">
        <f t="shared" si="990"/>
        <v>#VALUE!</v>
      </c>
      <c r="BA191" s="136" t="str">
        <f>Input!B191</f>
        <v>Hu1-13</v>
      </c>
      <c r="BB191" s="148">
        <f>Input!E191</f>
        <v>0</v>
      </c>
      <c r="BC191" s="136" t="e">
        <f>((U191-1)*EXP(Constants!$B$17*AW191*1000))*1000</f>
        <v>#VALUE!</v>
      </c>
      <c r="BD191" s="142" t="e">
        <f>SQRT((EXP(Constants!$B$17*AW191*1000)*V191)^2+((U191-1)*Constants!$B$17*EXP(Constants!$B$17*AW191*1000)*AY191*1000)^2)*1000</f>
        <v>#VALUE!</v>
      </c>
      <c r="BE191" s="136" t="e">
        <f t="shared" si="991"/>
        <v>#VALUE!</v>
      </c>
      <c r="BF191" s="149" t="e">
        <f t="shared" si="992"/>
        <v>#VALUE!</v>
      </c>
      <c r="BG191" s="158" t="e">
        <f t="shared" si="993"/>
        <v>#VALUE!</v>
      </c>
      <c r="BH191" s="136"/>
      <c r="BI191" s="18"/>
      <c r="BJ191" s="18"/>
      <c r="BK191" s="18"/>
      <c r="BL191" s="18"/>
      <c r="BM191" s="18"/>
      <c r="BN191" s="157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2" spans="1:110" ht="15" customHeight="1" x14ac:dyDescent="0.2">
      <c r="A192" s="18">
        <f>Input!A192</f>
        <v>10249</v>
      </c>
      <c r="B192" s="18" t="str">
        <f>Input!B192</f>
        <v>GH17-05 2.2 cm</v>
      </c>
      <c r="C192" s="18">
        <f>Input!O192</f>
        <v>0.64523144286059142</v>
      </c>
      <c r="D192" s="18">
        <f>C192*Input!P192/100</f>
        <v>2.7723274724071652E-3</v>
      </c>
      <c r="E192" s="150">
        <f>Input!M192</f>
        <v>0.82063142104949971</v>
      </c>
      <c r="F192" s="151">
        <f>E192*Input!N192/100</f>
        <v>7.6311905848289277E-5</v>
      </c>
      <c r="G192" s="21">
        <f>E192*137.88</f>
        <v>113.14866033430502</v>
      </c>
      <c r="H192" s="151">
        <f>G192*Input!L192/100</f>
        <v>9.6542852553206798E-3</v>
      </c>
      <c r="I192" s="18">
        <v>0.3</v>
      </c>
      <c r="J192" s="127">
        <f>(((C192*Constants!$B$24*0.000000001*Input!G192*(Constants!$B$4/Constants!$B$3))-(I192*0.000000000000001))/Input!F192)*1000000000000</f>
        <v>10.389732750287765</v>
      </c>
      <c r="K192" s="18">
        <f>J192*Input!P192/100</f>
        <v>4.4640945281419819E-2</v>
      </c>
      <c r="L192" s="132">
        <f>(J192/Constants!$B$4)*602200000000*Constants!$B$17/(365.2425*24*60)</f>
        <v>0.14344179649217567</v>
      </c>
      <c r="M192" s="130">
        <f>L192*Input!P192/100</f>
        <v>6.1631781511400441E-4</v>
      </c>
      <c r="N192" s="18">
        <v>5.0000000000000001E-3</v>
      </c>
      <c r="O192" s="127">
        <f>(((G192*Constants!$B$23*0.000000001*Input!G192*(Constants!$B$7/Constants!$B$6))-(N192*0.000000001))/Input!F192)*1000000</f>
        <v>0.18353664081868096</v>
      </c>
      <c r="P192" s="18">
        <f>O192*Input!N192/100</f>
        <v>1.7067383108429181E-5</v>
      </c>
      <c r="Q192" s="128">
        <f>(O192/Constants!$B$7)*602200000000000000*Constants!$B$18/(365.2425*24*60)</f>
        <v>0.13694049765402092</v>
      </c>
      <c r="R192" s="129">
        <f>Q192*Input!N192/100</f>
        <v>1.2734328829898871E-5</v>
      </c>
      <c r="S192" s="130">
        <f>Input!S192*Constants!$B$17/Constants!$B$18</f>
        <v>1.0412298764516195</v>
      </c>
      <c r="T192" s="18">
        <f>S192*Input!T192/100</f>
        <v>2.4198278354003685E-3</v>
      </c>
      <c r="U192" s="18">
        <f>S192*1/((U191+U193)/2)</f>
        <v>1.0435393645276698</v>
      </c>
      <c r="V192" s="18">
        <f>U192*Input!T192/100</f>
        <v>2.4251951069878845E-3</v>
      </c>
      <c r="W192" s="131">
        <v>3.0000000000000001E-3</v>
      </c>
      <c r="X192" s="127">
        <f>IF((((Constants!$B$25*0.000000001*Input!G192/Input!W192*(Constants!$B$11/Constants!$B$9))-(W192*0.000000001))/Input!F192)*1000000000&lt;0, "n.d.", (((Constants!$B$25*0.000000001*Input!G192/Input!W192*(Constants!$B$11/Constants!$B$9))-(W192*0.000000001))/Input!F192)*1000000000)</f>
        <v>1.5500454652586331</v>
      </c>
      <c r="Y192" s="127">
        <f>X192*Input!X192/100</f>
        <v>1.9720046711309571E-3</v>
      </c>
      <c r="Z192" s="127">
        <f>(X192/Constants!$B$11)*6.022E+23*0.000000001*Constants!$B$19/(365.2425*24*60)</f>
        <v>3.7841620907216021E-4</v>
      </c>
      <c r="AA192" s="127">
        <f>Z192*Input!X192/100</f>
        <v>4.8143009263115724E-7</v>
      </c>
      <c r="AB192" s="132">
        <v>0.05</v>
      </c>
      <c r="AC192" s="132">
        <v>0.9</v>
      </c>
      <c r="AD192" s="127">
        <f>(((Input!G192*Constants!$B$25*0.000000001*Input!U192*(Constants!$B$10/Constants!$B$9))-((AB192*0.000000000000001)+(Input!G192*AC192*0.000000000000001)))/Input!F192)*1000000000000</f>
        <v>9.7423700083046086E-2</v>
      </c>
      <c r="AE192" s="127">
        <f>AD192*Input!V192/100</f>
        <v>8.8262079063126042E-4</v>
      </c>
      <c r="AF192" s="127">
        <f>(AD192/Constants!$B$10)*602200000000*Constants!$B$16/(365.2425*24*60)</f>
        <v>4.4469699145636889E-3</v>
      </c>
      <c r="AG192" s="127">
        <f>AF192*Input!V192/100</f>
        <v>4.0287815988921447E-5</v>
      </c>
      <c r="AH192" s="18">
        <f>AF192/Z192</f>
        <v>11.751531271525677</v>
      </c>
      <c r="AI192" s="131">
        <f>AH192*SQRT((AG192/AF192)^2+(AA192/Z192)^2)</f>
        <v>0.10750891347112367</v>
      </c>
      <c r="AJ192" s="130">
        <f t="shared" si="977"/>
        <v>43.539364527669818</v>
      </c>
      <c r="AK192" s="131">
        <f>V192*1000</f>
        <v>2.4251951069878843</v>
      </c>
      <c r="AL192" s="131">
        <f>AF192/Q192</f>
        <v>3.24737385269252E-2</v>
      </c>
      <c r="AM192" s="131">
        <f>AL192*SQRT((R192/Q192)^2+(AG192/AF192)^2)</f>
        <v>2.9421492512125011E-4</v>
      </c>
      <c r="AN192" s="18">
        <f>AL192*1/((AN191+AN193)/2)</f>
        <v>3.2548212099470543E-2</v>
      </c>
      <c r="AO192" s="127">
        <f>AN192*SQRT((R192/Q192)^2+(AG192/AF192)^2)</f>
        <v>2.948896622338795E-4</v>
      </c>
      <c r="AP192" s="18">
        <f>ThU_Alter_Kombi(AN192,U192)</f>
        <v>3.4546000000000001</v>
      </c>
      <c r="AQ192" s="18">
        <f t="shared" si="983"/>
        <v>3.2599999999999997E-2</v>
      </c>
      <c r="AR192" s="152">
        <f>(AQ192/AP192)</f>
        <v>9.4366931048457114E-3</v>
      </c>
      <c r="AS192" s="129">
        <f t="shared" si="984"/>
        <v>2.7633623037373926E-3</v>
      </c>
      <c r="AT192" s="129">
        <f t="shared" si="985"/>
        <v>3.5249941217405866E-6</v>
      </c>
      <c r="AU192" s="18">
        <v>0.75</v>
      </c>
      <c r="AV192" s="18">
        <f>AU192/2</f>
        <v>0.375</v>
      </c>
      <c r="AW192" s="18">
        <f t="shared" si="987"/>
        <v>3.2378999999999998</v>
      </c>
      <c r="AX192" s="133">
        <f t="shared" si="988"/>
        <v>0.1113850118</v>
      </c>
      <c r="AY192" s="133">
        <f t="shared" si="989"/>
        <v>0.11344010194876382</v>
      </c>
      <c r="AZ192" s="152">
        <f t="shared" si="990"/>
        <v>3.4400386608604346E-2</v>
      </c>
      <c r="BA192" s="18" t="str">
        <f>Input!B192</f>
        <v>GH17-05 2.2 cm</v>
      </c>
      <c r="BB192" s="134">
        <f>Input!E192</f>
        <v>2.2000000000000002</v>
      </c>
      <c r="BC192" s="18">
        <f>((U192-1)*EXP(Constants!$B$17*AW192*1000))*1000</f>
        <v>43.939030768062018</v>
      </c>
      <c r="BD192" s="130">
        <f>SQRT((EXP(Constants!$B$17*AW192*1000)*V192)^2+((U192-1)*Constants!$B$17*EXP(Constants!$B$17*AW192*1000)*AY192*1000)^2)*1000</f>
        <v>2.4474974205415498</v>
      </c>
      <c r="BE192" s="18">
        <f t="shared" si="991"/>
        <v>3179.8999999999996</v>
      </c>
      <c r="BF192" s="135">
        <f t="shared" si="992"/>
        <v>56.720050974381913</v>
      </c>
      <c r="BG192" s="20">
        <f t="shared" si="993"/>
        <v>3.5035085070188647</v>
      </c>
      <c r="BH192" s="18"/>
      <c r="BI192" s="18"/>
      <c r="BJ192" s="18"/>
      <c r="BK192" s="18"/>
      <c r="BL192" s="18"/>
      <c r="BM192" s="18"/>
      <c r="BN192" s="157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</row>
    <row r="193" spans="1:110" ht="15" customHeight="1" x14ac:dyDescent="0.2">
      <c r="A193" s="136">
        <f>Input!A193</f>
        <v>10073</v>
      </c>
      <c r="B193" s="136" t="str">
        <f>Input!B193</f>
        <v>Hu1-13</v>
      </c>
      <c r="C193" s="136">
        <f>Input!O193</f>
        <v>2.1233168533187419</v>
      </c>
      <c r="D193" s="136">
        <f>C193*Input!P193/100</f>
        <v>2.1972352289107402E-2</v>
      </c>
      <c r="E193" s="137">
        <f>Input!M193</f>
        <v>2.7201752164543409</v>
      </c>
      <c r="F193" s="138">
        <f>E193*Input!N193/100</f>
        <v>4.0149599975726892E-4</v>
      </c>
      <c r="G193" s="139">
        <f t="shared" ref="G193" si="1003">E193*137.88</f>
        <v>375.0577588447245</v>
      </c>
      <c r="H193" s="138">
        <f>G193*Input!L193/100</f>
        <v>2.4123750368227257E-2</v>
      </c>
      <c r="I193" s="136">
        <v>0</v>
      </c>
      <c r="J193" s="140">
        <f>(((C193*Constants!$B$24*0.000000001*Input!G193*(Constants!$B$4/Constants!$B$3))-(I193*0.000000000000001))/Input!F193)*1000000000000</f>
        <v>770.27821109958006</v>
      </c>
      <c r="K193" s="136">
        <f>J193*Input!P193/100</f>
        <v>7.9709366920202847</v>
      </c>
      <c r="L193" s="141">
        <f>(J193/Constants!$B$4)*602200000000*Constants!$B$17/(365.2425*24*60)</f>
        <v>10.634545955558178</v>
      </c>
      <c r="M193" s="142">
        <f>L193*Input!P193/100</f>
        <v>0.11004763128263542</v>
      </c>
      <c r="N193" s="136">
        <v>0</v>
      </c>
      <c r="O193" s="140">
        <f>(((G193*Constants!$B$23*0.000000001*Input!G193*(Constants!$B$7/Constants!$B$6))-(N193*0.000000001))/Input!F193)*1000000</f>
        <v>13.706054710028219</v>
      </c>
      <c r="P193" s="136">
        <f>O193*Input!N193/100</f>
        <v>2.0230042922394858E-3</v>
      </c>
      <c r="Q193" s="143">
        <f>(O193/Constants!$B$7)*602200000000000000*Constants!$B$18/(365.2425*24*60)</f>
        <v>10.226371935829082</v>
      </c>
      <c r="R193" s="144">
        <f>Q193*Input!N193/100</f>
        <v>1.5094054969066336E-3</v>
      </c>
      <c r="S193" s="142">
        <f>Input!S193*Constants!$B$17/Constants!$B$18</f>
        <v>0.99825545650955527</v>
      </c>
      <c r="T193" s="136">
        <f>S193*Input!T193/100</f>
        <v>2.6774913946646861E-3</v>
      </c>
      <c r="U193" s="142">
        <f>S193</f>
        <v>0.99825545650955527</v>
      </c>
      <c r="V193" s="136">
        <f>U193*Input!T193/100</f>
        <v>2.6774913946646861E-3</v>
      </c>
      <c r="W193" s="145">
        <v>0</v>
      </c>
      <c r="X193" s="140">
        <f>(((Constants!$B$25*0.000000001*Input!G193/Input!W193*(Constants!$B$11/Constants!$B$9))-(W193*0.000000001))/Input!F193)*1000000000</f>
        <v>0.92363797891135868</v>
      </c>
      <c r="Y193" s="140">
        <f>X193*Input!X193/100</f>
        <v>6.9637788247483012E-3</v>
      </c>
      <c r="Z193" s="140">
        <f>(X193/Constants!$B$11)*6.022E+23*0.000000001*Constants!$B$19/(365.2425*24*60)</f>
        <v>2.2548989069581202E-4</v>
      </c>
      <c r="AA193" s="140">
        <f>Z193*Input!X193/100</f>
        <v>1.700083541251829E-6</v>
      </c>
      <c r="AB193" s="141">
        <v>0</v>
      </c>
      <c r="AC193" s="141">
        <v>0.9</v>
      </c>
      <c r="AD193" s="140">
        <f>(((Input!G193*Constants!$B$25*0.000000001*Input!U193*(Constants!$B$10/Constants!$B$9))-((AB193*0.000000000000001)+(Input!G193*AC193*0.000000000000001)))/Input!F193)*1000000000000</f>
        <v>223.8033004598378</v>
      </c>
      <c r="AE193" s="140">
        <f>AD193*Input!V193/100</f>
        <v>0.60612678233622175</v>
      </c>
      <c r="AF193" s="140">
        <f>(AD193/Constants!$B$10)*602200000000*Constants!$B$16/(365.2425*24*60)</f>
        <v>10.215651254023268</v>
      </c>
      <c r="AG193" s="140">
        <f>AF193*Input!V193/100</f>
        <v>2.7667062153899205E-2</v>
      </c>
      <c r="AH193" s="136">
        <f t="shared" ref="AH193" si="1004">AF193/Z193</f>
        <v>45304.253873643836</v>
      </c>
      <c r="AI193" s="145">
        <f t="shared" ref="AI193" si="1005">AH193*SQRT((AG193/AF193)^2+(AA193/Z193)^2)</f>
        <v>362.94087007554458</v>
      </c>
      <c r="AJ193" s="142">
        <f t="shared" si="977"/>
        <v>-1.7445434904447277</v>
      </c>
      <c r="AK193" s="145">
        <f t="shared" ref="AK193" si="1006">V193*1000</f>
        <v>2.6774913946646861</v>
      </c>
      <c r="AL193" s="145">
        <f t="shared" ref="AL193" si="1007">AF193/Q193</f>
        <v>0.99895166322200213</v>
      </c>
      <c r="AM193" s="145">
        <f t="shared" ref="AM193" si="1008">AL193*SQRT((R193/Q193)^2+(AG193/AF193)^2)</f>
        <v>2.7094769464075384E-3</v>
      </c>
      <c r="AN193" s="136">
        <f>AF193/Q193</f>
        <v>0.99895166322200213</v>
      </c>
      <c r="AO193" s="140">
        <f t="shared" ref="AO193" si="1009">AN193*SQRT((R193/Q193)^2+(AG193/AF193)^2)</f>
        <v>2.7094769464075384E-3</v>
      </c>
      <c r="AP193" s="136" t="str">
        <f t="shared" ref="AP193" si="1010">ThU_Alter_Kombi(AN193,U193)</f>
        <v>Out of range</v>
      </c>
      <c r="AQ193" s="136" t="e">
        <f t="shared" si="983"/>
        <v>#VALUE!</v>
      </c>
      <c r="AR193" s="136" t="e">
        <f>(AQ193/AP193)*100</f>
        <v>#VALUE!</v>
      </c>
      <c r="AS193" s="144">
        <f t="shared" si="984"/>
        <v>2.2049842516072237E-5</v>
      </c>
      <c r="AT193" s="144">
        <f t="shared" si="985"/>
        <v>1.6627688679179336E-7</v>
      </c>
      <c r="AU193" s="136">
        <v>0.75</v>
      </c>
      <c r="AV193" s="136">
        <f t="shared" ref="AV193" si="1011">AU193/2</f>
        <v>0.375</v>
      </c>
      <c r="AW193" s="136" t="str">
        <f t="shared" si="987"/>
        <v>Out of range</v>
      </c>
      <c r="AX193" s="146">
        <f t="shared" si="988"/>
        <v>316.66889045379997</v>
      </c>
      <c r="AY193" s="146" t="e">
        <f t="shared" si="989"/>
        <v>#VALUE!</v>
      </c>
      <c r="AZ193" s="147" t="e">
        <f t="shared" si="990"/>
        <v>#VALUE!</v>
      </c>
      <c r="BA193" s="136" t="str">
        <f>Input!B193</f>
        <v>Hu1-13</v>
      </c>
      <c r="BB193" s="148">
        <f>Input!E193</f>
        <v>0</v>
      </c>
      <c r="BC193" s="136" t="e">
        <f>((U193-1)*EXP(Constants!$B$17*AW193*1000))*1000</f>
        <v>#VALUE!</v>
      </c>
      <c r="BD193" s="142" t="e">
        <f>SQRT((EXP(Constants!$B$17*AW193*1000)*V193)^2+((U193-1)*Constants!$B$17*EXP(Constants!$B$17*AW193*1000)*AY193*1000)^2)*1000</f>
        <v>#VALUE!</v>
      </c>
      <c r="BE193" s="136" t="e">
        <f t="shared" si="991"/>
        <v>#VALUE!</v>
      </c>
      <c r="BF193" s="149" t="e">
        <f t="shared" si="992"/>
        <v>#VALUE!</v>
      </c>
      <c r="BG193" s="158" t="e">
        <f t="shared" si="993"/>
        <v>#VALUE!</v>
      </c>
      <c r="BH193" s="136"/>
      <c r="BI193" s="18"/>
      <c r="BJ193" s="18"/>
      <c r="BK193" s="18"/>
      <c r="BL193" s="18"/>
      <c r="BM193" s="18"/>
      <c r="BN193" s="157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4" spans="1:110" ht="15" customHeight="1" x14ac:dyDescent="0.2">
      <c r="A194" s="18">
        <f>Input!A194</f>
        <v>10250</v>
      </c>
      <c r="B194" s="18" t="str">
        <f>Input!B194</f>
        <v>GH17-05 3.6 cm</v>
      </c>
      <c r="C194" s="18">
        <f>Input!O194</f>
        <v>0.87444322299555943</v>
      </c>
      <c r="D194" s="18">
        <f>C194*Input!P194/100</f>
        <v>4.3626102318367948E-3</v>
      </c>
      <c r="E194" s="150">
        <f>Input!M194</f>
        <v>1.1099782518074153</v>
      </c>
      <c r="F194" s="151">
        <f>E194*Input!N194/100</f>
        <v>1.1465083433906087E-4</v>
      </c>
      <c r="G194" s="21">
        <f>E194*137.88</f>
        <v>153.04380135920641</v>
      </c>
      <c r="H194" s="151">
        <f>G194*Input!L194/100</f>
        <v>1.2016988487528166E-2</v>
      </c>
      <c r="I194" s="18">
        <v>0.3</v>
      </c>
      <c r="J194" s="127">
        <f>(((C194*Constants!$B$24*0.000000001*Input!G194*(Constants!$B$4/Constants!$B$3))-(I194*0.000000000000001))/Input!F194)*1000000000000</f>
        <v>11.903282337301146</v>
      </c>
      <c r="K194" s="18">
        <f>J194*Input!P194/100</f>
        <v>5.9385652437512093E-2</v>
      </c>
      <c r="L194" s="132">
        <f>(J194/Constants!$B$4)*602200000000*Constants!$B$17/(365.2425*24*60)</f>
        <v>0.16433802905746245</v>
      </c>
      <c r="M194" s="130">
        <f>L194*Input!P194/100</f>
        <v>8.1988486867102053E-4</v>
      </c>
      <c r="N194" s="18">
        <v>5.0000000000000001E-3</v>
      </c>
      <c r="O194" s="127">
        <f>(((G194*Constants!$B$23*0.000000001*Input!G194*(Constants!$B$7/Constants!$B$6))-(N194*0.000000001))/Input!F194)*1000000</f>
        <v>0.20986233261779944</v>
      </c>
      <c r="P194" s="18">
        <f>O194*Input!N194/100</f>
        <v>2.1676903571572728E-5</v>
      </c>
      <c r="Q194" s="128">
        <f>(O194/Constants!$B$7)*602200000000000000*Constants!$B$18/(365.2425*24*60)</f>
        <v>0.15658264278633352</v>
      </c>
      <c r="R194" s="129">
        <f>Q194*Input!N194/100</f>
        <v>1.6173587734026211E-5</v>
      </c>
      <c r="S194" s="130">
        <f>Input!S194*Constants!$B$17/Constants!$B$18</f>
        <v>1.0421274140051611</v>
      </c>
      <c r="T194" s="18">
        <f>S194*Input!T194/100</f>
        <v>2.3366363413201531E-3</v>
      </c>
      <c r="U194" s="18">
        <f>S194*1/((U193+U195)/2)</f>
        <v>1.044601217278148</v>
      </c>
      <c r="V194" s="18">
        <f>U194*Input!T194/100</f>
        <v>2.3421830513973042E-3</v>
      </c>
      <c r="W194" s="131">
        <v>3.0000000000000001E-3</v>
      </c>
      <c r="X194" s="127">
        <f>IF((((Constants!$B$25*0.000000001*Input!G194/Input!W194*(Constants!$B$11/Constants!$B$9))-(W194*0.000000001))/Input!F194)*1000000000&lt;0, "n.d.", (((Constants!$B$25*0.000000001*Input!G194/Input!W194*(Constants!$B$11/Constants!$B$9))-(W194*0.000000001))/Input!F194)*1000000000)</f>
        <v>0.37164801441834938</v>
      </c>
      <c r="Y194" s="127">
        <f>X194*Input!X194/100</f>
        <v>6.1985333234238816E-4</v>
      </c>
      <c r="Z194" s="127">
        <f>(X194/Constants!$B$11)*6.022E+23*0.000000001*Constants!$B$19/(365.2425*24*60)</f>
        <v>9.0731295228118491E-5</v>
      </c>
      <c r="AA194" s="127">
        <f>Z194*Input!X194/100</f>
        <v>1.5132623749627525E-7</v>
      </c>
      <c r="AB194" s="132">
        <v>0.05</v>
      </c>
      <c r="AC194" s="132">
        <v>0.9</v>
      </c>
      <c r="AD194" s="127">
        <f>(((Input!G194*Constants!$B$25*0.000000001*Input!U194*(Constants!$B$10/Constants!$B$9))-((AB194*0.000000000000001)+(Input!G194*AC194*0.000000000000001)))/Input!F194)*1000000000000</f>
        <v>0.14043436607514581</v>
      </c>
      <c r="AE194" s="127">
        <f>AD194*Input!V194/100</f>
        <v>1.0763622278806659E-3</v>
      </c>
      <c r="AF194" s="127">
        <f>(AD194/Constants!$B$10)*602200000000*Constants!$B$16/(365.2425*24*60)</f>
        <v>6.4102205148711582E-3</v>
      </c>
      <c r="AG194" s="127">
        <f>AF194*Input!V194/100</f>
        <v>4.9131273401419845E-5</v>
      </c>
      <c r="AH194" s="18">
        <f>AF194/Z194</f>
        <v>70.650600751972618</v>
      </c>
      <c r="AI194" s="131">
        <f>AH194*SQRT((AG194/AF194)^2+(AA194/Z194)^2)</f>
        <v>0.5541755672957811</v>
      </c>
      <c r="AJ194" s="130">
        <f t="shared" si="977"/>
        <v>44.601217278148027</v>
      </c>
      <c r="AK194" s="131">
        <f>V194*1000</f>
        <v>2.3421830513973041</v>
      </c>
      <c r="AL194" s="131">
        <f>AF194/Q194</f>
        <v>4.093825727298709E-2</v>
      </c>
      <c r="AM194" s="131">
        <f>AL194*SQRT((R194/Q194)^2+(AG194/AF194)^2)</f>
        <v>3.1380064769927067E-4</v>
      </c>
      <c r="AN194" s="18">
        <f>AL194*1/((AN193+AN195)/2)</f>
        <v>4.1104016360656408E-2</v>
      </c>
      <c r="AO194" s="127">
        <f>AN194*SQRT((R194/Q194)^2+(AG194/AF194)^2)</f>
        <v>3.1507122716546097E-4</v>
      </c>
      <c r="AP194" s="18">
        <f>ThU_Alter_Kombi(AN194,U194)</f>
        <v>4.3764000000000003</v>
      </c>
      <c r="AQ194" s="18">
        <f t="shared" si="983"/>
        <v>3.4299999999999997E-2</v>
      </c>
      <c r="AR194" s="152">
        <f>(AQ194/AP194)</f>
        <v>7.83749200255918E-3</v>
      </c>
      <c r="AS194" s="129">
        <f t="shared" si="984"/>
        <v>5.7944669737070942E-4</v>
      </c>
      <c r="AT194" s="129">
        <f t="shared" si="985"/>
        <v>9.6828202534141296E-7</v>
      </c>
      <c r="AU194" s="18">
        <v>0.75</v>
      </c>
      <c r="AV194" s="18">
        <f>AU194/2</f>
        <v>0.375</v>
      </c>
      <c r="AW194" s="18">
        <f t="shared" si="987"/>
        <v>4.3310000000000004</v>
      </c>
      <c r="AX194" s="133">
        <f t="shared" si="988"/>
        <v>4.3555284600000001E-2</v>
      </c>
      <c r="AY194" s="133">
        <f t="shared" si="989"/>
        <v>4.2293886541479447E-2</v>
      </c>
      <c r="AZ194" s="152">
        <f t="shared" si="990"/>
        <v>1.0056634634033709E-2</v>
      </c>
      <c r="BA194" s="18" t="str">
        <f>Input!B194</f>
        <v>GH17-05 3.6 cm</v>
      </c>
      <c r="BB194" s="134">
        <f>Input!E194</f>
        <v>3.6</v>
      </c>
      <c r="BC194" s="18">
        <f>((U194-1)*EXP(Constants!$B$17*AW194*1000))*1000</f>
        <v>45.1496936078385</v>
      </c>
      <c r="BD194" s="130">
        <f>SQRT((EXP(Constants!$B$17*AW194*1000)*V194)^2+((U194-1)*Constants!$B$17*EXP(Constants!$B$17*AW194*1000)*AY194*1000)^2)*1000</f>
        <v>2.3709917965709151</v>
      </c>
      <c r="BE194" s="18">
        <f t="shared" si="991"/>
        <v>4273</v>
      </c>
      <c r="BF194" s="135">
        <f t="shared" si="992"/>
        <v>21.146943270739722</v>
      </c>
      <c r="BG194" s="20">
        <f t="shared" si="993"/>
        <v>0.97653859481596494</v>
      </c>
      <c r="BH194" s="18"/>
      <c r="BI194" s="18"/>
      <c r="BJ194" s="18"/>
      <c r="BK194" s="18"/>
      <c r="BL194" s="18"/>
      <c r="BM194" s="18"/>
      <c r="BN194" s="157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</row>
    <row r="195" spans="1:110" ht="15" customHeight="1" x14ac:dyDescent="0.2">
      <c r="A195" s="136">
        <f>Input!A195</f>
        <v>10073</v>
      </c>
      <c r="B195" s="136" t="str">
        <f>Input!B195</f>
        <v>Hu1-13</v>
      </c>
      <c r="C195" s="136">
        <f>Input!O195</f>
        <v>2.0878867776877437</v>
      </c>
      <c r="D195" s="136">
        <f>C195*Input!P195/100</f>
        <v>2.4613556846807053E-2</v>
      </c>
      <c r="E195" s="137">
        <f>Input!M195</f>
        <v>2.7202638130746015</v>
      </c>
      <c r="F195" s="138">
        <f>E195*Input!N195/100</f>
        <v>4.4056175190152153E-4</v>
      </c>
      <c r="G195" s="139">
        <f t="shared" ref="G195" si="1012">E195*137.88</f>
        <v>375.06997454672603</v>
      </c>
      <c r="H195" s="138">
        <f>G195*Input!L195/100</f>
        <v>3.2032819389988545E-2</v>
      </c>
      <c r="I195" s="136">
        <v>0</v>
      </c>
      <c r="J195" s="140">
        <f>(((C195*Constants!$B$24*0.000000001*Input!G195*(Constants!$B$4/Constants!$B$3))-(I195*0.000000000000001))/Input!F195)*1000000000000</f>
        <v>757.4251999093226</v>
      </c>
      <c r="K195" s="136">
        <f>J195*Input!P195/100</f>
        <v>8.9290896491133722</v>
      </c>
      <c r="L195" s="141">
        <f>(J195/Constants!$B$4)*602200000000*Constants!$B$17/(365.2425*24*60)</f>
        <v>10.457095865187613</v>
      </c>
      <c r="M195" s="142">
        <f>L195*Input!P195/100</f>
        <v>0.12327599670675245</v>
      </c>
      <c r="N195" s="136">
        <v>0</v>
      </c>
      <c r="O195" s="140">
        <f>(((G195*Constants!$B$23*0.000000001*Input!G195*(Constants!$B$7/Constants!$B$6))-(N195*0.000000001))/Input!F195)*1000000</f>
        <v>13.706501118817283</v>
      </c>
      <c r="P195" s="136">
        <f>O195*Input!N195/100</f>
        <v>2.2198435741131932E-3</v>
      </c>
      <c r="Q195" s="143">
        <f>(O195/Constants!$B$7)*602200000000000000*Constants!$B$18/(365.2425*24*60)</f>
        <v>10.226705010693365</v>
      </c>
      <c r="R195" s="144">
        <f>Q195*Input!N195/100</f>
        <v>1.6562713711942385E-3</v>
      </c>
      <c r="S195" s="142">
        <f>Input!S195*Constants!$B$17/Constants!$B$18</f>
        <v>0.99700818432855731</v>
      </c>
      <c r="T195" s="136">
        <f>S195*Input!T195/100</f>
        <v>2.6236971191608677E-3</v>
      </c>
      <c r="U195" s="142">
        <f>S195</f>
        <v>0.99700818432855731</v>
      </c>
      <c r="V195" s="136">
        <f>U195*Input!T195/100</f>
        <v>2.6236971191608677E-3</v>
      </c>
      <c r="W195" s="145">
        <v>0</v>
      </c>
      <c r="X195" s="140">
        <f>(((Constants!$B$25*0.000000001*Input!G195/Input!W195*(Constants!$B$11/Constants!$B$9))-(W195*0.000000001))/Input!F195)*1000000000</f>
        <v>0.91162666267329584</v>
      </c>
      <c r="Y195" s="140">
        <f>X195*Input!X195/100</f>
        <v>7.2391561624638376E-3</v>
      </c>
      <c r="Z195" s="140">
        <f>(X195/Constants!$B$11)*6.022E+23*0.000000001*Constants!$B$19/(365.2425*24*60)</f>
        <v>2.22557540091492E-4</v>
      </c>
      <c r="AA195" s="140">
        <f>Z195*Input!X195/100</f>
        <v>1.7673120519880027E-6</v>
      </c>
      <c r="AB195" s="141">
        <v>0</v>
      </c>
      <c r="AC195" s="141">
        <v>0.9</v>
      </c>
      <c r="AD195" s="140">
        <f>(((Input!G195*Constants!$B$25*0.000000001*Input!U195*(Constants!$B$10/Constants!$B$9))-((AB195*0.000000000000001)+(Input!G195*AC195*0.000000000000001)))/Input!F195)*1000000000000</f>
        <v>222.47333544849312</v>
      </c>
      <c r="AE195" s="140">
        <f>AD195*Input!V195/100</f>
        <v>0.56783635430212198</v>
      </c>
      <c r="AF195" s="140">
        <f>(AD195/Constants!$B$10)*602200000000*Constants!$B$16/(365.2425*24*60)</f>
        <v>10.154944112046207</v>
      </c>
      <c r="AG195" s="140">
        <f>AF195*Input!V195/100</f>
        <v>2.5919269970495585E-2</v>
      </c>
      <c r="AH195" s="136">
        <f t="shared" ref="AH195" si="1013">AF195/Z195</f>
        <v>45628.39842618486</v>
      </c>
      <c r="AI195" s="145">
        <f t="shared" ref="AI195" si="1014">AH195*SQRT((AG195/AF195)^2+(AA195/Z195)^2)</f>
        <v>380.58811426793983</v>
      </c>
      <c r="AJ195" s="142">
        <f t="shared" si="977"/>
        <v>-2.991815671442688</v>
      </c>
      <c r="AK195" s="145">
        <f t="shared" ref="AK195" si="1015">V195*1000</f>
        <v>2.6236971191608678</v>
      </c>
      <c r="AL195" s="145">
        <f t="shared" ref="AL195" si="1016">AF195/Q195</f>
        <v>0.99298298928421991</v>
      </c>
      <c r="AM195" s="145">
        <f t="shared" ref="AM195" si="1017">AL195*SQRT((R195/Q195)^2+(AG195/AF195)^2)</f>
        <v>2.5395663900242139E-3</v>
      </c>
      <c r="AN195" s="136">
        <f>AF195/Q195</f>
        <v>0.99298298928421991</v>
      </c>
      <c r="AO195" s="140">
        <f t="shared" ref="AO195" si="1018">AN195*SQRT((R195/Q195)^2+(AG195/AF195)^2)</f>
        <v>2.5395663900242139E-3</v>
      </c>
      <c r="AP195" s="136">
        <f t="shared" ref="AP195" si="1019">ThU_Alter_Kombi(AN195,U195)</f>
        <v>642.21420000000001</v>
      </c>
      <c r="AQ195" s="136" t="e">
        <f t="shared" si="983"/>
        <v>#VALUE!</v>
      </c>
      <c r="AR195" s="136" t="e">
        <f>(AQ195/AP195)*100</f>
        <v>#VALUE!</v>
      </c>
      <c r="AS195" s="144">
        <f t="shared" si="984"/>
        <v>2.1762389729514915E-5</v>
      </c>
      <c r="AT195" s="144">
        <f t="shared" si="985"/>
        <v>1.7284937581414859E-7</v>
      </c>
      <c r="AU195" s="136">
        <v>0.75</v>
      </c>
      <c r="AV195" s="136">
        <f t="shared" ref="AV195" si="1020">AU195/2</f>
        <v>0.375</v>
      </c>
      <c r="AW195" s="136">
        <f t="shared" si="987"/>
        <v>642.2124</v>
      </c>
      <c r="AX195" s="146">
        <f t="shared" si="988"/>
        <v>297.8940523238</v>
      </c>
      <c r="AY195" s="146">
        <f t="shared" si="989"/>
        <v>179.82222886992608</v>
      </c>
      <c r="AZ195" s="147">
        <f t="shared" si="990"/>
        <v>0.46385596466807555</v>
      </c>
      <c r="BA195" s="136" t="str">
        <f>Input!B195</f>
        <v>Hu1-13</v>
      </c>
      <c r="BB195" s="148">
        <f>Input!E195</f>
        <v>0</v>
      </c>
      <c r="BC195" s="136">
        <f>((U195-1)*EXP(Constants!$B$17*AW195*1000))*1000</f>
        <v>-18.324562566352924</v>
      </c>
      <c r="BD195" s="142">
        <f>SQRT((EXP(Constants!$B$17*AW195*1000)*V195)^2+((U195-1)*Constants!$B$17*EXP(Constants!$B$17*AW195*1000)*AY195*1000)^2)*1000</f>
        <v>18.566503343904806</v>
      </c>
      <c r="BE195" s="136">
        <f t="shared" si="991"/>
        <v>642154.4</v>
      </c>
      <c r="BF195" s="149">
        <f t="shared" si="992"/>
        <v>89911.114434963034</v>
      </c>
      <c r="BG195" s="158">
        <f t="shared" si="993"/>
        <v>28.000429276969125</v>
      </c>
      <c r="BH195" s="136"/>
      <c r="BI195" s="18"/>
      <c r="BJ195" s="18"/>
      <c r="BK195" s="18"/>
      <c r="BL195" s="18"/>
      <c r="BM195" s="18"/>
      <c r="BN195" s="157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10251</v>
      </c>
      <c r="B196" s="18" t="str">
        <f>Input!B196</f>
        <v>GH17-05 4.0 cm</v>
      </c>
      <c r="C196" s="18">
        <f>Input!O196</f>
        <v>0.41569033467541527</v>
      </c>
      <c r="D196" s="18">
        <f>C196*Input!P196/100</f>
        <v>2.3205227404344692E-3</v>
      </c>
      <c r="E196" s="150">
        <f>Input!M196</f>
        <v>0.52479937945991872</v>
      </c>
      <c r="F196" s="151">
        <f>E196*Input!N196/100</f>
        <v>5.9583573740280032E-5</v>
      </c>
      <c r="G196" s="21">
        <f>E196*137.88</f>
        <v>72.359338439933595</v>
      </c>
      <c r="H196" s="151">
        <f>G196*Input!L196/100</f>
        <v>8.1775581937794314E-3</v>
      </c>
      <c r="I196" s="18">
        <v>0.3</v>
      </c>
      <c r="J196" s="127">
        <f>(((C196*Constants!$B$24*0.000000001*Input!G196*(Constants!$B$4/Constants!$B$3))-(I196*0.000000000000001))/Input!F196)*1000000000000</f>
        <v>8.8961238194380208</v>
      </c>
      <c r="K196" s="18">
        <f>J196*Input!P196/100</f>
        <v>4.9661144132316482E-2</v>
      </c>
      <c r="L196" s="132">
        <f>(J196/Constants!$B$4)*602200000000*Constants!$B$17/(365.2425*24*60)</f>
        <v>0.12282086682563433</v>
      </c>
      <c r="M196" s="130">
        <f>L196*Input!P196/100</f>
        <v>6.8562723425191513E-4</v>
      </c>
      <c r="N196" s="18">
        <v>5.0000000000000001E-3</v>
      </c>
      <c r="O196" s="127">
        <f>(((G196*Constants!$B$23*0.000000001*Input!G196*(Constants!$B$7/Constants!$B$6))-(N196*0.000000001))/Input!F196)*1000000</f>
        <v>0.1559951456524436</v>
      </c>
      <c r="P196" s="18">
        <f>O196*Input!N196/100</f>
        <v>1.7711050408774309E-5</v>
      </c>
      <c r="Q196" s="128">
        <f>(O196/Constants!$B$7)*602200000000000000*Constants!$B$18/(365.2425*24*60)</f>
        <v>0.11639121639128748</v>
      </c>
      <c r="R196" s="129">
        <f>Q196*Input!N196/100</f>
        <v>1.3214582364232434E-5</v>
      </c>
      <c r="S196" s="130">
        <f>Input!S196*Constants!$B$17/Constants!$B$18</f>
        <v>1.0445342689606476</v>
      </c>
      <c r="T196" s="18">
        <f>S196*Input!T196/100</f>
        <v>3.6699689364136381E-3</v>
      </c>
      <c r="U196" s="18">
        <f>S196*1/((U195+U197)/2)</f>
        <v>1.0466485851944678</v>
      </c>
      <c r="V196" s="18">
        <f>U196*Input!T196/100</f>
        <v>3.6773975820124038E-3</v>
      </c>
      <c r="W196" s="131">
        <v>3.0000000000000001E-3</v>
      </c>
      <c r="X196" s="127">
        <f>IF((((Constants!$B$25*0.000000001*Input!G196/Input!W196*(Constants!$B$11/Constants!$B$9))-(W196*0.000000001))/Input!F196)*1000000000&lt;0, "n.d.", (((Constants!$B$25*0.000000001*Input!G196/Input!W196*(Constants!$B$11/Constants!$B$9))-(W196*0.000000001))/Input!F196)*1000000000)</f>
        <v>1.3780152329155149</v>
      </c>
      <c r="Y196" s="127">
        <f>X196*Input!X196/100</f>
        <v>2.4360694172044593E-3</v>
      </c>
      <c r="Z196" s="127">
        <f>(X196/Constants!$B$11)*6.022E+23*0.000000001*Constants!$B$19/(365.2425*24*60)</f>
        <v>3.364180678381393E-4</v>
      </c>
      <c r="AA196" s="127">
        <f>Z196*Input!X196/100</f>
        <v>5.9472329977193482E-7</v>
      </c>
      <c r="AB196" s="132">
        <v>0.05</v>
      </c>
      <c r="AC196" s="132">
        <v>0.9</v>
      </c>
      <c r="AD196" s="127">
        <f>(((Input!G196*Constants!$B$25*0.000000001*Input!U196*(Constants!$B$10/Constants!$B$9))-((AB196*0.000000000000001)+(Input!G196*AC196*0.000000000000001)))/Input!F196)*1000000000000</f>
        <v>0.11520521579763254</v>
      </c>
      <c r="AE196" s="127">
        <f>AD196*Input!V196/100</f>
        <v>1.3496453896466427E-3</v>
      </c>
      <c r="AF196" s="127">
        <f>(AD196/Constants!$B$10)*602200000000*Constants!$B$16/(365.2425*24*60)</f>
        <v>5.2586190856658251E-3</v>
      </c>
      <c r="AG196" s="127">
        <f>AF196*Input!V196/100</f>
        <v>6.1605466000286526E-5</v>
      </c>
      <c r="AH196" s="18">
        <f>AF196/Z196</f>
        <v>15.631202923963949</v>
      </c>
      <c r="AI196" s="131">
        <f>AH196*SQRT((AG196/AF196)^2+(AA196/Z196)^2)</f>
        <v>0.18519492103654375</v>
      </c>
      <c r="AJ196" s="130">
        <f t="shared" si="977"/>
        <v>46.648585194467799</v>
      </c>
      <c r="AK196" s="131">
        <f>V196*1000</f>
        <v>3.6773975820124036</v>
      </c>
      <c r="AL196" s="131">
        <f>AF196/Q196</f>
        <v>4.5180549260583736E-2</v>
      </c>
      <c r="AM196" s="131">
        <f>AL196*SQRT((R196/Q196)^2+(AG196/AF196)^2)</f>
        <v>5.2932137771160442E-4</v>
      </c>
      <c r="AN196" s="18">
        <f>AL196*1/((AN195+AN197)/2)</f>
        <v>4.548466645463449E-2</v>
      </c>
      <c r="AO196" s="127">
        <f>AN196*SQRT((R196/Q196)^2+(AG196/AF196)^2)</f>
        <v>5.3288432094215899E-4</v>
      </c>
      <c r="AP196" s="18">
        <f>ThU_Alter_Kombi(AN196,U196)</f>
        <v>4.8433999999999999</v>
      </c>
      <c r="AQ196" s="18">
        <f t="shared" si="983"/>
        <v>6.0299999999999999E-2</v>
      </c>
      <c r="AR196" s="152">
        <f>(AQ196/AP196)</f>
        <v>1.2449931866044515E-2</v>
      </c>
      <c r="AS196" s="129">
        <f t="shared" si="984"/>
        <v>2.8904076980101226E-3</v>
      </c>
      <c r="AT196" s="129">
        <f t="shared" si="985"/>
        <v>5.1202194773383828E-6</v>
      </c>
      <c r="AU196" s="18">
        <v>0.75</v>
      </c>
      <c r="AV196" s="18">
        <f>AU196/2</f>
        <v>0.375</v>
      </c>
      <c r="AW196" s="18">
        <f t="shared" si="987"/>
        <v>4.6173999999999999</v>
      </c>
      <c r="AX196" s="133">
        <f t="shared" si="988"/>
        <v>0.13187433649999999</v>
      </c>
      <c r="AY196" s="133">
        <f t="shared" si="989"/>
        <v>0.12836655338932515</v>
      </c>
      <c r="AZ196" s="152">
        <f t="shared" si="990"/>
        <v>2.8560301576644864E-2</v>
      </c>
      <c r="BA196" s="18" t="str">
        <f>Input!B196</f>
        <v>GH17-05 4.0 cm</v>
      </c>
      <c r="BB196" s="134">
        <f>Input!E196</f>
        <v>4</v>
      </c>
      <c r="BC196" s="18">
        <f>((U196-1)*EXP(Constants!$B$17*AW196*1000))*1000</f>
        <v>47.260420938462822</v>
      </c>
      <c r="BD196" s="130">
        <f>SQRT((EXP(Constants!$B$17*AW196*1000)*V196)^2+((U196-1)*Constants!$B$17*EXP(Constants!$B$17*AW196*1000)*AY196*1000)^2)*1000</f>
        <v>3.7256691058743945</v>
      </c>
      <c r="BE196" s="18">
        <f t="shared" si="991"/>
        <v>4559.3999999999996</v>
      </c>
      <c r="BF196" s="135">
        <f t="shared" si="992"/>
        <v>64.183276694662581</v>
      </c>
      <c r="BG196" s="20">
        <f t="shared" si="993"/>
        <v>2.7800613633067344</v>
      </c>
      <c r="BH196" s="18"/>
      <c r="BI196" s="18"/>
      <c r="BJ196" s="18"/>
      <c r="BK196" s="18"/>
      <c r="BL196" s="18"/>
      <c r="BM196" s="18"/>
      <c r="BN196" s="157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6">
        <f>Input!A197</f>
        <v>10073</v>
      </c>
      <c r="B197" s="136" t="str">
        <f>Input!B197</f>
        <v>Hu1-13</v>
      </c>
      <c r="C197" s="136">
        <f>Input!O197</f>
        <v>2.1383748739902462</v>
      </c>
      <c r="D197" s="136">
        <f>C197*Input!P197/100</f>
        <v>2.422855000705617E-2</v>
      </c>
      <c r="E197" s="137">
        <f>Input!M197</f>
        <v>2.7191633481500652</v>
      </c>
      <c r="F197" s="138">
        <f>E197*Input!N197/100</f>
        <v>5.0127501538150025E-4</v>
      </c>
      <c r="G197" s="139">
        <f t="shared" ref="G197" si="1021">E197*137.88</f>
        <v>374.91824244293099</v>
      </c>
      <c r="H197" s="138">
        <f>G197*Input!L197/100</f>
        <v>3.0357916598666358E-2</v>
      </c>
      <c r="I197" s="136">
        <v>0</v>
      </c>
      <c r="J197" s="140">
        <f>(((C197*Constants!$B$24*0.000000001*Input!G197*(Constants!$B$4/Constants!$B$3))-(I197*0.000000000000001))/Input!F197)*1000000000000</f>
        <v>775.7408273866489</v>
      </c>
      <c r="K197" s="136">
        <f>J197*Input!P197/100</f>
        <v>8.7894202543544662</v>
      </c>
      <c r="L197" s="141">
        <f>(J197/Constants!$B$4)*602200000000*Constants!$B$17/(365.2425*24*60)</f>
        <v>10.70996343862509</v>
      </c>
      <c r="M197" s="142">
        <f>L197*Input!P197/100</f>
        <v>0.12134770563510411</v>
      </c>
      <c r="N197" s="136">
        <v>0</v>
      </c>
      <c r="O197" s="140">
        <f>(((G197*Constants!$B$23*0.000000001*Input!G197*(Constants!$B$7/Constants!$B$6))-(N197*0.000000001))/Input!F197)*1000000</f>
        <v>13.70095624348318</v>
      </c>
      <c r="P197" s="136">
        <f>O197*Input!N197/100</f>
        <v>2.5257574379875997E-3</v>
      </c>
      <c r="Q197" s="143">
        <f>(O197/Constants!$B$7)*602200000000000000*Constants!$B$18/(365.2425*24*60)</f>
        <v>10.222567864103482</v>
      </c>
      <c r="R197" s="144">
        <f>Q197*Input!N197/100</f>
        <v>1.8845200553336164E-3</v>
      </c>
      <c r="S197" s="142">
        <f>Input!S197*Constants!$B$17/Constants!$B$18</f>
        <v>0.99895165116211548</v>
      </c>
      <c r="T197" s="136">
        <f>S197*Input!T197/100</f>
        <v>2.6508284473930055E-3</v>
      </c>
      <c r="U197" s="142">
        <f>S197</f>
        <v>0.99895165116211548</v>
      </c>
      <c r="V197" s="136">
        <f>U197*Input!T197/100</f>
        <v>2.6508284473930055E-3</v>
      </c>
      <c r="W197" s="145">
        <v>0</v>
      </c>
      <c r="X197" s="140">
        <f>(((Constants!$B$25*0.000000001*Input!G197/Input!W197*(Constants!$B$11/Constants!$B$9))-(W197*0.000000001))/Input!F197)*1000000000</f>
        <v>0.91387567651858281</v>
      </c>
      <c r="Y197" s="140">
        <f>X197*Input!X197/100</f>
        <v>8.6750175680935793E-3</v>
      </c>
      <c r="Z197" s="140">
        <f>(X197/Constants!$B$11)*6.022E+23*0.000000001*Constants!$B$19/(365.2425*24*60)</f>
        <v>2.2310659707888963E-4</v>
      </c>
      <c r="AA197" s="140">
        <f>Z197*Input!X197/100</f>
        <v>2.1178522406790278E-6</v>
      </c>
      <c r="AB197" s="141">
        <v>0</v>
      </c>
      <c r="AC197" s="141">
        <v>0.9</v>
      </c>
      <c r="AD197" s="140">
        <f>(((Input!G197*Constants!$B$25*0.000000001*Input!U197*(Constants!$B$10/Constants!$B$9))-((AB197*0.000000000000001)+(Input!G197*AC197*0.000000000000001)))/Input!F197)*1000000000000</f>
        <v>222.53153209544968</v>
      </c>
      <c r="AE197" s="140">
        <f>AD197*Input!V197/100</f>
        <v>0.60285174933306507</v>
      </c>
      <c r="AF197" s="140">
        <f>(AD197/Constants!$B$10)*602200000000*Constants!$B$16/(365.2425*24*60)</f>
        <v>10.157600536898926</v>
      </c>
      <c r="AG197" s="140">
        <f>AF197*Input!V197/100</f>
        <v>2.7517571083227228E-2</v>
      </c>
      <c r="AH197" s="136">
        <f t="shared" ref="AH197" si="1022">AF197/Z197</f>
        <v>45528.015172528663</v>
      </c>
      <c r="AI197" s="145">
        <f t="shared" ref="AI197" si="1023">AH197*SQRT((AG197/AF197)^2+(AA197/Z197)^2)</f>
        <v>449.43246911137408</v>
      </c>
      <c r="AJ197" s="142">
        <f t="shared" si="977"/>
        <v>-1.0483488378845163</v>
      </c>
      <c r="AK197" s="145">
        <f t="shared" ref="AK197" si="1024">V197*1000</f>
        <v>2.6508284473930055</v>
      </c>
      <c r="AL197" s="145">
        <f t="shared" ref="AL197" si="1025">AF197/Q197</f>
        <v>0.9936447154894722</v>
      </c>
      <c r="AM197" s="145">
        <f t="shared" ref="AM197" si="1026">AL197*SQRT((R197/Q197)^2+(AG197/AF197)^2)</f>
        <v>2.6980706043713467E-3</v>
      </c>
      <c r="AN197" s="136">
        <f>AF197/Q197</f>
        <v>0.9936447154894722</v>
      </c>
      <c r="AO197" s="140">
        <f t="shared" ref="AO197" si="1027">AN197*SQRT((R197/Q197)^2+(AG197/AF197)^2)</f>
        <v>2.6980706043713467E-3</v>
      </c>
      <c r="AP197" s="136">
        <f t="shared" ref="AP197" si="1028">ThU_Alter_Kombi(AN197,U197)</f>
        <v>580.4289</v>
      </c>
      <c r="AQ197" s="136" t="e">
        <f t="shared" si="983"/>
        <v>#VALUE!</v>
      </c>
      <c r="AR197" s="136" t="e">
        <f>(AQ197/AP197)*100</f>
        <v>#VALUE!</v>
      </c>
      <c r="AS197" s="144">
        <f t="shared" si="984"/>
        <v>2.1824907405342627E-5</v>
      </c>
      <c r="AT197" s="144">
        <f t="shared" si="985"/>
        <v>2.072132565929734E-7</v>
      </c>
      <c r="AU197" s="136">
        <v>0.75</v>
      </c>
      <c r="AV197" s="136">
        <f t="shared" ref="AV197" si="1029">AU197/2</f>
        <v>0.375</v>
      </c>
      <c r="AW197" s="136">
        <f t="shared" si="987"/>
        <v>580.4271</v>
      </c>
      <c r="AX197" s="146">
        <f t="shared" si="988"/>
        <v>240.80388589029999</v>
      </c>
      <c r="AY197" s="146">
        <f t="shared" si="989"/>
        <v>102.95221246379036</v>
      </c>
      <c r="AZ197" s="147">
        <f t="shared" si="990"/>
        <v>0.41487360926169714</v>
      </c>
      <c r="BA197" s="136" t="str">
        <f>Input!B197</f>
        <v>Hu1-13</v>
      </c>
      <c r="BB197" s="148">
        <f>Input!E197</f>
        <v>0</v>
      </c>
      <c r="BC197" s="136">
        <f>((U197-1)*EXP(Constants!$B$17*AW197*1000))*1000</f>
        <v>-5.3936184861546339</v>
      </c>
      <c r="BD197" s="142">
        <f>SQRT((EXP(Constants!$B$17*AW197*1000)*V197)^2+((U197-1)*Constants!$B$17*EXP(Constants!$B$17*AW197*1000)*AY197*1000)^2)*1000</f>
        <v>13.727900694738667</v>
      </c>
      <c r="BE197" s="136">
        <f t="shared" si="991"/>
        <v>580369.1</v>
      </c>
      <c r="BF197" s="149">
        <f t="shared" si="992"/>
        <v>51476.106231895181</v>
      </c>
      <c r="BG197" s="158">
        <f t="shared" si="993"/>
        <v>17.737320063758286</v>
      </c>
      <c r="BH197" s="136"/>
      <c r="BI197" s="18"/>
      <c r="BJ197" s="18"/>
      <c r="BK197" s="18"/>
      <c r="BL197" s="18"/>
      <c r="BM197" s="18"/>
      <c r="BN197" s="157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9" spans="1:110" ht="15" customHeight="1" x14ac:dyDescent="0.2">
      <c r="A199" s="136">
        <f>Input!A199</f>
        <v>10073</v>
      </c>
      <c r="B199" s="136" t="str">
        <f>Input!B199</f>
        <v>Hu1-13</v>
      </c>
      <c r="C199" s="136">
        <f>Input!O199</f>
        <v>2.0479949999551081</v>
      </c>
      <c r="D199" s="136">
        <f>C199*Input!P199/100</f>
        <v>2.1525117754532096E-2</v>
      </c>
      <c r="E199" s="137">
        <f>Input!M199</f>
        <v>2.71999724864878</v>
      </c>
      <c r="F199" s="138">
        <f>E199*Input!N199/100</f>
        <v>3.5993356440840055E-4</v>
      </c>
      <c r="G199" s="139">
        <f t="shared" ref="G199" si="1030">E199*137.88</f>
        <v>375.03322064369377</v>
      </c>
      <c r="H199" s="138">
        <f>G199*Input!L199/100</f>
        <v>3.0663517461007192E-2</v>
      </c>
      <c r="I199" s="136">
        <v>0</v>
      </c>
      <c r="J199" s="140">
        <f>(((C199*Constants!$B$24*0.000000001*Input!G199*(Constants!$B$4/Constants!$B$3))-(I199*0.000000000000001))/Input!F199)*1000000000000</f>
        <v>742.95361167629494</v>
      </c>
      <c r="K199" s="136">
        <f>J199*Input!P199/100</f>
        <v>7.8086928814951735</v>
      </c>
      <c r="L199" s="141">
        <f>(J199/Constants!$B$4)*602200000000*Constants!$B$17/(365.2425*24*60)</f>
        <v>10.257299521611497</v>
      </c>
      <c r="M199" s="142">
        <f>L199*Input!P199/100</f>
        <v>0.10780767533662577</v>
      </c>
      <c r="N199" s="136">
        <v>0</v>
      </c>
      <c r="O199" s="140">
        <f>(((G199*Constants!$B$23*0.000000001*Input!G199*(Constants!$B$7/Constants!$B$6))-(N199*0.000000001))/Input!F199)*1000000</f>
        <v>13.70515798967547</v>
      </c>
      <c r="P199" s="136">
        <f>O199*Input!N199/100</f>
        <v>1.8135850572844195E-3</v>
      </c>
      <c r="Q199" s="143">
        <f>(O199/Constants!$B$7)*602200000000000000*Constants!$B$18/(365.2425*24*60)</f>
        <v>10.225702874159358</v>
      </c>
      <c r="R199" s="144">
        <f>Q199*Input!N199/100</f>
        <v>1.3531534584844936E-3</v>
      </c>
      <c r="S199" s="142">
        <f>Input!S199*Constants!$B$17/Constants!$B$18</f>
        <v>0.99777371410332394</v>
      </c>
      <c r="T199" s="136">
        <f>S199*Input!T199/100</f>
        <v>2.1404584197833392E-3</v>
      </c>
      <c r="U199" s="142">
        <f>S199</f>
        <v>0.99777371410332394</v>
      </c>
      <c r="V199" s="136">
        <f>U199*Input!T199/100</f>
        <v>2.1404584197833392E-3</v>
      </c>
      <c r="W199" s="145">
        <v>0</v>
      </c>
      <c r="X199" s="140">
        <f>(((Constants!$B$25*0.000000001*Input!G199/Input!W199*(Constants!$B$11/Constants!$B$9))-(W199*0.000000001))/Input!F199)*1000000000</f>
        <v>0.90703247983454649</v>
      </c>
      <c r="Y199" s="140">
        <f>X199*Input!X199/100</f>
        <v>5.753218730041627E-3</v>
      </c>
      <c r="Z199" s="140">
        <f>(X199/Constants!$B$11)*6.022E+23*0.000000001*Constants!$B$19/(365.2425*24*60)</f>
        <v>2.2143595153645322E-4</v>
      </c>
      <c r="AA199" s="140">
        <f>Z199*Input!X199/100</f>
        <v>1.4045466862625472E-6</v>
      </c>
      <c r="AB199" s="141">
        <v>0</v>
      </c>
      <c r="AC199" s="141">
        <v>0.9</v>
      </c>
      <c r="AD199" s="140">
        <f>(((Input!G199*Constants!$B$25*0.000000001*Input!U199*(Constants!$B$10/Constants!$B$9))-((AB199*0.000000000000001)+(Input!G199*AC199*0.000000000000001)))/Input!F199)*1000000000000</f>
        <v>222.73527082498052</v>
      </c>
      <c r="AE199" s="140">
        <f>AD199*Input!V199/100</f>
        <v>0.56085134163206307</v>
      </c>
      <c r="AF199" s="140">
        <f>(AD199/Constants!$B$10)*602200000000*Constants!$B$16/(365.2425*24*60)</f>
        <v>10.166900327400443</v>
      </c>
      <c r="AG199" s="140">
        <f>AF199*Input!V199/100</f>
        <v>2.5600434397938597E-2</v>
      </c>
      <c r="AH199" s="136">
        <f t="shared" ref="AH199" si="1031">AF199/Z199</f>
        <v>45913.503461639775</v>
      </c>
      <c r="AI199" s="145">
        <f t="shared" ref="AI199" si="1032">AH199*SQRT((AG199/AF199)^2+(AA199/Z199)^2)</f>
        <v>313.33343052809511</v>
      </c>
      <c r="AJ199" s="142">
        <f t="shared" ref="AJ199:AJ211" si="1033">(U199-1)*1000</f>
        <v>-2.2262858966760612</v>
      </c>
      <c r="AK199" s="145">
        <f t="shared" ref="AK199" si="1034">V199*1000</f>
        <v>2.1404584197833394</v>
      </c>
      <c r="AL199" s="145">
        <f t="shared" ref="AL199" si="1035">AF199/Q199</f>
        <v>0.9942495349725532</v>
      </c>
      <c r="AM199" s="145">
        <f t="shared" ref="AM199" si="1036">AL199*SQRT((R199/Q199)^2+(AG199/AF199)^2)</f>
        <v>2.5069926063758033E-3</v>
      </c>
      <c r="AN199" s="136">
        <f>AF199/Q199</f>
        <v>0.9942495349725532</v>
      </c>
      <c r="AO199" s="140">
        <f t="shared" ref="AO199" si="1037">AN199*SQRT((R199/Q199)^2+(AG199/AF199)^2)</f>
        <v>2.5069926063758033E-3</v>
      </c>
      <c r="AP199" s="136">
        <f t="shared" ref="AP199" si="1038">ThU_Alter_Kombi(AN199,U199)</f>
        <v>649.62940000000003</v>
      </c>
      <c r="AQ199" s="136" t="e">
        <f t="shared" ref="AQ199:AQ211" si="1039">Montealter(AN199,AO199,U199,V199)</f>
        <v>#VALUE!</v>
      </c>
      <c r="AR199" s="136" t="e">
        <f>(AQ199/AP199)*100</f>
        <v>#VALUE!</v>
      </c>
      <c r="AS199" s="144">
        <f t="shared" ref="AS199:AS215" si="1040">Z199/Q199</f>
        <v>2.1654839208757783E-5</v>
      </c>
      <c r="AT199" s="144">
        <f t="shared" ref="AT199:AT215" si="1041">AS199*SQRT((Y199/X199)^2+(P199/O199)^2)</f>
        <v>1.3738442528294012E-7</v>
      </c>
      <c r="AU199" s="136">
        <v>0.75</v>
      </c>
      <c r="AV199" s="136">
        <f t="shared" ref="AV199" si="1042">AU199/2</f>
        <v>0.375</v>
      </c>
      <c r="AW199" s="136">
        <f t="shared" ref="AW199:AW215" si="1043">marincorr_age(AN199,U199,AS199,AU199)</f>
        <v>649.62760000000003</v>
      </c>
      <c r="AX199" s="146">
        <f t="shared" ref="AX199:AX215" si="1044">marincorr_age_error(AN199, AO199, U199, V199, AS199, AT199, AU199, AV199)</f>
        <v>297.05932962269998</v>
      </c>
      <c r="AY199" s="146">
        <f t="shared" ref="AY199:AY215" si="1045">SQRT(((AU199*EXP(-0.0000091577*AW199*1000))/(0.0000091577*(EXP(-0.0000091577*AW199*1000)+(AJ199/1000)*EXP(-(0.0000091577-0.0000028263)*AW199*1000)-AS199*AU199*EXP(-0.0000091577*AW199*1000))))^2*AT199^2+((AS199*EXP(-0.0000091577*AW199*1000))/(0.0000091577*(EXP(-0.0000091577*AW199*1000)+(AJ199/1000)*EXP(-(0.0000091577-0.0000028263)*AW199*1000)-AS199*AU199*EXP(-0.0000091577*AW199*1000))))^2*AV199^2+((0.0000091577/(0.0000091577-0.0000028263))*(EXP(-(0.0000091577-0.0000028263)*AW199*1000)-1)/(0.0000091577*(EXP(-0.0000091577*AW199*1000)+(AJ199/1000)*EXP(-(0.0000091577-0.0000028263)*AW199*1000)-AS199*AU199*EXP(-0.0000091577*AW199*1000))))^2*T199^2+(1/(0.0000091577*(EXP(-0.0000091577*AW199*1000)+(AJ199/1000)*EXP(-(0.0000091577-0.0000028263)*AW199*1000)-AS199*AU199*EXP(-0.0000091577*AW199*1000))))^2*AO199^2)/1000</f>
        <v>167.48486742468384</v>
      </c>
      <c r="AZ199" s="147">
        <f t="shared" ref="AZ199:AZ215" si="1046">AX199/AW199</f>
        <v>0.45727633743193785</v>
      </c>
      <c r="BA199" s="136" t="str">
        <f>Input!B199</f>
        <v>Hu1-13</v>
      </c>
      <c r="BB199" s="148">
        <f>Input!E199</f>
        <v>0</v>
      </c>
      <c r="BC199" s="136">
        <f>((U199-1)*EXP(Constants!$B$17*AW199*1000))*1000</f>
        <v>-13.924122179145815</v>
      </c>
      <c r="BD199" s="142">
        <f>SQRT((EXP(Constants!$B$17*AW199*1000)*V199)^2+((U199-1)*Constants!$B$17*EXP(Constants!$B$17*AW199*1000)*AY199*1000)^2)*1000</f>
        <v>14.917555853970793</v>
      </c>
      <c r="BE199" s="136">
        <f t="shared" ref="BE199:BE211" si="1047">AW199*1000-58</f>
        <v>649569.6</v>
      </c>
      <c r="BF199" s="149">
        <f t="shared" ref="BF199:BF211" si="1048">AY199/2*1000</f>
        <v>83742.433712341925</v>
      </c>
      <c r="BG199" s="158">
        <f t="shared" ref="BG199:BG211" si="1049">AY199/AW199*100</f>
        <v>25.781673596485717</v>
      </c>
      <c r="BH199" s="136"/>
      <c r="BI199" s="18"/>
      <c r="BJ199" s="18"/>
      <c r="BK199" s="18"/>
      <c r="BL199" s="18"/>
      <c r="BM199" s="18"/>
      <c r="BN199" s="157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10176</v>
      </c>
      <c r="B200" s="18" t="str">
        <f>Input!B200</f>
        <v>LA-10-01 top</v>
      </c>
      <c r="C200" s="18">
        <f>Input!O200</f>
        <v>0.82829198158537787</v>
      </c>
      <c r="D200" s="18">
        <f>C200*Input!P200/100</f>
        <v>2.8136670285681077E-3</v>
      </c>
      <c r="E200" s="150">
        <f>Input!M200</f>
        <v>0.86089128897677636</v>
      </c>
      <c r="F200" s="151">
        <f>E200*Input!N200/100</f>
        <v>6.157901955500608E-5</v>
      </c>
      <c r="G200" s="21">
        <f>E200*137.88</f>
        <v>118.69969092411792</v>
      </c>
      <c r="H200" s="151">
        <f>G200*Input!L200/100</f>
        <v>8.9984295797315376E-3</v>
      </c>
      <c r="I200" s="18">
        <v>0.3</v>
      </c>
      <c r="J200" s="127">
        <f>(((C200*Constants!$B$24*0.000000001*Input!G200*(Constants!$B$4/Constants!$B$3))-(I200*0.000000000000001))/Input!F200)*1000000000000</f>
        <v>16.999671056729714</v>
      </c>
      <c r="K200" s="18">
        <f>J200*Input!P200/100</f>
        <v>5.7747044535277361E-2</v>
      </c>
      <c r="L200" s="132">
        <f>(J200/Constants!$B$4)*602200000000*Constants!$B$17/(365.2425*24*60)</f>
        <v>0.23469933392519784</v>
      </c>
      <c r="M200" s="130">
        <f>L200*Input!P200/100</f>
        <v>7.972620672099998E-4</v>
      </c>
      <c r="N200" s="18">
        <v>5.0000000000000001E-3</v>
      </c>
      <c r="O200" s="127">
        <f>(((G200*Constants!$B$23*0.000000001*Input!G200*(Constants!$B$7/Constants!$B$6))-(N200*0.000000001))/Input!F200)*1000000</f>
        <v>0.24540412936304543</v>
      </c>
      <c r="P200" s="18">
        <f>O200*Input!N200/100</f>
        <v>1.7553605053766403E-5</v>
      </c>
      <c r="Q200" s="128">
        <f>(O200/Constants!$B$7)*602200000000000000*Constants!$B$18/(365.2425*24*60)</f>
        <v>0.18310111513115729</v>
      </c>
      <c r="R200" s="129">
        <f>Q200*Input!N200/100</f>
        <v>1.3097109116536916E-5</v>
      </c>
      <c r="S200" s="130">
        <f>Input!S200*Constants!$B$17/Constants!$B$18</f>
        <v>1.2723319887692615</v>
      </c>
      <c r="T200" s="18">
        <f>S200*Input!T200/100</f>
        <v>1.598129231433186E-3</v>
      </c>
      <c r="U200" s="18">
        <f>S200*1/((U199+U201)/2)</f>
        <v>1.2754729844025505</v>
      </c>
      <c r="V200" s="18">
        <f>U200*Input!T200/100</f>
        <v>1.6020745200698561E-3</v>
      </c>
      <c r="W200" s="131">
        <v>3.0000000000000001E-3</v>
      </c>
      <c r="X200" s="127">
        <f>IF((((Constants!$B$25*0.000000001*Input!G200/Input!W200*(Constants!$B$11/Constants!$B$9))-(W200*0.000000001))/Input!F200)*1000000000&lt;0, "n.d.", (((Constants!$B$25*0.000000001*Input!G200/Input!W200*(Constants!$B$11/Constants!$B$9))-(W200*0.000000001))/Input!F200)*1000000000)</f>
        <v>3.3032980983708855</v>
      </c>
      <c r="Y200" s="127">
        <f>X200*Input!X200/100</f>
        <v>5.3139606636250884E-3</v>
      </c>
      <c r="Z200" s="127">
        <f>(X200/Constants!$B$11)*6.022E+23*0.000000001*Constants!$B$19/(365.2425*24*60)</f>
        <v>8.0644185724720917E-4</v>
      </c>
      <c r="AA200" s="127">
        <f>Z200*Input!X200/100</f>
        <v>1.2973095915945017E-6</v>
      </c>
      <c r="AB200" s="132">
        <v>0.05</v>
      </c>
      <c r="AC200" s="132">
        <v>0.9</v>
      </c>
      <c r="AD200" s="127">
        <f>(((Input!G200*Constants!$B$25*0.000000001*Input!U200*(Constants!$B$10/Constants!$B$9))-((AB200*0.000000000000001)+(Input!G200*AC200*0.000000000000001)))/Input!F200)*1000000000000</f>
        <v>3.5063914963428213</v>
      </c>
      <c r="AE200" s="127">
        <f>AD200*Input!V200/100</f>
        <v>7.1671411364988844E-3</v>
      </c>
      <c r="AF200" s="127">
        <f>(AD200/Constants!$B$10)*602200000000*Constants!$B$16/(365.2425*24*60)</f>
        <v>0.16005158374837769</v>
      </c>
      <c r="AG200" s="127">
        <f>AF200*Input!V200/100</f>
        <v>3.2714894815403134E-4</v>
      </c>
      <c r="AH200" s="18">
        <f>AF200/Z200</f>
        <v>198.46636469827357</v>
      </c>
      <c r="AI200" s="131">
        <f>AH200*SQRT((AG200/AF200)^2+(AA200/Z200)^2)</f>
        <v>0.51623721703939918</v>
      </c>
      <c r="AJ200" s="130">
        <f t="shared" si="1033"/>
        <v>275.47298440255054</v>
      </c>
      <c r="AK200" s="131">
        <f>V200*1000</f>
        <v>1.6020745200698561</v>
      </c>
      <c r="AL200" s="131">
        <f>AF200/Q200</f>
        <v>0.87411583284859318</v>
      </c>
      <c r="AM200" s="131">
        <f>AL200*SQRT((R200/Q200)^2+(AG200/AF200)^2)</f>
        <v>1.7878056153289861E-3</v>
      </c>
      <c r="AN200" s="18">
        <f>AL200*1/((AN199+AN201)/2)</f>
        <v>0.87614578114152075</v>
      </c>
      <c r="AO200" s="127">
        <f>AN200*SQRT((R200/Q200)^2+(AG200/AF200)^2)</f>
        <v>1.7919574140043363E-3</v>
      </c>
      <c r="AP200" s="18">
        <f>ThU_Alter_Kombi(AN200,U200)</f>
        <v>119.2216</v>
      </c>
      <c r="AQ200" s="18">
        <f t="shared" si="1039"/>
        <v>0.53139999999999998</v>
      </c>
      <c r="AR200" s="152">
        <f>(AQ200/AP200)</f>
        <v>4.4572460024022492E-3</v>
      </c>
      <c r="AS200" s="129">
        <f t="shared" si="1040"/>
        <v>4.404352516747625E-3</v>
      </c>
      <c r="AT200" s="129">
        <f t="shared" si="1041"/>
        <v>7.092209188718496E-6</v>
      </c>
      <c r="AU200" s="18">
        <v>0.75</v>
      </c>
      <c r="AV200" s="18">
        <f>AU200/2</f>
        <v>0.375</v>
      </c>
      <c r="AW200" s="18">
        <f t="shared" si="1043"/>
        <v>118.96129999999999</v>
      </c>
      <c r="AX200" s="133">
        <f t="shared" si="1044"/>
        <v>0.51961655620000002</v>
      </c>
      <c r="AY200" s="133">
        <f t="shared" si="1045"/>
        <v>0.52592215413681676</v>
      </c>
      <c r="AZ200" s="152">
        <f t="shared" si="1046"/>
        <v>4.3679461824980064E-3</v>
      </c>
      <c r="BA200" s="18" t="str">
        <f>Input!B200</f>
        <v>LA-10-01 top</v>
      </c>
      <c r="BB200" s="134">
        <f>Input!E200</f>
        <v>0</v>
      </c>
      <c r="BC200" s="18">
        <f>((U200-1)*EXP(Constants!$B$17*AW200*1000))*1000</f>
        <v>385.3706081418494</v>
      </c>
      <c r="BD200" s="130">
        <f>SQRT((EXP(Constants!$B$17*AW200*1000)*V200)^2+((U200-1)*Constants!$B$17*EXP(Constants!$B$17*AW200*1000)*AY200*1000)^2)*1000</f>
        <v>2.3130402855589915</v>
      </c>
      <c r="BE200" s="18">
        <f t="shared" si="1047"/>
        <v>118903.29999999999</v>
      </c>
      <c r="BF200" s="135">
        <f t="shared" si="1048"/>
        <v>262.96107706840837</v>
      </c>
      <c r="BG200" s="20">
        <f t="shared" si="1049"/>
        <v>0.44209516383632053</v>
      </c>
      <c r="BH200" s="18"/>
      <c r="BI200" s="18"/>
      <c r="BJ200" s="18"/>
      <c r="BK200" s="18"/>
      <c r="BL200" s="18"/>
      <c r="BM200" s="18"/>
      <c r="BN200" s="157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6">
        <f>Input!A201</f>
        <v>10073</v>
      </c>
      <c r="B201" s="136" t="str">
        <f>Input!B201</f>
        <v>Hu1-13</v>
      </c>
      <c r="C201" s="136">
        <f>Input!O201</f>
        <v>2.0489439287052078</v>
      </c>
      <c r="D201" s="136">
        <f>C201*Input!P201/100</f>
        <v>2.0368774601974522E-2</v>
      </c>
      <c r="E201" s="137">
        <f>Input!M201</f>
        <v>2.7200163727276125</v>
      </c>
      <c r="F201" s="138">
        <f>E201*Input!N201/100</f>
        <v>4.3388492325752419E-4</v>
      </c>
      <c r="G201" s="139">
        <f t="shared" ref="G201" si="1050">E201*137.88</f>
        <v>375.03585747168319</v>
      </c>
      <c r="H201" s="138">
        <f>G201*Input!L201/100</f>
        <v>2.8646758110804273E-2</v>
      </c>
      <c r="I201" s="136">
        <v>0</v>
      </c>
      <c r="J201" s="140">
        <f>(((C201*Constants!$B$24*0.000000001*Input!G201*(Constants!$B$4/Constants!$B$3))-(I201*0.000000000000001))/Input!F201)*1000000000000</f>
        <v>743.29785570136619</v>
      </c>
      <c r="K201" s="136">
        <f>J201*Input!P201/100</f>
        <v>7.3892048839421367</v>
      </c>
      <c r="L201" s="141">
        <f>(J201/Constants!$B$4)*602200000000*Constants!$B$17/(365.2425*24*60)</f>
        <v>10.262052192596856</v>
      </c>
      <c r="M201" s="142">
        <f>L201*Input!P201/100</f>
        <v>0.10201617776665735</v>
      </c>
      <c r="N201" s="136">
        <v>0</v>
      </c>
      <c r="O201" s="140">
        <f>(((G201*Constants!$B$23*0.000000001*Input!G201*(Constants!$B$7/Constants!$B$6))-(N201*0.000000001))/Input!F201)*1000000</f>
        <v>13.705254349523603</v>
      </c>
      <c r="P201" s="136">
        <f>O201*Input!N201/100</f>
        <v>2.1862012638198896E-3</v>
      </c>
      <c r="Q201" s="143">
        <f>(O201/Constants!$B$7)*602200000000000000*Constants!$B$18/(365.2425*24*60)</f>
        <v>10.225774770242332</v>
      </c>
      <c r="R201" s="144">
        <f>Q201*Input!N201/100</f>
        <v>1.6311701451216343E-3</v>
      </c>
      <c r="S201" s="142">
        <f>Input!S201*Constants!$B$17/Constants!$B$18</f>
        <v>0.99730106102449201</v>
      </c>
      <c r="T201" s="136">
        <f>S201*Input!T201/100</f>
        <v>1.1692314414904002E-3</v>
      </c>
      <c r="U201" s="142">
        <f>S201</f>
        <v>0.99730106102449201</v>
      </c>
      <c r="V201" s="136">
        <f>U201*Input!T201/100</f>
        <v>1.1692314414904002E-3</v>
      </c>
      <c r="W201" s="145">
        <v>0</v>
      </c>
      <c r="X201" s="140">
        <f>(((Constants!$B$25*0.000000001*Input!G201/Input!W201*(Constants!$B$11/Constants!$B$9))-(W201*0.000000001))/Input!F201)*1000000000</f>
        <v>0.91807896104089215</v>
      </c>
      <c r="Y201" s="140">
        <f>X201*Input!X201/100</f>
        <v>5.6894481106792303E-3</v>
      </c>
      <c r="Z201" s="140">
        <f>(X201/Constants!$B$11)*6.022E+23*0.000000001*Constants!$B$19/(365.2425*24*60)</f>
        <v>2.2413275471763901E-4</v>
      </c>
      <c r="AA201" s="140">
        <f>Z201*Input!X201/100</f>
        <v>1.388978216453001E-6</v>
      </c>
      <c r="AB201" s="141">
        <v>0</v>
      </c>
      <c r="AC201" s="141">
        <v>0.9</v>
      </c>
      <c r="AD201" s="140">
        <f>(((Input!G201*Constants!$B$25*0.000000001*Input!U201*(Constants!$B$10/Constants!$B$9))-((AB201*0.000000000000001)+(Input!G201*AC201*0.000000000000001)))/Input!F201)*1000000000000</f>
        <v>224.27524311852187</v>
      </c>
      <c r="AE201" s="140">
        <f>AD201*Input!V201/100</f>
        <v>0.81042962919492056</v>
      </c>
      <c r="AF201" s="140">
        <f>(AD201/Constants!$B$10)*602200000000*Constants!$B$16/(365.2425*24*60)</f>
        <v>10.237193392155758</v>
      </c>
      <c r="AG201" s="140">
        <f>AF201*Input!V201/100</f>
        <v>3.6992602167939904E-2</v>
      </c>
      <c r="AH201" s="136">
        <f t="shared" ref="AH201" si="1051">AF201/Z201</f>
        <v>45674.686883907299</v>
      </c>
      <c r="AI201" s="145">
        <f t="shared" ref="AI201" si="1052">AH201*SQRT((AG201/AF201)^2+(AA201/Z201)^2)</f>
        <v>327.65681300845506</v>
      </c>
      <c r="AJ201" s="142">
        <f t="shared" si="1033"/>
        <v>-2.6989389755079918</v>
      </c>
      <c r="AK201" s="145">
        <f t="shared" ref="AK201" si="1053">V201*1000</f>
        <v>1.1692314414904001</v>
      </c>
      <c r="AL201" s="145">
        <f t="shared" ref="AL201" si="1054">AF201/Q201</f>
        <v>1.0011166510284049</v>
      </c>
      <c r="AM201" s="145">
        <f t="shared" ref="AM201" si="1055">AL201*SQRT((R201/Q201)^2+(AG201/AF201)^2)</f>
        <v>3.6211073127722488E-3</v>
      </c>
      <c r="AN201" s="136">
        <f>AF201/Q201</f>
        <v>1.0011166510284049</v>
      </c>
      <c r="AO201" s="140">
        <f t="shared" ref="AO201" si="1056">AN201*SQRT((R201/Q201)^2+(AG201/AF201)^2)</f>
        <v>3.6211073127722488E-3</v>
      </c>
      <c r="AP201" s="136" t="str">
        <f t="shared" ref="AP201" si="1057">ThU_Alter_Kombi(AN201,U201)</f>
        <v>Out of range</v>
      </c>
      <c r="AQ201" s="136" t="e">
        <f t="shared" si="1039"/>
        <v>#VALUE!</v>
      </c>
      <c r="AR201" s="136" t="e">
        <f>(AQ201/AP201)*100</f>
        <v>#VALUE!</v>
      </c>
      <c r="AS201" s="144">
        <f t="shared" si="1040"/>
        <v>2.1918413005719613E-5</v>
      </c>
      <c r="AT201" s="144">
        <f t="shared" si="1041"/>
        <v>1.3587608889098477E-7</v>
      </c>
      <c r="AU201" s="136">
        <v>0.75</v>
      </c>
      <c r="AV201" s="136">
        <f t="shared" ref="AV201" si="1058">AU201/2</f>
        <v>0.375</v>
      </c>
      <c r="AW201" s="136" t="str">
        <f t="shared" si="1043"/>
        <v>Out of range</v>
      </c>
      <c r="AX201" s="146">
        <f t="shared" si="1044"/>
        <v>221.90018293150001</v>
      </c>
      <c r="AY201" s="146" t="e">
        <f t="shared" si="1045"/>
        <v>#VALUE!</v>
      </c>
      <c r="AZ201" s="147" t="e">
        <f t="shared" si="1046"/>
        <v>#VALUE!</v>
      </c>
      <c r="BA201" s="136" t="str">
        <f>Input!B201</f>
        <v>Hu1-13</v>
      </c>
      <c r="BB201" s="148">
        <f>Input!E201</f>
        <v>0</v>
      </c>
      <c r="BC201" s="136" t="e">
        <f>((U201-1)*EXP(Constants!$B$17*AW201*1000))*1000</f>
        <v>#VALUE!</v>
      </c>
      <c r="BD201" s="142" t="e">
        <f>SQRT((EXP(Constants!$B$17*AW201*1000)*V201)^2+((U201-1)*Constants!$B$17*EXP(Constants!$B$17*AW201*1000)*AY201*1000)^2)*1000</f>
        <v>#VALUE!</v>
      </c>
      <c r="BE201" s="136" t="e">
        <f t="shared" si="1047"/>
        <v>#VALUE!</v>
      </c>
      <c r="BF201" s="149" t="e">
        <f t="shared" si="1048"/>
        <v>#VALUE!</v>
      </c>
      <c r="BG201" s="158" t="e">
        <f t="shared" si="1049"/>
        <v>#VALUE!</v>
      </c>
      <c r="BH201" s="136"/>
      <c r="BI201" s="18"/>
      <c r="BJ201" s="18"/>
      <c r="BK201" s="18"/>
      <c r="BL201" s="18"/>
      <c r="BM201" s="18"/>
      <c r="BN201" s="157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10177</v>
      </c>
      <c r="B202" s="18" t="str">
        <f>Input!B202</f>
        <v>LA-10-01 bottom</v>
      </c>
      <c r="C202" s="18">
        <f>Input!O202</f>
        <v>0.3284935961074299</v>
      </c>
      <c r="D202" s="18">
        <f>C202*Input!P202/100</f>
        <v>1.3413871936432456E-3</v>
      </c>
      <c r="E202" s="150">
        <f>Input!M202</f>
        <v>0.38833763537914062</v>
      </c>
      <c r="F202" s="151">
        <f>E202*Input!N202/100</f>
        <v>4.2077549098710501E-5</v>
      </c>
      <c r="G202" s="21">
        <f>E202*137.88</f>
        <v>53.543993166075907</v>
      </c>
      <c r="H202" s="151">
        <f>G202*Input!L202/100</f>
        <v>5.8015155081392929E-3</v>
      </c>
      <c r="I202" s="18">
        <v>0.3</v>
      </c>
      <c r="J202" s="127">
        <f>(((C202*Constants!$B$24*0.000000001*Input!G202*(Constants!$B$4/Constants!$B$3))-(I202*0.000000000000001))/Input!F202)*1000000000000</f>
        <v>6.874648210124132</v>
      </c>
      <c r="K202" s="18">
        <f>J202*Input!P202/100</f>
        <v>2.8072282623272719E-2</v>
      </c>
      <c r="L202" s="132">
        <f>(J202/Constants!$B$4)*602200000000*Constants!$B$17/(365.2425*24*60)</f>
        <v>9.491215156468899E-2</v>
      </c>
      <c r="M202" s="130">
        <f>L202*Input!P202/100</f>
        <v>3.8756903068626043E-4</v>
      </c>
      <c r="N202" s="18">
        <v>5.0000000000000001E-3</v>
      </c>
      <c r="O202" s="127">
        <f>(((G202*Constants!$B$23*0.000000001*Input!G202*(Constants!$B$7/Constants!$B$6))-(N202*0.000000001))/Input!F202)*1000000</f>
        <v>0.11287928026540782</v>
      </c>
      <c r="P202" s="18">
        <f>O202*Input!N202/100</f>
        <v>1.2230809030285217E-5</v>
      </c>
      <c r="Q202" s="128">
        <f>(O202/Constants!$B$7)*602200000000000000*Constants!$B$18/(365.2425*24*60)</f>
        <v>8.4221574206774438E-2</v>
      </c>
      <c r="R202" s="129">
        <f>Q202*Input!N202/100</f>
        <v>9.1256605103348608E-6</v>
      </c>
      <c r="S202" s="130">
        <f>Input!S202*Constants!$B$17/Constants!$B$18</f>
        <v>1.1225221394478195</v>
      </c>
      <c r="T202" s="18">
        <f>S202*Input!T202/100</f>
        <v>3.7514390126819441E-3</v>
      </c>
      <c r="U202" s="18">
        <f>S202*1/((U201+U203)/2)</f>
        <v>1.1246098425470858</v>
      </c>
      <c r="V202" s="18">
        <f>U202*Input!T202/100</f>
        <v>3.7584160606868389E-3</v>
      </c>
      <c r="W202" s="131">
        <v>3.0000000000000001E-3</v>
      </c>
      <c r="X202" s="127">
        <f>IF((((Constants!$B$25*0.000000001*Input!G202/Input!W202*(Constants!$B$11/Constants!$B$9))-(W202*0.000000001))/Input!F202)*1000000000&lt;0, "n.d.", (((Constants!$B$25*0.000000001*Input!G202/Input!W202*(Constants!$B$11/Constants!$B$9))-(W202*0.000000001))/Input!F202)*1000000000)</f>
        <v>0.82325976092155417</v>
      </c>
      <c r="Y202" s="127">
        <f>X202*Input!X202/100</f>
        <v>2.1589368890398662E-3</v>
      </c>
      <c r="Z202" s="127">
        <f>(X202/Constants!$B$11)*6.022E+23*0.000000001*Constants!$B$19/(365.2425*24*60)</f>
        <v>2.0098432258411613E-4</v>
      </c>
      <c r="AA202" s="127">
        <f>Z202*Input!X202/100</f>
        <v>5.2706629030406684E-7</v>
      </c>
      <c r="AB202" s="132">
        <v>0.05</v>
      </c>
      <c r="AC202" s="132">
        <v>0.9</v>
      </c>
      <c r="AD202" s="127">
        <f>(((Input!G202*Constants!$B$25*0.000000001*Input!U202*(Constants!$B$10/Constants!$B$9))-((AB202*0.000000000000001)+(Input!G202*AC202*0.000000000000001)))/Input!F202)*1000000000000</f>
        <v>1.8973846683900184</v>
      </c>
      <c r="AE202" s="127">
        <f>AD202*Input!V202/100</f>
        <v>1.0396736201990678E-2</v>
      </c>
      <c r="AF202" s="127">
        <f>(AD202/Constants!$B$10)*602200000000*Constants!$B$16/(365.2425*24*60)</f>
        <v>8.6607391522724023E-2</v>
      </c>
      <c r="AG202" s="127">
        <f>AF202*Input!V202/100</f>
        <v>4.7456597378765992E-4</v>
      </c>
      <c r="AH202" s="18">
        <f>AF202/Z202</f>
        <v>430.91615509700773</v>
      </c>
      <c r="AI202" s="131">
        <f>AH202*SQRT((AG202/AF202)^2+(AA202/Z202)^2)</f>
        <v>2.617691692863358</v>
      </c>
      <c r="AJ202" s="130">
        <f t="shared" si="1033"/>
        <v>124.60984254708585</v>
      </c>
      <c r="AK202" s="131">
        <f>V202*1000</f>
        <v>3.7584160606868391</v>
      </c>
      <c r="AL202" s="131">
        <f>AF202/Q202</f>
        <v>1.0283278641894309</v>
      </c>
      <c r="AM202" s="131">
        <f>AL202*SQRT((R202/Q202)^2+(AG202/AF202)^2)</f>
        <v>5.635833235260403E-3</v>
      </c>
      <c r="AN202" s="18">
        <f>AL202*1/((AN201+AN203)/2)</f>
        <v>1.0282582389099284</v>
      </c>
      <c r="AO202" s="127">
        <f>AN202*SQRT((R202/Q202)^2+(AG202/AF202)^2)</f>
        <v>5.6354516483386645E-3</v>
      </c>
      <c r="AP202" s="18">
        <f>ThU_Alter_Kombi(AN202,U202)</f>
        <v>238.5718</v>
      </c>
      <c r="AQ202" s="18">
        <f t="shared" si="1039"/>
        <v>5.4785000000000004</v>
      </c>
      <c r="AR202" s="152">
        <f>(AQ202/AP202)</f>
        <v>2.2963736703164418E-2</v>
      </c>
      <c r="AS202" s="129">
        <f t="shared" si="1040"/>
        <v>2.3863757532087281E-3</v>
      </c>
      <c r="AT202" s="129">
        <f t="shared" si="1041"/>
        <v>6.2634306980008227E-6</v>
      </c>
      <c r="AU202" s="18">
        <v>0.75</v>
      </c>
      <c r="AV202" s="18">
        <f>AU202/2</f>
        <v>0.375</v>
      </c>
      <c r="AW202" s="18">
        <f t="shared" si="1043"/>
        <v>238.41480000000001</v>
      </c>
      <c r="AX202" s="133">
        <f t="shared" si="1044"/>
        <v>5.5606275195999997</v>
      </c>
      <c r="AY202" s="133">
        <f t="shared" si="1045"/>
        <v>5.4948997775983637</v>
      </c>
      <c r="AZ202" s="152">
        <f t="shared" si="1046"/>
        <v>2.3323331939124583E-2</v>
      </c>
      <c r="BA202" s="18" t="str">
        <f>Input!B202</f>
        <v>LA-10-01 bottom</v>
      </c>
      <c r="BB202" s="134">
        <f>Input!E202</f>
        <v>0</v>
      </c>
      <c r="BC202" s="18">
        <f>((U202-1)*EXP(Constants!$B$17*AW202*1000))*1000</f>
        <v>244.20510510313684</v>
      </c>
      <c r="BD202" s="130">
        <f>SQRT((EXP(Constants!$B$17*AW202*1000)*V202)^2+((U202-1)*Constants!$B$17*EXP(Constants!$B$17*AW202*1000)*AY202*1000)^2)*1000</f>
        <v>8.2820438819617763</v>
      </c>
      <c r="BE202" s="18">
        <f t="shared" si="1047"/>
        <v>238356.80000000002</v>
      </c>
      <c r="BF202" s="135">
        <f t="shared" si="1048"/>
        <v>2747.4498887991817</v>
      </c>
      <c r="BG202" s="20">
        <f t="shared" si="1049"/>
        <v>2.3047645438111908</v>
      </c>
      <c r="BH202" s="18"/>
      <c r="BI202" s="18"/>
      <c r="BJ202" s="18"/>
      <c r="BK202" s="18"/>
      <c r="BL202" s="18"/>
      <c r="BM202" s="18"/>
      <c r="BN202" s="157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6">
        <f>Input!A203</f>
        <v>10073</v>
      </c>
      <c r="B203" s="136" t="str">
        <f>Input!B203</f>
        <v>Hu1-13</v>
      </c>
      <c r="C203" s="136">
        <f>Input!O203</f>
        <v>2.064133700823215</v>
      </c>
      <c r="D203" s="136">
        <f>C203*Input!P203/100</f>
        <v>1.9902454053978044E-2</v>
      </c>
      <c r="E203" s="137">
        <f>Input!M203</f>
        <v>2.7190779543453574</v>
      </c>
      <c r="F203" s="138">
        <f>E203*Input!N203/100</f>
        <v>3.831071448549124E-4</v>
      </c>
      <c r="G203" s="139">
        <f t="shared" ref="G203" si="1059">E203*137.88</f>
        <v>374.90646834513785</v>
      </c>
      <c r="H203" s="138">
        <f>G203*Input!L203/100</f>
        <v>2.7114080703288378E-2</v>
      </c>
      <c r="I203" s="136">
        <v>0</v>
      </c>
      <c r="J203" s="140">
        <f>(((C203*Constants!$B$24*0.000000001*Input!G203*(Constants!$B$4/Constants!$B$3))-(I203*0.000000000000001))/Input!F203)*1000000000000</f>
        <v>748.80826761929598</v>
      </c>
      <c r="K203" s="136">
        <f>J203*Input!P203/100</f>
        <v>7.220037217350936</v>
      </c>
      <c r="L203" s="141">
        <f>(J203/Constants!$B$4)*602200000000*Constants!$B$17/(365.2425*24*60)</f>
        <v>10.338129547416001</v>
      </c>
      <c r="M203" s="142">
        <f>L203*Input!P203/100</f>
        <v>9.9680630299995202E-2</v>
      </c>
      <c r="N203" s="136">
        <v>0</v>
      </c>
      <c r="O203" s="140">
        <f>(((G203*Constants!$B$23*0.000000001*Input!G203*(Constants!$B$7/Constants!$B$6))-(N203*0.000000001))/Input!F203)*1000000</f>
        <v>13.70052597261234</v>
      </c>
      <c r="P203" s="136">
        <f>O203*Input!N203/100</f>
        <v>1.930348992014013E-3</v>
      </c>
      <c r="Q203" s="143">
        <f>(O203/Constants!$B$7)*602200000000000000*Constants!$B$18/(365.2425*24*60)</f>
        <v>10.222246830074985</v>
      </c>
      <c r="R203" s="144">
        <f>Q203*Input!N203/100</f>
        <v>1.4402734540264663E-3</v>
      </c>
      <c r="S203" s="142">
        <f>Input!S203*Constants!$B$17/Constants!$B$18</f>
        <v>0.99898617918934463</v>
      </c>
      <c r="T203" s="136">
        <f>S203*Input!T203/100</f>
        <v>2.2942572326478446E-3</v>
      </c>
      <c r="U203" s="142">
        <f>S203</f>
        <v>0.99898617918934463</v>
      </c>
      <c r="V203" s="136">
        <f>U203*Input!T203/100</f>
        <v>2.2942572326478446E-3</v>
      </c>
      <c r="W203" s="145">
        <v>0</v>
      </c>
      <c r="X203" s="140">
        <f>(((Constants!$B$25*0.000000001*Input!G203/Input!W203*(Constants!$B$11/Constants!$B$9))-(W203*0.000000001))/Input!F203)*1000000000</f>
        <v>0.90910869153739438</v>
      </c>
      <c r="Y203" s="140">
        <f>X203*Input!X203/100</f>
        <v>6.3587955955396744E-3</v>
      </c>
      <c r="Z203" s="140">
        <f>(X203/Constants!$B$11)*6.022E+23*0.000000001*Constants!$B$19/(365.2425*24*60)</f>
        <v>2.2194282193440754E-4</v>
      </c>
      <c r="AA203" s="140">
        <f>Z203*Input!X203/100</f>
        <v>1.5523875766620655E-6</v>
      </c>
      <c r="AB203" s="141">
        <v>0</v>
      </c>
      <c r="AC203" s="141">
        <v>0.9</v>
      </c>
      <c r="AD203" s="140">
        <f>(((Input!G203*Constants!$B$25*0.000000001*Input!U203*(Constants!$B$10/Constants!$B$9))-((AB203*0.000000000000001)+(Input!G203*AC203*0.000000000000001)))/Input!F203)*1000000000000</f>
        <v>223.72805188148993</v>
      </c>
      <c r="AE203" s="140">
        <f>AD203*Input!V203/100</f>
        <v>0.58403764176743334</v>
      </c>
      <c r="AF203" s="140">
        <f>(AD203/Constants!$B$10)*602200000000*Constants!$B$16/(365.2425*24*60)</f>
        <v>10.212216482363585</v>
      </c>
      <c r="AG203" s="140">
        <f>AF203*Input!V203/100</f>
        <v>2.6658788566833257E-2</v>
      </c>
      <c r="AH203" s="136">
        <f t="shared" ref="AH203" si="1060">AF203/Z203</f>
        <v>46012.826156557028</v>
      </c>
      <c r="AI203" s="145">
        <f t="shared" ref="AI203" si="1061">AH203*SQRT((AG203/AF203)^2+(AA203/Z203)^2)</f>
        <v>343.52256861430936</v>
      </c>
      <c r="AJ203" s="142">
        <f t="shared" si="1033"/>
        <v>-1.0138208106553748</v>
      </c>
      <c r="AK203" s="145">
        <f t="shared" ref="AK203" si="1062">V203*1000</f>
        <v>2.2942572326478445</v>
      </c>
      <c r="AL203" s="145">
        <f t="shared" ref="AL203" si="1063">AF203/Q203</f>
        <v>0.99901877269467909</v>
      </c>
      <c r="AM203" s="145">
        <f t="shared" ref="AM203" si="1064">AL203*SQRT((R203/Q203)^2+(AG203/AF203)^2)</f>
        <v>2.6117145007778101E-3</v>
      </c>
      <c r="AN203" s="136">
        <f>AF203/Q203</f>
        <v>0.99901877269467909</v>
      </c>
      <c r="AO203" s="140">
        <f t="shared" ref="AO203" si="1065">AN203*SQRT((R203/Q203)^2+(AG203/AF203)^2)</f>
        <v>2.6117145007778101E-3</v>
      </c>
      <c r="AP203" s="136" t="str">
        <f t="shared" ref="AP203" si="1066">ThU_Alter_Kombi(AN203,U203)</f>
        <v>Out of range</v>
      </c>
      <c r="AQ203" s="136" t="e">
        <f t="shared" si="1039"/>
        <v>#VALUE!</v>
      </c>
      <c r="AR203" s="136" t="e">
        <f>(AQ203/AP203)*100</f>
        <v>#VALUE!</v>
      </c>
      <c r="AS203" s="144">
        <f t="shared" si="1040"/>
        <v>2.1711745531464484E-5</v>
      </c>
      <c r="AT203" s="144">
        <f t="shared" si="1041"/>
        <v>1.518944441530175E-7</v>
      </c>
      <c r="AU203" s="136">
        <v>0.75</v>
      </c>
      <c r="AV203" s="136">
        <f t="shared" ref="AV203" si="1067">AU203/2</f>
        <v>0.375</v>
      </c>
      <c r="AW203" s="136" t="str">
        <f t="shared" si="1043"/>
        <v>Out of range</v>
      </c>
      <c r="AX203" s="146">
        <f t="shared" si="1044"/>
        <v>328.3859736238</v>
      </c>
      <c r="AY203" s="146" t="e">
        <f t="shared" si="1045"/>
        <v>#VALUE!</v>
      </c>
      <c r="AZ203" s="147" t="e">
        <f t="shared" si="1046"/>
        <v>#VALUE!</v>
      </c>
      <c r="BA203" s="136" t="str">
        <f>Input!B203</f>
        <v>Hu1-13</v>
      </c>
      <c r="BB203" s="148">
        <f>Input!E203</f>
        <v>0</v>
      </c>
      <c r="BC203" s="136" t="e">
        <f>((U203-1)*EXP(Constants!$B$17*AW203*1000))*1000</f>
        <v>#VALUE!</v>
      </c>
      <c r="BD203" s="142" t="e">
        <f>SQRT((EXP(Constants!$B$17*AW203*1000)*V203)^2+((U203-1)*Constants!$B$17*EXP(Constants!$B$17*AW203*1000)*AY203*1000)^2)*1000</f>
        <v>#VALUE!</v>
      </c>
      <c r="BE203" s="136" t="e">
        <f t="shared" si="1047"/>
        <v>#VALUE!</v>
      </c>
      <c r="BF203" s="149" t="e">
        <f t="shared" si="1048"/>
        <v>#VALUE!</v>
      </c>
      <c r="BG203" s="158" t="e">
        <f t="shared" si="1049"/>
        <v>#VALUE!</v>
      </c>
      <c r="BH203" s="136"/>
      <c r="BI203" s="18"/>
      <c r="BJ203" s="18"/>
      <c r="BK203" s="18"/>
      <c r="BL203" s="18"/>
      <c r="BM203" s="18"/>
      <c r="BN203" s="157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10178</v>
      </c>
      <c r="B204" s="18" t="str">
        <f>Input!B204</f>
        <v>LA-10-02 bottom</v>
      </c>
      <c r="C204" s="18">
        <f>Input!O204</f>
        <v>0.40520132007475346</v>
      </c>
      <c r="D204" s="18">
        <f>C204*Input!P204/100</f>
        <v>1.9435018888342354E-3</v>
      </c>
      <c r="E204" s="150">
        <f>Input!M204</f>
        <v>0.47591194824226496</v>
      </c>
      <c r="F204" s="151">
        <f>E204*Input!N204/100</f>
        <v>4.145469101721399E-5</v>
      </c>
      <c r="G204" s="21">
        <f>E204*137.88</f>
        <v>65.61873942364349</v>
      </c>
      <c r="H204" s="151">
        <f>G204*Input!L204/100</f>
        <v>6.97213345527625E-3</v>
      </c>
      <c r="I204" s="18">
        <v>0.3</v>
      </c>
      <c r="J204" s="127">
        <f>(((C204*Constants!$B$24*0.000000001*Input!G204*(Constants!$B$4/Constants!$B$3))-(I204*0.000000000000001))/Input!F204)*1000000000000</f>
        <v>10.107779576465877</v>
      </c>
      <c r="K204" s="18">
        <f>J204*Input!P204/100</f>
        <v>4.8480811205544511E-2</v>
      </c>
      <c r="L204" s="132">
        <f>(J204/Constants!$B$4)*602200000000*Constants!$B$17/(365.2425*24*60)</f>
        <v>0.13954911987077148</v>
      </c>
      <c r="M204" s="130">
        <f>L204*Input!P204/100</f>
        <v>6.6933142765666378E-4</v>
      </c>
      <c r="N204" s="18">
        <v>5.0000000000000001E-3</v>
      </c>
      <c r="O204" s="127">
        <f>(((G204*Constants!$B$23*0.000000001*Input!G204*(Constants!$B$7/Constants!$B$6))-(N204*0.000000001))/Input!F204)*1000000</f>
        <v>0.16488929411477277</v>
      </c>
      <c r="P204" s="18">
        <f>O204*Input!N204/100</f>
        <v>1.4362813887779972E-5</v>
      </c>
      <c r="Q204" s="128">
        <f>(O204/Constants!$B$7)*602200000000000000*Constants!$B$18/(365.2425*24*60)</f>
        <v>0.12302732518791383</v>
      </c>
      <c r="R204" s="129">
        <f>Q204*Input!N204/100</f>
        <v>1.0716393591663031E-5</v>
      </c>
      <c r="S204" s="130">
        <f>Input!S204*Constants!$B$17/Constants!$B$18</f>
        <v>1.1350609844822572</v>
      </c>
      <c r="T204" s="18">
        <f>S204*Input!T204/100</f>
        <v>3.2118554782542968E-3</v>
      </c>
      <c r="U204" s="18">
        <f>S204*1/((U203+U205)/2)</f>
        <v>1.1346592971520939</v>
      </c>
      <c r="V204" s="18">
        <f>U204*Input!T204/100</f>
        <v>3.2107188330259186E-3</v>
      </c>
      <c r="W204" s="131">
        <v>3.0000000000000001E-3</v>
      </c>
      <c r="X204" s="127">
        <f>IF((((Constants!$B$25*0.000000001*Input!G204/Input!W204*(Constants!$B$11/Constants!$B$9))-(W204*0.000000001))/Input!F204)*1000000000&lt;0, "n.d.", (((Constants!$B$25*0.000000001*Input!G204/Input!W204*(Constants!$B$11/Constants!$B$9))-(W204*0.000000001))/Input!F204)*1000000000)</f>
        <v>5.7168205331897886</v>
      </c>
      <c r="Y204" s="127">
        <f>X204*Input!X204/100</f>
        <v>9.5641495105686317E-3</v>
      </c>
      <c r="Z204" s="127">
        <f>(X204/Constants!$B$11)*6.022E+23*0.000000001*Constants!$B$19/(365.2425*24*60)</f>
        <v>1.3956607097035062E-3</v>
      </c>
      <c r="AA204" s="127">
        <f>Z204*Input!X204/100</f>
        <v>2.3349180923443759E-6</v>
      </c>
      <c r="AB204" s="132">
        <v>0.05</v>
      </c>
      <c r="AC204" s="132">
        <v>0.9</v>
      </c>
      <c r="AD204" s="127">
        <f>(((Input!G204*Constants!$B$25*0.000000001*Input!U204*(Constants!$B$10/Constants!$B$9))-((AB204*0.000000000000001)+(Input!G204*AC204*0.000000000000001)))/Input!F204)*1000000000000</f>
        <v>2.7561207835531287</v>
      </c>
      <c r="AE204" s="127">
        <f>AD204*Input!V204/100</f>
        <v>4.9910932498058299E-3</v>
      </c>
      <c r="AF204" s="127">
        <f>(AD204/Constants!$B$10)*602200000000*Constants!$B$16/(365.2425*24*60)</f>
        <v>0.12580497553384704</v>
      </c>
      <c r="AG204" s="127">
        <f>AF204*Input!V204/100</f>
        <v>2.2782178775543045E-4</v>
      </c>
      <c r="AH204" s="18">
        <f>AF204/Z204</f>
        <v>90.140085379757522</v>
      </c>
      <c r="AI204" s="131">
        <f>AH204*SQRT((AG204/AF204)^2+(AA204/Z204)^2)</f>
        <v>0.2222328671485258</v>
      </c>
      <c r="AJ204" s="130">
        <f t="shared" si="1033"/>
        <v>134.6592971520939</v>
      </c>
      <c r="AK204" s="131">
        <f>V204*1000</f>
        <v>3.2107188330259184</v>
      </c>
      <c r="AL204" s="131">
        <f>AF204/Q204</f>
        <v>1.0225775074089483</v>
      </c>
      <c r="AM204" s="131">
        <f>AL204*SQRT((R204/Q204)^2+(AG204/AF204)^2)</f>
        <v>1.853939245276258E-3</v>
      </c>
      <c r="AN204" s="18">
        <f>AL204*1/((AN203+AN205)/2)</f>
        <v>1.0251081928285359</v>
      </c>
      <c r="AO204" s="127">
        <f>AN204*SQRT((R204/Q204)^2+(AG204/AF204)^2)</f>
        <v>1.8585273933460411E-3</v>
      </c>
      <c r="AP204" s="18">
        <f>ThU_Alter_Kombi(AN204,U204)</f>
        <v>227.9392</v>
      </c>
      <c r="AQ204" s="18">
        <f t="shared" si="1039"/>
        <v>2.7566000000000002</v>
      </c>
      <c r="AR204" s="152">
        <f>(AQ204/AP204)</f>
        <v>1.2093575830747849E-2</v>
      </c>
      <c r="AS204" s="129">
        <f t="shared" si="1040"/>
        <v>1.134431483064232E-2</v>
      </c>
      <c r="AT204" s="129">
        <f t="shared" si="1041"/>
        <v>1.9004564962003635E-5</v>
      </c>
      <c r="AU204" s="18">
        <v>0.75</v>
      </c>
      <c r="AV204" s="18">
        <f>AU204/2</f>
        <v>0.375</v>
      </c>
      <c r="AW204" s="18">
        <f t="shared" si="1043"/>
        <v>227.1979</v>
      </c>
      <c r="AX204" s="133">
        <f t="shared" si="1044"/>
        <v>2.8651112528999998</v>
      </c>
      <c r="AY204" s="133">
        <f t="shared" si="1045"/>
        <v>2.8299145662054546</v>
      </c>
      <c r="AZ204" s="152">
        <f t="shared" si="1046"/>
        <v>1.261064144034782E-2</v>
      </c>
      <c r="BA204" s="18" t="str">
        <f>Input!B204</f>
        <v>LA-10-02 bottom</v>
      </c>
      <c r="BB204" s="134">
        <f>Input!E204</f>
        <v>0</v>
      </c>
      <c r="BC204" s="18">
        <f>((U204-1)*EXP(Constants!$B$17*AW204*1000))*1000</f>
        <v>255.67675461647045</v>
      </c>
      <c r="BD204" s="130">
        <f>SQRT((EXP(Constants!$B$17*AW204*1000)*V204)^2+((U204-1)*Constants!$B$17*EXP(Constants!$B$17*AW204*1000)*AY204*1000)^2)*1000</f>
        <v>6.4290428927250467</v>
      </c>
      <c r="BE204" s="18">
        <f t="shared" si="1047"/>
        <v>227139.9</v>
      </c>
      <c r="BF204" s="135">
        <f t="shared" si="1048"/>
        <v>1414.9572831027274</v>
      </c>
      <c r="BG204" s="20">
        <f t="shared" si="1049"/>
        <v>1.2455725014207677</v>
      </c>
      <c r="BH204" s="18"/>
      <c r="BI204" s="18"/>
      <c r="BJ204" s="18"/>
      <c r="BK204" s="18"/>
      <c r="BL204" s="18"/>
      <c r="BM204" s="18"/>
      <c r="BN204" s="157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6">
        <f>Input!A205</f>
        <v>10073</v>
      </c>
      <c r="B205" s="136" t="str">
        <f>Input!B205</f>
        <v>Hu1-13</v>
      </c>
      <c r="C205" s="136">
        <f>Input!O205</f>
        <v>2.0967695686827805</v>
      </c>
      <c r="D205" s="136">
        <f>C205*Input!P205/100</f>
        <v>2.6475543895825241E-2</v>
      </c>
      <c r="E205" s="137">
        <f>Input!M205</f>
        <v>2.7195819564194865</v>
      </c>
      <c r="F205" s="138">
        <f>E205*Input!N205/100</f>
        <v>4.0081193559565471E-4</v>
      </c>
      <c r="G205" s="139">
        <f t="shared" ref="G205" si="1068">E205*137.88</f>
        <v>374.97596015111878</v>
      </c>
      <c r="H205" s="138">
        <f>G205*Input!L205/100</f>
        <v>2.7062538521224574E-2</v>
      </c>
      <c r="I205" s="136">
        <v>0</v>
      </c>
      <c r="J205" s="140">
        <f>(((C205*Constants!$B$24*0.000000001*Input!G205*(Constants!$B$4/Constants!$B$3))-(I205*0.000000000000001))/Input!F205)*1000000000000</f>
        <v>760.64762069241669</v>
      </c>
      <c r="K205" s="136">
        <f>J205*Input!P205/100</f>
        <v>9.6045649324968156</v>
      </c>
      <c r="L205" s="141">
        <f>(J205/Constants!$B$4)*602200000000*Constants!$B$17/(365.2425*24*60)</f>
        <v>10.501584961999841</v>
      </c>
      <c r="M205" s="142">
        <f>L205*Input!P205/100</f>
        <v>0.13260168298409183</v>
      </c>
      <c r="N205" s="136">
        <v>0</v>
      </c>
      <c r="O205" s="140">
        <f>(((G205*Constants!$B$23*0.000000001*Input!G205*(Constants!$B$7/Constants!$B$6))-(N205*0.000000001))/Input!F205)*1000000</f>
        <v>13.70306547078885</v>
      </c>
      <c r="P205" s="136">
        <f>O205*Input!N205/100</f>
        <v>2.0195575213228407E-3</v>
      </c>
      <c r="Q205" s="143">
        <f>(O205/Constants!$B$7)*602200000000000000*Constants!$B$18/(365.2425*24*60)</f>
        <v>10.224141602380566</v>
      </c>
      <c r="R205" s="144">
        <f>Q205*Input!N205/100</f>
        <v>1.5068337895760464E-3</v>
      </c>
      <c r="S205" s="142">
        <f>Input!S205*Constants!$B$17/Constants!$B$18</f>
        <v>1.0017218524306695</v>
      </c>
      <c r="T205" s="136">
        <f>S205*Input!T205/100</f>
        <v>2.426683928745971E-3</v>
      </c>
      <c r="U205" s="142">
        <f>S205</f>
        <v>1.0017218524306695</v>
      </c>
      <c r="V205" s="136">
        <f>U205*Input!T205/100</f>
        <v>2.426683928745971E-3</v>
      </c>
      <c r="W205" s="145">
        <v>0</v>
      </c>
      <c r="X205" s="140">
        <f>(((Constants!$B$25*0.000000001*Input!G205/Input!W205*(Constants!$B$11/Constants!$B$9))-(W205*0.000000001))/Input!F205)*1000000000</f>
        <v>0.90928124529199916</v>
      </c>
      <c r="Y205" s="140">
        <f>X205*Input!X205/100</f>
        <v>3.8810413265354692E-3</v>
      </c>
      <c r="Z205" s="140">
        <f>(X205/Constants!$B$11)*6.022E+23*0.000000001*Constants!$B$19/(365.2425*24*60)</f>
        <v>2.2198494788435049E-4</v>
      </c>
      <c r="AA205" s="140">
        <f>Z205*Input!X205/100</f>
        <v>9.4748765694746198E-7</v>
      </c>
      <c r="AB205" s="141">
        <v>0</v>
      </c>
      <c r="AC205" s="141">
        <v>0.9</v>
      </c>
      <c r="AD205" s="140">
        <f>(((Input!G205*Constants!$B$25*0.000000001*Input!U205*(Constants!$B$10/Constants!$B$9))-((AB205*0.000000000000001)+(Input!G205*AC205*0.000000000000001)))/Input!F205)*1000000000000</f>
        <v>223.1031652884744</v>
      </c>
      <c r="AE205" s="140">
        <f>AD205*Input!V205/100</f>
        <v>0.58123195921696691</v>
      </c>
      <c r="AF205" s="140">
        <f>(AD205/Constants!$B$10)*602200000000*Constants!$B$16/(365.2425*24*60)</f>
        <v>10.183693116110964</v>
      </c>
      <c r="AG205" s="140">
        <f>AF205*Input!V205/100</f>
        <v>2.6530721311318381E-2</v>
      </c>
      <c r="AH205" s="136">
        <f t="shared" ref="AH205" si="1069">AF205/Z205</f>
        <v>45875.60198638538</v>
      </c>
      <c r="AI205" s="145">
        <f t="shared" ref="AI205" si="1070">AH205*SQRT((AG205/AF205)^2+(AA205/Z205)^2)</f>
        <v>229.40151775993368</v>
      </c>
      <c r="AJ205" s="142">
        <f t="shared" si="1033"/>
        <v>1.7218524306694682</v>
      </c>
      <c r="AK205" s="145">
        <f t="shared" ref="AK205" si="1071">V205*1000</f>
        <v>2.4266839287459709</v>
      </c>
      <c r="AL205" s="145">
        <f t="shared" ref="AL205" si="1072">AF205/Q205</f>
        <v>0.99604382569777949</v>
      </c>
      <c r="AM205" s="145">
        <f t="shared" ref="AM205" si="1073">AL205*SQRT((R205/Q205)^2+(AG205/AF205)^2)</f>
        <v>2.5990583316285189E-3</v>
      </c>
      <c r="AN205" s="136">
        <f>AF205/Q205</f>
        <v>0.99604382569777949</v>
      </c>
      <c r="AO205" s="140">
        <f t="shared" ref="AO205" si="1074">AN205*SQRT((R205/Q205)^2+(AG205/AF205)^2)</f>
        <v>2.5990583316285189E-3</v>
      </c>
      <c r="AP205" s="136">
        <f t="shared" ref="AP205" si="1075">ThU_Alter_Kombi(AN205,U205)</f>
        <v>551.37760000000003</v>
      </c>
      <c r="AQ205" s="136" t="e">
        <f t="shared" si="1039"/>
        <v>#VALUE!</v>
      </c>
      <c r="AR205" s="136" t="e">
        <f>(AQ205/AP205)*100</f>
        <v>#VALUE!</v>
      </c>
      <c r="AS205" s="144">
        <f t="shared" si="1040"/>
        <v>2.1711842080968831E-5</v>
      </c>
      <c r="AT205" s="144">
        <f t="shared" si="1041"/>
        <v>9.2726838018380471E-8</v>
      </c>
      <c r="AU205" s="136">
        <v>0.75</v>
      </c>
      <c r="AV205" s="136">
        <f t="shared" ref="AV205" si="1076">AU205/2</f>
        <v>0.375</v>
      </c>
      <c r="AW205" s="136">
        <f t="shared" si="1043"/>
        <v>551.3759</v>
      </c>
      <c r="AX205" s="146">
        <f t="shared" si="1044"/>
        <v>171.064914203</v>
      </c>
      <c r="AY205" s="146">
        <f t="shared" si="1045"/>
        <v>72.314670735891454</v>
      </c>
      <c r="AZ205" s="147">
        <f t="shared" si="1046"/>
        <v>0.31025098159531456</v>
      </c>
      <c r="BA205" s="136" t="str">
        <f>Input!B205</f>
        <v>Hu1-13</v>
      </c>
      <c r="BB205" s="148">
        <f>Input!E205</f>
        <v>0</v>
      </c>
      <c r="BC205" s="136">
        <f>((U205-1)*EXP(Constants!$B$17*AW205*1000))*1000</f>
        <v>8.1614069806507725</v>
      </c>
      <c r="BD205" s="142">
        <f>SQRT((EXP(Constants!$B$17*AW205*1000)*V205)^2+((U205-1)*Constants!$B$17*EXP(Constants!$B$17*AW205*1000)*AY205*1000)^2)*1000</f>
        <v>11.622199388239128</v>
      </c>
      <c r="BE205" s="136">
        <f t="shared" si="1047"/>
        <v>551317.9</v>
      </c>
      <c r="BF205" s="149">
        <f t="shared" si="1048"/>
        <v>36157.335367945729</v>
      </c>
      <c r="BG205" s="158">
        <f t="shared" si="1049"/>
        <v>13.115312210035196</v>
      </c>
      <c r="BH205" s="136"/>
      <c r="BI205" s="18"/>
      <c r="BJ205" s="18"/>
      <c r="BK205" s="18"/>
      <c r="BL205" s="18"/>
      <c r="BM205" s="18"/>
      <c r="BN205" s="157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6" spans="1:110" ht="15" customHeight="1" x14ac:dyDescent="0.2">
      <c r="A206" s="18">
        <f>Input!A206</f>
        <v>10179</v>
      </c>
      <c r="B206" s="18" t="str">
        <f>Input!B206</f>
        <v>LA-10-02 top</v>
      </c>
      <c r="C206" s="18">
        <f>Input!O206</f>
        <v>1.2754043677685247</v>
      </c>
      <c r="D206" s="18">
        <f>C206*Input!P206/100</f>
        <v>4.5725091712482289E-3</v>
      </c>
      <c r="E206" s="150">
        <f>Input!M206</f>
        <v>1.1850061500948113</v>
      </c>
      <c r="F206" s="151">
        <f>E206*Input!N206/100</f>
        <v>9.9401837797157678E-5</v>
      </c>
      <c r="G206" s="21">
        <f>E206*137.88</f>
        <v>163.38864797507256</v>
      </c>
      <c r="H206" s="151">
        <f>G206*Input!L206/100</f>
        <v>1.1019689858087491E-2</v>
      </c>
      <c r="I206" s="18">
        <v>0.3</v>
      </c>
      <c r="J206" s="127">
        <f>(((C206*Constants!$B$24*0.000000001*Input!G206*(Constants!$B$4/Constants!$B$3))-(I206*0.000000000000001))/Input!F206)*1000000000000</f>
        <v>25.939755671550145</v>
      </c>
      <c r="K206" s="18">
        <f>J206*Input!P206/100</f>
        <v>9.2997776787940245E-2</v>
      </c>
      <c r="L206" s="132">
        <f>(J206/Constants!$B$4)*602200000000*Constants!$B$17/(365.2425*24*60)</f>
        <v>0.35812712834140981</v>
      </c>
      <c r="M206" s="130">
        <f>L206*Input!P206/100</f>
        <v>1.283937565369141E-3</v>
      </c>
      <c r="N206" s="18">
        <v>5.0000000000000001E-3</v>
      </c>
      <c r="O206" s="127">
        <f>(((G206*Constants!$B$23*0.000000001*Input!G206*(Constants!$B$7/Constants!$B$6))-(N206*0.000000001))/Input!F206)*1000000</f>
        <v>0.33474438178289301</v>
      </c>
      <c r="P206" s="18">
        <f>O206*Input!N206/100</f>
        <v>2.8079353629372059E-5</v>
      </c>
      <c r="Q206" s="128">
        <f>(O206/Constants!$B$7)*602200000000000000*Constants!$B$18/(365.2425*24*60)</f>
        <v>0.24975973202823915</v>
      </c>
      <c r="R206" s="129">
        <f>Q206*Input!N206/100</f>
        <v>2.0950588627195093E-5</v>
      </c>
      <c r="S206" s="130">
        <f>Input!S206*Constants!$B$17/Constants!$B$18</f>
        <v>1.4362355581434758</v>
      </c>
      <c r="T206" s="18">
        <f>S206*Input!T206/100</f>
        <v>1.5745842133113573E-3</v>
      </c>
      <c r="U206" s="18">
        <f>S206*1/((U205+U207)/2)</f>
        <v>1.4349569162507612</v>
      </c>
      <c r="V206" s="18">
        <f>U206*Input!T206/100</f>
        <v>1.5731824033315587E-3</v>
      </c>
      <c r="W206" s="131">
        <v>3.0000000000000001E-3</v>
      </c>
      <c r="X206" s="127">
        <f>IF((((Constants!$B$25*0.000000001*Input!G206/Input!W206*(Constants!$B$11/Constants!$B$9))-(W206*0.000000001))/Input!F206)*1000000000&lt;0, "n.d.", (((Constants!$B$25*0.000000001*Input!G206/Input!W206*(Constants!$B$11/Constants!$B$9))-(W206*0.000000001))/Input!F206)*1000000000)</f>
        <v>1.6018850746754587</v>
      </c>
      <c r="Y206" s="127">
        <f>X206*Input!X206/100</f>
        <v>2.735827682742708E-3</v>
      </c>
      <c r="Z206" s="127">
        <f>(X206/Constants!$B$11)*6.022E+23*0.000000001*Constants!$B$19/(365.2425*24*60)</f>
        <v>3.9107193363958345E-4</v>
      </c>
      <c r="AA206" s="127">
        <f>Z206*Input!X206/100</f>
        <v>6.6790398319408409E-7</v>
      </c>
      <c r="AB206" s="132">
        <v>0.05</v>
      </c>
      <c r="AC206" s="132">
        <v>0.9</v>
      </c>
      <c r="AD206" s="127">
        <f>(((Input!G206*Constants!$B$25*0.000000001*Input!U206*(Constants!$B$10/Constants!$B$9))-((AB206*0.000000000000001)+(Input!G206*AC206*0.000000000000001)))/Input!F206)*1000000000000</f>
        <v>5.7916622819220684</v>
      </c>
      <c r="AE206" s="127">
        <f>AD206*Input!V206/100</f>
        <v>1.6453103810806839E-2</v>
      </c>
      <c r="AF206" s="127">
        <f>(AD206/Constants!$B$10)*602200000000*Constants!$B$16/(365.2425*24*60)</f>
        <v>0.26436429637825604</v>
      </c>
      <c r="AG206" s="127">
        <f>AF206*Input!V206/100</f>
        <v>7.5101292175807851E-4</v>
      </c>
      <c r="AH206" s="18">
        <f>AF206/Z206</f>
        <v>675.99915421672097</v>
      </c>
      <c r="AI206" s="131">
        <f>AH206*SQRT((AG206/AF206)^2+(AA206/Z206)^2)</f>
        <v>2.2407252020340263</v>
      </c>
      <c r="AJ206" s="130">
        <f t="shared" si="1033"/>
        <v>434.95691625076114</v>
      </c>
      <c r="AK206" s="131">
        <f>V206*1000</f>
        <v>1.5731824033315587</v>
      </c>
      <c r="AL206" s="131">
        <f>AF206/Q206</f>
        <v>1.058474455555412</v>
      </c>
      <c r="AM206" s="131">
        <f>AL206*SQRT((R206/Q206)^2+(AG206/AF206)^2)</f>
        <v>3.0082521396454067E-3</v>
      </c>
      <c r="AN206" s="18">
        <f>AL206*1/((AN205+AN207)/2)</f>
        <v>1.0636325686778281</v>
      </c>
      <c r="AO206" s="127">
        <f>AN206*SQRT((R206/Q206)^2+(AG206/AF206)^2)</f>
        <v>3.0229118272321978E-3</v>
      </c>
      <c r="AP206" s="18">
        <f>ThU_Alter_Kombi(AN206,U206)</f>
        <v>133.1635</v>
      </c>
      <c r="AQ206" s="18">
        <f t="shared" si="1039"/>
        <v>0.75239999999999996</v>
      </c>
      <c r="AR206" s="152">
        <f>(AQ206/AP206)</f>
        <v>5.6501969383502236E-3</v>
      </c>
      <c r="AS206" s="129">
        <f t="shared" si="1040"/>
        <v>1.565792573781937E-3</v>
      </c>
      <c r="AT206" s="129">
        <f t="shared" si="1041"/>
        <v>2.6774095557580411E-6</v>
      </c>
      <c r="AU206" s="18">
        <v>0.75</v>
      </c>
      <c r="AV206" s="18">
        <f>AU206/2</f>
        <v>0.375</v>
      </c>
      <c r="AW206" s="18">
        <f t="shared" si="1043"/>
        <v>133.08500000000001</v>
      </c>
      <c r="AX206" s="133">
        <f t="shared" si="1044"/>
        <v>0.72873695019999996</v>
      </c>
      <c r="AY206" s="133">
        <f t="shared" si="1045"/>
        <v>0.74541099494876162</v>
      </c>
      <c r="AZ206" s="152">
        <f t="shared" si="1046"/>
        <v>5.4757256655520899E-3</v>
      </c>
      <c r="BA206" s="18" t="str">
        <f>Input!B206</f>
        <v>LA-10-02 top</v>
      </c>
      <c r="BB206" s="134">
        <f>Input!E206</f>
        <v>0</v>
      </c>
      <c r="BC206" s="18">
        <f>((U206-1)*EXP(Constants!$B$17*AW206*1000))*1000</f>
        <v>633.22185221989298</v>
      </c>
      <c r="BD206" s="130">
        <f>SQRT((EXP(Constants!$B$17*AW206*1000)*V206)^2+((U206-1)*Constants!$B$17*EXP(Constants!$B$17*AW206*1000)*AY206*1000)^2)*1000</f>
        <v>2.6494758252549189</v>
      </c>
      <c r="BE206" s="18">
        <f t="shared" si="1047"/>
        <v>133027</v>
      </c>
      <c r="BF206" s="135">
        <f t="shared" si="1048"/>
        <v>372.70549747438082</v>
      </c>
      <c r="BG206" s="20">
        <f t="shared" si="1049"/>
        <v>0.56010143513450927</v>
      </c>
      <c r="BH206" s="18"/>
      <c r="BI206" s="18"/>
      <c r="BJ206" s="18"/>
      <c r="BK206" s="18"/>
      <c r="BL206" s="18"/>
      <c r="BM206" s="18"/>
      <c r="BN206" s="157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</row>
    <row r="207" spans="1:110" ht="15" customHeight="1" x14ac:dyDescent="0.2">
      <c r="A207" s="136">
        <f>Input!A207</f>
        <v>10073</v>
      </c>
      <c r="B207" s="136" t="str">
        <f>Input!B207</f>
        <v>Hu1-13</v>
      </c>
      <c r="C207" s="136">
        <f>Input!O207</f>
        <v>2.0466628258556745</v>
      </c>
      <c r="D207" s="136">
        <f>C207*Input!P207/100</f>
        <v>2.0626820666433864E-2</v>
      </c>
      <c r="E207" s="137">
        <f>Input!M207</f>
        <v>2.7193648281461917</v>
      </c>
      <c r="F207" s="138">
        <f>E207*Input!N207/100</f>
        <v>4.6014239728965378E-4</v>
      </c>
      <c r="G207" s="139">
        <f t="shared" ref="G207" si="1077">E207*137.88</f>
        <v>374.94602250479693</v>
      </c>
      <c r="H207" s="138">
        <f>G207*Input!L207/100</f>
        <v>3.2893092348064243E-2</v>
      </c>
      <c r="I207" s="136">
        <v>0</v>
      </c>
      <c r="J207" s="140">
        <f>(((C207*Constants!$B$24*0.000000001*Input!G207*(Constants!$B$4/Constants!$B$3))-(I207*0.000000000000001))/Input!F207)*1000000000000</f>
        <v>742.47033727446421</v>
      </c>
      <c r="K207" s="136">
        <f>J207*Input!P207/100</f>
        <v>7.482816565402846</v>
      </c>
      <c r="L207" s="141">
        <f>(J207/Constants!$B$4)*602200000000*Constants!$B$17/(365.2425*24*60)</f>
        <v>10.250627381907483</v>
      </c>
      <c r="M207" s="142">
        <f>L207*Input!P207/100</f>
        <v>0.10330859096766153</v>
      </c>
      <c r="N207" s="136">
        <v>0</v>
      </c>
      <c r="O207" s="140">
        <f>(((G207*Constants!$B$23*0.000000001*Input!G207*(Constants!$B$7/Constants!$B$6))-(N207*0.000000001))/Input!F207)*1000000</f>
        <v>13.701971433913995</v>
      </c>
      <c r="P207" s="136">
        <f>O207*Input!N207/100</f>
        <v>2.3185039086842949E-3</v>
      </c>
      <c r="Q207" s="143">
        <f>(O207/Constants!$B$7)*602200000000000000*Constants!$B$18/(365.2425*24*60)</f>
        <v>10.223325318757711</v>
      </c>
      <c r="R207" s="144">
        <f>Q207*Input!N207/100</f>
        <v>1.7298838948549835E-3</v>
      </c>
      <c r="S207" s="142">
        <f>Input!S207*Constants!$B$17/Constants!$B$18</f>
        <v>1.0000602803682099</v>
      </c>
      <c r="T207" s="136">
        <f>S207*Input!T207/100</f>
        <v>1.5564890281767243E-3</v>
      </c>
      <c r="U207" s="142">
        <f>S207</f>
        <v>1.0000602803682099</v>
      </c>
      <c r="V207" s="136">
        <f>U207*Input!T207/100</f>
        <v>1.5564890281767243E-3</v>
      </c>
      <c r="W207" s="145">
        <v>0</v>
      </c>
      <c r="X207" s="140">
        <f>(((Constants!$B$25*0.000000001*Input!G207/Input!W207*(Constants!$B$11/Constants!$B$9))-(W207*0.000000001))/Input!F207)*1000000000</f>
        <v>0.89925934858370948</v>
      </c>
      <c r="Y207" s="140">
        <f>X207*Input!X207/100</f>
        <v>5.586473463269773E-3</v>
      </c>
      <c r="Z207" s="140">
        <f>(X207/Constants!$B$11)*6.022E+23*0.000000001*Constants!$B$19/(365.2425*24*60)</f>
        <v>2.1953827890265642E-4</v>
      </c>
      <c r="AA207" s="140">
        <f>Z207*Input!X207/100</f>
        <v>1.3638387759807004E-6</v>
      </c>
      <c r="AB207" s="141">
        <v>0</v>
      </c>
      <c r="AC207" s="141">
        <v>0.9</v>
      </c>
      <c r="AD207" s="140">
        <f>(((Input!G207*Constants!$B$25*0.000000001*Input!U207*(Constants!$B$10/Constants!$B$9))-((AB207*0.000000000000001)+(Input!G207*AC207*0.000000000000001)))/Input!F207)*1000000000000</f>
        <v>222.68518277201736</v>
      </c>
      <c r="AE207" s="140">
        <f>AD207*Input!V207/100</f>
        <v>0.49340581593333882</v>
      </c>
      <c r="AF207" s="140">
        <f>(AD207/Constants!$B$10)*602200000000*Constants!$B$16/(365.2425*24*60)</f>
        <v>10.16461402474086</v>
      </c>
      <c r="AG207" s="140">
        <f>AF207*Input!V207/100</f>
        <v>2.2521838292488959E-2</v>
      </c>
      <c r="AH207" s="136">
        <f t="shared" ref="AH207" si="1078">AF207/Z207</f>
        <v>46299.962245982009</v>
      </c>
      <c r="AI207" s="145">
        <f t="shared" ref="AI207" si="1079">AH207*SQRT((AG207/AF207)^2+(AA207/Z207)^2)</f>
        <v>305.37661730565196</v>
      </c>
      <c r="AJ207" s="142">
        <f t="shared" si="1033"/>
        <v>6.0280368209930657E-2</v>
      </c>
      <c r="AK207" s="145">
        <f t="shared" ref="AK207" si="1080">V207*1000</f>
        <v>1.5564890281767243</v>
      </c>
      <c r="AL207" s="145">
        <f t="shared" ref="AL207" si="1081">AF207/Q207</f>
        <v>0.99425712356926299</v>
      </c>
      <c r="AM207" s="145">
        <f t="shared" ref="AM207" si="1082">AL207*SQRT((R207/Q207)^2+(AG207/AF207)^2)</f>
        <v>2.209400241252719E-3</v>
      </c>
      <c r="AN207" s="136">
        <f>AF207/Q207</f>
        <v>0.99425712356926299</v>
      </c>
      <c r="AO207" s="140">
        <f t="shared" ref="AO207" si="1083">AN207*SQRT((R207/Q207)^2+(AG207/AF207)^2)</f>
        <v>2.209400241252719E-3</v>
      </c>
      <c r="AP207" s="136">
        <f t="shared" ref="AP207" si="1084">ThU_Alter_Kombi(AN207,U207)</f>
        <v>561.05619999999999</v>
      </c>
      <c r="AQ207" s="136" t="e">
        <f t="shared" si="1039"/>
        <v>#VALUE!</v>
      </c>
      <c r="AR207" s="136" t="e">
        <f>(AQ207/AP207)*100</f>
        <v>#VALUE!</v>
      </c>
      <c r="AS207" s="144">
        <f t="shared" si="1040"/>
        <v>2.1474253440790796E-5</v>
      </c>
      <c r="AT207" s="144">
        <f t="shared" si="1041"/>
        <v>1.3345409189563785E-7</v>
      </c>
      <c r="AU207" s="136">
        <v>0.75</v>
      </c>
      <c r="AV207" s="136">
        <f t="shared" ref="AV207" si="1085">AU207/2</f>
        <v>0.375</v>
      </c>
      <c r="AW207" s="136">
        <f t="shared" si="1043"/>
        <v>561.05449999999996</v>
      </c>
      <c r="AX207" s="146">
        <f t="shared" si="1044"/>
        <v>126.776794638</v>
      </c>
      <c r="AY207" s="146">
        <f t="shared" si="1045"/>
        <v>57.816262626065317</v>
      </c>
      <c r="AZ207" s="147">
        <f t="shared" si="1046"/>
        <v>0.22596163944500935</v>
      </c>
      <c r="BA207" s="136" t="str">
        <f>Input!B207</f>
        <v>Hu1-13</v>
      </c>
      <c r="BB207" s="148">
        <f>Input!E207</f>
        <v>0</v>
      </c>
      <c r="BC207" s="136">
        <f>((U207-1)*EXP(Constants!$B$17*AW207*1000))*1000</f>
        <v>0.29363454336609751</v>
      </c>
      <c r="BD207" s="142">
        <f>SQRT((EXP(Constants!$B$17*AW207*1000)*V207)^2+((U207-1)*Constants!$B$17*EXP(Constants!$B$17*AW207*1000)*AY207*1000)^2)*1000</f>
        <v>7.5820384506108436</v>
      </c>
      <c r="BE207" s="136">
        <f t="shared" si="1047"/>
        <v>560996.5</v>
      </c>
      <c r="BF207" s="149">
        <f t="shared" si="1048"/>
        <v>28908.13131303266</v>
      </c>
      <c r="BG207" s="158">
        <f t="shared" si="1049"/>
        <v>10.304928064219308</v>
      </c>
      <c r="BH207" s="136"/>
      <c r="BI207" s="18"/>
      <c r="BJ207" s="18"/>
      <c r="BK207" s="18"/>
      <c r="BL207" s="18"/>
      <c r="BM207" s="18"/>
      <c r="BN207" s="157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10180</v>
      </c>
      <c r="B208" s="18" t="str">
        <f>Input!B208</f>
        <v>LA-10-03 bottom</v>
      </c>
      <c r="C208" s="18">
        <f>Input!O208</f>
        <v>1.0327621485125456</v>
      </c>
      <c r="D208" s="18">
        <f>C208*Input!P208/100</f>
        <v>2.4659856128651739E-3</v>
      </c>
      <c r="E208" s="150">
        <f>Input!M208</f>
        <v>1.0068983911855125</v>
      </c>
      <c r="F208" s="151">
        <f>E208*Input!N208/100</f>
        <v>5.8265120245434891E-5</v>
      </c>
      <c r="G208" s="21">
        <f>E208*137.88</f>
        <v>138.83115017665847</v>
      </c>
      <c r="H208" s="151">
        <f>G208*Input!L208/100</f>
        <v>1.029074688908293E-2</v>
      </c>
      <c r="I208" s="18">
        <v>0.3</v>
      </c>
      <c r="J208" s="127">
        <f>(((C208*Constants!$B$24*0.000000001*Input!G208*(Constants!$B$4/Constants!$B$3))-(I208*0.000000000000001))/Input!F208)*1000000000000</f>
        <v>24.516657783130857</v>
      </c>
      <c r="K208" s="18">
        <f>J208*Input!P208/100</f>
        <v>5.8539834613240832E-2</v>
      </c>
      <c r="L208" s="132">
        <f>(J208/Constants!$B$4)*602200000000*Constants!$B$17/(365.2425*24*60)</f>
        <v>0.33847968190507771</v>
      </c>
      <c r="M208" s="130">
        <f>L208*Input!P208/100</f>
        <v>8.0820741448287383E-4</v>
      </c>
      <c r="N208" s="18">
        <v>5.0000000000000001E-3</v>
      </c>
      <c r="O208" s="127">
        <f>(((G208*Constants!$B$23*0.000000001*Input!G208*(Constants!$B$7/Constants!$B$6))-(N208*0.000000001))/Input!F208)*1000000</f>
        <v>0.33198735116284828</v>
      </c>
      <c r="P208" s="18">
        <f>O208*Input!N208/100</f>
        <v>1.9210759600769824E-5</v>
      </c>
      <c r="Q208" s="128">
        <f>(O208/Constants!$B$7)*602200000000000000*Constants!$B$18/(365.2425*24*60)</f>
        <v>0.2477026542508961</v>
      </c>
      <c r="R208" s="129">
        <f>Q208*Input!N208/100</f>
        <v>1.4333546524043252E-5</v>
      </c>
      <c r="S208" s="130">
        <f>Input!S208*Constants!$B$17/Constants!$B$18</f>
        <v>1.3607857880577447</v>
      </c>
      <c r="T208" s="18">
        <f>S208*Input!T208/100</f>
        <v>1.4661835391731892E-3</v>
      </c>
      <c r="U208" s="18">
        <f>S208*1/((U207+U209)/2)</f>
        <v>1.3616878749957393</v>
      </c>
      <c r="V208" s="18">
        <f>U208*Input!T208/100</f>
        <v>1.4671554959874049E-3</v>
      </c>
      <c r="W208" s="131">
        <v>3.0000000000000001E-3</v>
      </c>
      <c r="X208" s="127">
        <f>IF((((Constants!$B$25*0.000000001*Input!G208/Input!W208*(Constants!$B$11/Constants!$B$9))-(W208*0.000000001))/Input!F208)*1000000000&lt;0, "n.d.", (((Constants!$B$25*0.000000001*Input!G208/Input!W208*(Constants!$B$11/Constants!$B$9))-(W208*0.000000001))/Input!F208)*1000000000)</f>
        <v>9.8497747864686236E-2</v>
      </c>
      <c r="Y208" s="127">
        <f>X208*Input!X208/100</f>
        <v>2.2059907670440249E-4</v>
      </c>
      <c r="Z208" s="127">
        <f>(X208/Constants!$B$11)*6.022E+23*0.000000001*Constants!$B$19/(365.2425*24*60)</f>
        <v>2.4046484560942098E-5</v>
      </c>
      <c r="AA208" s="127">
        <f>Z208*Input!X208/100</f>
        <v>5.3855366311703577E-8</v>
      </c>
      <c r="AB208" s="132">
        <v>0.05</v>
      </c>
      <c r="AC208" s="132">
        <v>0.9</v>
      </c>
      <c r="AD208" s="127">
        <f>(((Input!G208*Constants!$B$25*0.000000001*Input!U208*(Constants!$B$10/Constants!$B$9))-((AB208*0.000000000000001)+(Input!G208*AC208*0.000000000000001)))/Input!F208)*1000000000000</f>
        <v>2.2804308274307683</v>
      </c>
      <c r="AE208" s="127">
        <f>AD208*Input!V208/100</f>
        <v>7.9695803009350169E-3</v>
      </c>
      <c r="AF208" s="127">
        <f>(AD208/Constants!$B$10)*602200000000*Constants!$B$16/(365.2425*24*60)</f>
        <v>0.1040917895048514</v>
      </c>
      <c r="AG208" s="127">
        <f>AF208*Input!V208/100</f>
        <v>3.6377682021671536E-4</v>
      </c>
      <c r="AH208" s="18">
        <f>AF208/Z208</f>
        <v>4328.7736817016576</v>
      </c>
      <c r="AI208" s="131">
        <f>AH208*SQRT((AG208/AF208)^2+(AA208/Z208)^2)</f>
        <v>17.968000030845573</v>
      </c>
      <c r="AJ208" s="130">
        <f t="shared" si="1033"/>
        <v>361.68787499573926</v>
      </c>
      <c r="AK208" s="131">
        <f>V208*1000</f>
        <v>1.4671554959874049</v>
      </c>
      <c r="AL208" s="131">
        <f>AF208/Q208</f>
        <v>0.42022880142179514</v>
      </c>
      <c r="AM208" s="131">
        <f>AL208*SQRT((R208/Q208)^2+(AG208/AF208)^2)</f>
        <v>1.468804139296625E-3</v>
      </c>
      <c r="AN208" s="18">
        <f>AL208*1/((AN207+AN209)/2)</f>
        <v>0.42187853440032919</v>
      </c>
      <c r="AO208" s="127">
        <f>AN208*SQRT((R208/Q208)^2+(AG208/AF208)^2)</f>
        <v>1.4745703662173088E-3</v>
      </c>
      <c r="AP208" s="18">
        <f>ThU_Alter_Kombi(AN208,U208)</f>
        <v>39.736400000000003</v>
      </c>
      <c r="AQ208" s="18">
        <f t="shared" si="1039"/>
        <v>0.17530000000000001</v>
      </c>
      <c r="AR208" s="152">
        <f>(AQ208/AP208)</f>
        <v>4.4115722612013165E-3</v>
      </c>
      <c r="AS208" s="129">
        <f t="shared" si="1040"/>
        <v>9.7078025399702017E-5</v>
      </c>
      <c r="AT208" s="129">
        <f t="shared" si="1041"/>
        <v>2.1749197382501844E-7</v>
      </c>
      <c r="AU208" s="18">
        <v>0.75</v>
      </c>
      <c r="AV208" s="18">
        <f>AU208/2</f>
        <v>0.375</v>
      </c>
      <c r="AW208" s="18">
        <f t="shared" si="1043"/>
        <v>39.730800000000002</v>
      </c>
      <c r="AX208" s="133">
        <f t="shared" si="1044"/>
        <v>0.1704462833</v>
      </c>
      <c r="AY208" s="133">
        <f t="shared" si="1045"/>
        <v>0.17320155358643285</v>
      </c>
      <c r="AZ208" s="152">
        <f t="shared" si="1046"/>
        <v>4.290028977518701E-3</v>
      </c>
      <c r="BA208" s="18" t="str">
        <f>Input!B208</f>
        <v>LA-10-03 bottom</v>
      </c>
      <c r="BB208" s="134">
        <f>Input!E208</f>
        <v>0</v>
      </c>
      <c r="BC208" s="18">
        <f>((U208-1)*EXP(Constants!$B$17*AW208*1000))*1000</f>
        <v>404.60218195005217</v>
      </c>
      <c r="BD208" s="130">
        <f>SQRT((EXP(Constants!$B$17*AW208*1000)*V208)^2+((U208-1)*Constants!$B$17*EXP(Constants!$B$17*AW208*1000)*AY208*1000)^2)*1000</f>
        <v>1.6531056677327429</v>
      </c>
      <c r="BE208" s="18">
        <f t="shared" si="1047"/>
        <v>39672.800000000003</v>
      </c>
      <c r="BF208" s="135">
        <f t="shared" si="1048"/>
        <v>86.600776793216426</v>
      </c>
      <c r="BG208" s="20">
        <f t="shared" si="1049"/>
        <v>0.43593774498986393</v>
      </c>
      <c r="BH208" s="18"/>
      <c r="BI208" s="18"/>
      <c r="BJ208" s="18"/>
      <c r="BK208" s="18"/>
      <c r="BL208" s="18"/>
      <c r="BM208" s="18"/>
      <c r="BN208" s="157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6">
        <f>Input!A209</f>
        <v>10073</v>
      </c>
      <c r="B209" s="136" t="str">
        <f>Input!B209</f>
        <v>Hu1-13</v>
      </c>
      <c r="C209" s="136">
        <f>Input!O209</f>
        <v>2.0527520629488736</v>
      </c>
      <c r="D209" s="136">
        <f>C209*Input!P209/100</f>
        <v>2.0227629948687688E-2</v>
      </c>
      <c r="E209" s="137">
        <f>Input!M209</f>
        <v>2.7192205403053915</v>
      </c>
      <c r="F209" s="138">
        <f>E209*Input!N209/100</f>
        <v>4.676941533392913E-4</v>
      </c>
      <c r="G209" s="139">
        <f t="shared" ref="G209" si="1086">E209*137.88</f>
        <v>374.92612809730736</v>
      </c>
      <c r="H209" s="138">
        <f>G209*Input!L209/100</f>
        <v>2.6453183741967208E-2</v>
      </c>
      <c r="I209" s="136">
        <v>0</v>
      </c>
      <c r="J209" s="140">
        <f>(((C209*Constants!$B$24*0.000000001*Input!G209*(Constants!$B$4/Constants!$B$3))-(I209*0.000000000000001))/Input!F209)*1000000000000</f>
        <v>744.67933714548167</v>
      </c>
      <c r="K209" s="136">
        <f>J209*Input!P209/100</f>
        <v>7.338001668147883</v>
      </c>
      <c r="L209" s="141">
        <f>(J209/Constants!$B$4)*602200000000*Constants!$B$17/(365.2425*24*60)</f>
        <v>10.281125077812218</v>
      </c>
      <c r="M209" s="142">
        <f>L209*Input!P209/100</f>
        <v>0.10130926052092734</v>
      </c>
      <c r="N209" s="136">
        <v>0</v>
      </c>
      <c r="O209" s="140">
        <f>(((G209*Constants!$B$23*0.000000001*Input!G209*(Constants!$B$7/Constants!$B$6))-(N209*0.000000001))/Input!F209)*1000000</f>
        <v>13.701244415658685</v>
      </c>
      <c r="P209" s="136">
        <f>O209*Input!N209/100</f>
        <v>2.3565546860559198E-3</v>
      </c>
      <c r="Q209" s="143">
        <f>(O209/Constants!$B$7)*602200000000000000*Constants!$B$18/(365.2425*24*60)</f>
        <v>10.222782875345638</v>
      </c>
      <c r="R209" s="144">
        <f>Q209*Input!N209/100</f>
        <v>1.7582743697277389E-3</v>
      </c>
      <c r="S209" s="142">
        <f>Input!S209*Constants!$B$17/Constants!$B$18</f>
        <v>0.99861476557358142</v>
      </c>
      <c r="T209" s="136">
        <f>S209*Input!T209/100</f>
        <v>1.8378273786730278E-3</v>
      </c>
      <c r="U209" s="142">
        <f>S209</f>
        <v>0.99861476557358142</v>
      </c>
      <c r="V209" s="136">
        <f>U209*Input!T209/100</f>
        <v>1.8378273786730278E-3</v>
      </c>
      <c r="W209" s="145">
        <v>0</v>
      </c>
      <c r="X209" s="140">
        <f>(((Constants!$B$25*0.000000001*Input!G209/Input!W209*(Constants!$B$11/Constants!$B$9))-(W209*0.000000001))/Input!F209)*1000000000</f>
        <v>0.89769479679913577</v>
      </c>
      <c r="Y209" s="140">
        <f>X209*Input!X209/100</f>
        <v>6.6996912766175611E-3</v>
      </c>
      <c r="Z209" s="140">
        <f>(X209/Constants!$B$11)*6.022E+23*0.000000001*Constants!$B$19/(365.2425*24*60)</f>
        <v>2.1915632123206856E-4</v>
      </c>
      <c r="AA209" s="140">
        <f>Z209*Input!X209/100</f>
        <v>1.6356112331378716E-6</v>
      </c>
      <c r="AB209" s="141">
        <v>0</v>
      </c>
      <c r="AC209" s="141">
        <v>0.9</v>
      </c>
      <c r="AD209" s="140">
        <f>(((Input!G209*Constants!$B$25*0.000000001*Input!U209*(Constants!$B$10/Constants!$B$9))-((AB209*0.000000000000001)+(Input!G209*AC209*0.000000000000001)))/Input!F209)*1000000000000</f>
        <v>223.49414804579678</v>
      </c>
      <c r="AE209" s="140">
        <f>AD209*Input!V209/100</f>
        <v>0.70581102346193914</v>
      </c>
      <c r="AF209" s="140">
        <f>(AD209/Constants!$B$10)*602200000000*Constants!$B$16/(365.2425*24*60)</f>
        <v>10.201539785426991</v>
      </c>
      <c r="AG209" s="140">
        <f>AF209*Input!V209/100</f>
        <v>3.22172159754468E-2</v>
      </c>
      <c r="AH209" s="136">
        <f t="shared" ref="AH209" si="1087">AF209/Z209</f>
        <v>46549.146874136466</v>
      </c>
      <c r="AI209" s="145">
        <f t="shared" ref="AI209" si="1088">AH209*SQRT((AG209/AF209)^2+(AA209/Z209)^2)</f>
        <v>377.22919093972064</v>
      </c>
      <c r="AJ209" s="142">
        <f t="shared" si="1033"/>
        <v>-1.3852344264185801</v>
      </c>
      <c r="AK209" s="145">
        <f t="shared" ref="AK209" si="1089">V209*1000</f>
        <v>1.8378273786730279</v>
      </c>
      <c r="AL209" s="145">
        <f t="shared" ref="AL209" si="1090">AF209/Q209</f>
        <v>0.99792198561021195</v>
      </c>
      <c r="AM209" s="145">
        <f t="shared" ref="AM209" si="1091">AL209*SQRT((R209/Q209)^2+(AG209/AF209)^2)</f>
        <v>3.1561817605115102E-3</v>
      </c>
      <c r="AN209" s="136">
        <f>AF209/Q209</f>
        <v>0.99792198561021195</v>
      </c>
      <c r="AO209" s="140">
        <f t="shared" ref="AO209" si="1092">AN209*SQRT((R209/Q209)^2+(AG209/AF209)^2)</f>
        <v>3.1561817605115102E-3</v>
      </c>
      <c r="AP209" s="136" t="str">
        <f t="shared" ref="AP209" si="1093">ThU_Alter_Kombi(AN209,U209)</f>
        <v>Out of range</v>
      </c>
      <c r="AQ209" s="136" t="e">
        <f t="shared" si="1039"/>
        <v>#VALUE!</v>
      </c>
      <c r="AR209" s="136" t="e">
        <f>(AQ209/AP209)*100</f>
        <v>#VALUE!</v>
      </c>
      <c r="AS209" s="144">
        <f t="shared" si="1040"/>
        <v>2.1438029537006942E-5</v>
      </c>
      <c r="AT209" s="144">
        <f t="shared" si="1041"/>
        <v>1.6003915357940232E-7</v>
      </c>
      <c r="AU209" s="136">
        <v>0.75</v>
      </c>
      <c r="AV209" s="136">
        <f t="shared" ref="AV209" si="1094">AU209/2</f>
        <v>0.375</v>
      </c>
      <c r="AW209" s="136" t="str">
        <f t="shared" si="1043"/>
        <v>Out of range</v>
      </c>
      <c r="AX209" s="146">
        <f t="shared" si="1044"/>
        <v>342.64346429990002</v>
      </c>
      <c r="AY209" s="146" t="e">
        <f t="shared" si="1045"/>
        <v>#VALUE!</v>
      </c>
      <c r="AZ209" s="147" t="e">
        <f t="shared" si="1046"/>
        <v>#VALUE!</v>
      </c>
      <c r="BA209" s="136" t="str">
        <f>Input!B209</f>
        <v>Hu1-13</v>
      </c>
      <c r="BB209" s="148">
        <f>Input!E209</f>
        <v>0</v>
      </c>
      <c r="BC209" s="136" t="e">
        <f>((U209-1)*EXP(Constants!$B$17*AW209*1000))*1000</f>
        <v>#VALUE!</v>
      </c>
      <c r="BD209" s="142" t="e">
        <f>SQRT((EXP(Constants!$B$17*AW209*1000)*V209)^2+((U209-1)*Constants!$B$17*EXP(Constants!$B$17*AW209*1000)*AY209*1000)^2)*1000</f>
        <v>#VALUE!</v>
      </c>
      <c r="BE209" s="136" t="e">
        <f t="shared" si="1047"/>
        <v>#VALUE!</v>
      </c>
      <c r="BF209" s="149" t="e">
        <f t="shared" si="1048"/>
        <v>#VALUE!</v>
      </c>
      <c r="BG209" s="158" t="e">
        <f t="shared" si="1049"/>
        <v>#VALUE!</v>
      </c>
      <c r="BH209" s="136"/>
      <c r="BI209" s="18"/>
      <c r="BJ209" s="18"/>
      <c r="BK209" s="18"/>
      <c r="BL209" s="18"/>
      <c r="BM209" s="18"/>
      <c r="BN209" s="157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10181</v>
      </c>
      <c r="B210" s="18" t="str">
        <f>Input!B210</f>
        <v>LA-10-03 top</v>
      </c>
      <c r="C210" s="18">
        <f>Input!O210</f>
        <v>1.2790207259665662</v>
      </c>
      <c r="D210" s="18">
        <f>C210*Input!P210/100</f>
        <v>5.642091358075486E-3</v>
      </c>
      <c r="E210" s="150">
        <f>Input!M210</f>
        <v>1.3260521150899058</v>
      </c>
      <c r="F210" s="151">
        <f>E210*Input!N210/100</f>
        <v>1.3561139057279492E-4</v>
      </c>
      <c r="G210" s="21">
        <f>E210*137.88</f>
        <v>182.8360656285962</v>
      </c>
      <c r="H210" s="151">
        <f>G210*Input!L210/100</f>
        <v>1.6220056727435764E-2</v>
      </c>
      <c r="I210" s="18">
        <v>0.3</v>
      </c>
      <c r="J210" s="127">
        <f>(((C210*Constants!$B$24*0.000000001*Input!G210*(Constants!$B$4/Constants!$B$3))-(I210*0.000000000000001))/Input!F210)*1000000000000</f>
        <v>19.734188019994832</v>
      </c>
      <c r="K210" s="18">
        <f>J210*Input!P210/100</f>
        <v>8.7052609411084808E-2</v>
      </c>
      <c r="L210" s="132">
        <f>(J210/Constants!$B$4)*602200000000*Constants!$B$17/(365.2425*24*60)</f>
        <v>0.27245237677783651</v>
      </c>
      <c r="M210" s="130">
        <f>L210*Input!P210/100</f>
        <v>1.2018579287240887E-3</v>
      </c>
      <c r="N210" s="18">
        <v>5.0000000000000001E-3</v>
      </c>
      <c r="O210" s="127">
        <f>(((G210*Constants!$B$23*0.000000001*Input!G210*(Constants!$B$7/Constants!$B$6))-(N210*0.000000001))/Input!F210)*1000000</f>
        <v>0.28417155946977535</v>
      </c>
      <c r="P210" s="18">
        <f>O210*Input!N210/100</f>
        <v>2.9061376926594729E-5</v>
      </c>
      <c r="Q210" s="128">
        <f>(O210/Constants!$B$7)*602200000000000000*Constants!$B$18/(365.2425*24*60)</f>
        <v>0.2120262994861862</v>
      </c>
      <c r="R210" s="129">
        <f>Q210*Input!N210/100</f>
        <v>2.1683296594550605E-5</v>
      </c>
      <c r="S210" s="130">
        <f>Input!S210*Constants!$B$17/Constants!$B$18</f>
        <v>1.2831316317880566</v>
      </c>
      <c r="T210" s="18">
        <f>S210*Input!T210/100</f>
        <v>1.7882482795015481E-3</v>
      </c>
      <c r="U210" s="18">
        <f>S210*1/((U209+U211)/2)</f>
        <v>1.2833124024340827</v>
      </c>
      <c r="V210" s="18">
        <f>U210*Input!T210/100</f>
        <v>1.7885002121861865E-3</v>
      </c>
      <c r="W210" s="131">
        <v>3.0000000000000001E-3</v>
      </c>
      <c r="X210" s="127">
        <f>IF((((Constants!$B$25*0.000000001*Input!G210/Input!W210*(Constants!$B$11/Constants!$B$9))-(W210*0.000000001))/Input!F210)*1000000000&lt;0, "n.d.", (((Constants!$B$25*0.000000001*Input!G210/Input!W210*(Constants!$B$11/Constants!$B$9))-(W210*0.000000001))/Input!F210)*1000000000)</f>
        <v>1.2789747973649694</v>
      </c>
      <c r="Y210" s="127">
        <f>X210*Input!X210/100</f>
        <v>2.8013010005941523E-3</v>
      </c>
      <c r="Z210" s="127">
        <f>(X210/Constants!$B$11)*6.022E+23*0.000000001*Constants!$B$19/(365.2425*24*60)</f>
        <v>3.1223909566867493E-4</v>
      </c>
      <c r="AA210" s="127">
        <f>Z210*Input!X210/100</f>
        <v>6.8388813675088706E-7</v>
      </c>
      <c r="AB210" s="132">
        <v>0.05</v>
      </c>
      <c r="AC210" s="132">
        <v>0.9</v>
      </c>
      <c r="AD210" s="127">
        <f>(((Input!G210*Constants!$B$25*0.000000001*Input!U210*(Constants!$B$10/Constants!$B$9))-((AB210*0.000000000000001)+(Input!G210*AC210*0.000000000000001)))/Input!F210)*1000000000000</f>
        <v>4.6079740339305513</v>
      </c>
      <c r="AE210" s="127">
        <f>AD210*Input!V210/100</f>
        <v>1.5042716196187298E-2</v>
      </c>
      <c r="AF210" s="127">
        <f>(AD210/Constants!$B$10)*602200000000*Constants!$B$16/(365.2425*24*60)</f>
        <v>0.21033405504525512</v>
      </c>
      <c r="AG210" s="127">
        <f>AF210*Input!V210/100</f>
        <v>6.8663483629489042E-4</v>
      </c>
      <c r="AH210" s="18">
        <f>AF210/Z210</f>
        <v>673.63138685376566</v>
      </c>
      <c r="AI210" s="131">
        <f>AH210*SQRT((AG210/AF210)^2+(AA210/Z210)^2)</f>
        <v>2.6481703828425367</v>
      </c>
      <c r="AJ210" s="130">
        <f t="shared" si="1033"/>
        <v>283.31240243408274</v>
      </c>
      <c r="AK210" s="131">
        <f>V210*1000</f>
        <v>1.7885002121861866</v>
      </c>
      <c r="AL210" s="131">
        <f>AF210/Q210</f>
        <v>0.99201870501427425</v>
      </c>
      <c r="AM210" s="131">
        <f>AL210*SQRT((R210/Q210)^2+(AG210/AF210)^2)</f>
        <v>3.2400305119091935E-3</v>
      </c>
      <c r="AN210" s="18">
        <f>AL210*1/((AN209+AN211)/2)</f>
        <v>0.99484417732184516</v>
      </c>
      <c r="AO210" s="127">
        <f>AN210*SQRT((R210/Q210)^2+(AG210/AF210)^2)</f>
        <v>3.249258781941614E-3</v>
      </c>
      <c r="AP210" s="18">
        <f>ThU_Alter_Kombi(AN210,U210)</f>
        <v>148.86150000000001</v>
      </c>
      <c r="AQ210" s="18">
        <f t="shared" si="1039"/>
        <v>1.1009</v>
      </c>
      <c r="AR210" s="152">
        <f>(AQ210/AP210)</f>
        <v>7.3954649120155308E-3</v>
      </c>
      <c r="AS210" s="129">
        <f t="shared" si="1040"/>
        <v>1.4726432354162636E-3</v>
      </c>
      <c r="AT210" s="129">
        <f t="shared" si="1041"/>
        <v>3.2290013237635343E-6</v>
      </c>
      <c r="AU210" s="18">
        <v>0.75</v>
      </c>
      <c r="AV210" s="18">
        <f>AU210/2</f>
        <v>0.375</v>
      </c>
      <c r="AW210" s="18">
        <f t="shared" si="1043"/>
        <v>148.7773</v>
      </c>
      <c r="AX210" s="133">
        <f t="shared" si="1044"/>
        <v>1.0520989866999999</v>
      </c>
      <c r="AY210" s="133">
        <f t="shared" si="1045"/>
        <v>1.077960650419</v>
      </c>
      <c r="AZ210" s="152">
        <f t="shared" si="1046"/>
        <v>7.0716365110806553E-3</v>
      </c>
      <c r="BA210" s="18" t="str">
        <f>Input!B210</f>
        <v>LA-10-03 top</v>
      </c>
      <c r="BB210" s="134">
        <f>Input!E210</f>
        <v>0</v>
      </c>
      <c r="BC210" s="18">
        <f>((U210-1)*EXP(Constants!$B$17*AW210*1000))*1000</f>
        <v>431.12956145872135</v>
      </c>
      <c r="BD210" s="130">
        <f>SQRT((EXP(Constants!$B$17*AW210*1000)*V210)^2+((U210-1)*Constants!$B$17*EXP(Constants!$B$17*AW210*1000)*AY210*1000)^2)*1000</f>
        <v>3.0211658814746718</v>
      </c>
      <c r="BE210" s="18">
        <f t="shared" si="1047"/>
        <v>148719.29999999999</v>
      </c>
      <c r="BF210" s="135">
        <f t="shared" si="1048"/>
        <v>538.98032520950005</v>
      </c>
      <c r="BG210" s="20">
        <f t="shared" si="1049"/>
        <v>0.72454645326874467</v>
      </c>
      <c r="BH210" s="18"/>
      <c r="BI210" s="18"/>
      <c r="BJ210" s="18"/>
      <c r="BK210" s="18"/>
      <c r="BL210" s="18"/>
      <c r="BM210" s="18"/>
      <c r="BN210" s="157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6">
        <f>Input!A211</f>
        <v>10073</v>
      </c>
      <c r="B211" s="136" t="str">
        <f>Input!B211</f>
        <v>Hu1-13</v>
      </c>
      <c r="C211" s="136">
        <f>Input!O211</f>
        <v>2.1532076504292612</v>
      </c>
      <c r="D211" s="136">
        <f>C211*Input!P211/100</f>
        <v>2.6390534537572907E-2</v>
      </c>
      <c r="E211" s="137">
        <f>Input!M211</f>
        <v>2.7191664754880733</v>
      </c>
      <c r="F211" s="138">
        <f>E211*Input!N211/100</f>
        <v>5.4640614883749955E-4</v>
      </c>
      <c r="G211" s="139">
        <f t="shared" ref="G211" si="1095">E211*137.88</f>
        <v>374.91867364029554</v>
      </c>
      <c r="H211" s="138">
        <f>G211*Input!L211/100</f>
        <v>2.3439662168693583E-2</v>
      </c>
      <c r="I211" s="136">
        <v>0</v>
      </c>
      <c r="J211" s="140">
        <f>(((C211*Constants!$B$24*0.000000001*Input!G211*(Constants!$B$4/Constants!$B$3))-(I211*0.000000000000001))/Input!F211)*1000000000000</f>
        <v>781.1217315523304</v>
      </c>
      <c r="K211" s="136">
        <f>J211*Input!P211/100</f>
        <v>9.5737259852624508</v>
      </c>
      <c r="L211" s="141">
        <f>(J211/Constants!$B$4)*602200000000*Constants!$B$17/(365.2425*24*60)</f>
        <v>10.784252795130069</v>
      </c>
      <c r="M211" s="142">
        <f>L211*Input!P211/100</f>
        <v>0.13217591707658072</v>
      </c>
      <c r="N211" s="136">
        <v>0</v>
      </c>
      <c r="O211" s="140">
        <f>(((G211*Constants!$B$23*0.000000001*Input!G211*(Constants!$B$7/Constants!$B$6))-(N211*0.000000001))/Input!F211)*1000000</f>
        <v>13.700972001095254</v>
      </c>
      <c r="P211" s="136">
        <f>O211*Input!N211/100</f>
        <v>2.7531581511959931E-3</v>
      </c>
      <c r="Q211" s="143">
        <f>(O211/Constants!$B$7)*602200000000000000*Constants!$B$18/(365.2425*24*60)</f>
        <v>10.222579621184954</v>
      </c>
      <c r="R211" s="144">
        <f>Q211*Input!N211/100</f>
        <v>2.0541884479484771E-3</v>
      </c>
      <c r="S211" s="142">
        <f>Input!S211*Constants!$B$17/Constants!$B$18</f>
        <v>1.0011035093442275</v>
      </c>
      <c r="T211" s="136">
        <f>S211*Input!T211/100</f>
        <v>3.5083742281110798E-3</v>
      </c>
      <c r="U211" s="142">
        <f>S211</f>
        <v>1.0011035093442275</v>
      </c>
      <c r="V211" s="136">
        <f>U211*Input!T211/100</f>
        <v>3.5083742281110798E-3</v>
      </c>
      <c r="W211" s="145">
        <v>0</v>
      </c>
      <c r="X211" s="140">
        <f>(((Constants!$B$25*0.000000001*Input!G211/Input!W211*(Constants!$B$11/Constants!$B$9))-(W211*0.000000001))/Input!F211)*1000000000</f>
        <v>0.88818706046150053</v>
      </c>
      <c r="Y211" s="140">
        <f>X211*Input!X211/100</f>
        <v>4.267414429645091E-3</v>
      </c>
      <c r="Z211" s="140">
        <f>(X211/Constants!$B$11)*6.022E+23*0.000000001*Constants!$B$19/(365.2425*24*60)</f>
        <v>2.1683517541900351E-4</v>
      </c>
      <c r="AA211" s="140">
        <f>Z211*Input!X211/100</f>
        <v>1.0418138223685475E-6</v>
      </c>
      <c r="AB211" s="141">
        <v>0</v>
      </c>
      <c r="AC211" s="141">
        <v>0.9</v>
      </c>
      <c r="AD211" s="140">
        <f>(((Input!G211*Constants!$B$25*0.000000001*Input!U211*(Constants!$B$10/Constants!$B$9))-((AB211*0.000000000000001)+(Input!G211*AC211*0.000000000000001)))/Input!F211)*1000000000000</f>
        <v>223.14835161779328</v>
      </c>
      <c r="AE211" s="140">
        <f>AD211*Input!V211/100</f>
        <v>0.54382168182574853</v>
      </c>
      <c r="AF211" s="140">
        <f>(AD211/Constants!$B$10)*602200000000*Constants!$B$16/(365.2425*24*60)</f>
        <v>10.185755676318175</v>
      </c>
      <c r="AG211" s="140">
        <f>AF211*Input!V211/100</f>
        <v>2.4823104192358416E-2</v>
      </c>
      <c r="AH211" s="136">
        <f t="shared" ref="AH211" si="1096">AF211/Z211</f>
        <v>46974.646325881549</v>
      </c>
      <c r="AI211" s="145">
        <f t="shared" ref="AI211" si="1097">AH211*SQRT((AG211/AF211)^2+(AA211/Z211)^2)</f>
        <v>253.06948888793914</v>
      </c>
      <c r="AJ211" s="142">
        <f t="shared" si="1033"/>
        <v>1.1035093442275379</v>
      </c>
      <c r="AK211" s="145">
        <f t="shared" ref="AK211" si="1098">V211*1000</f>
        <v>3.5083742281110797</v>
      </c>
      <c r="AL211" s="145">
        <f t="shared" ref="AL211" si="1099">AF211/Q211</f>
        <v>0.99639778351146657</v>
      </c>
      <c r="AM211" s="145">
        <f t="shared" ref="AM211" si="1100">AL211*SQRT((R211/Q211)^2+(AG211/AF211)^2)</f>
        <v>2.436502932617541E-3</v>
      </c>
      <c r="AN211" s="136">
        <f>AF211/Q211</f>
        <v>0.99639778351146657</v>
      </c>
      <c r="AO211" s="140">
        <f t="shared" ref="AO211" si="1101">AN211*SQRT((R211/Q211)^2+(AG211/AF211)^2)</f>
        <v>2.436502932617541E-3</v>
      </c>
      <c r="AP211" s="136">
        <f t="shared" ref="AP211" si="1102">ThU_Alter_Kombi(AN211,U211)</f>
        <v>574.43380000000002</v>
      </c>
      <c r="AQ211" s="136" t="e">
        <f t="shared" si="1039"/>
        <v>#VALUE!</v>
      </c>
      <c r="AR211" s="136" t="e">
        <f>(AQ211/AP211)*100</f>
        <v>#VALUE!</v>
      </c>
      <c r="AS211" s="144">
        <f t="shared" si="1040"/>
        <v>2.1211395112994874E-5</v>
      </c>
      <c r="AT211" s="144">
        <f t="shared" si="1041"/>
        <v>1.0200210043591531E-7</v>
      </c>
      <c r="AU211" s="136">
        <v>0.75</v>
      </c>
      <c r="AV211" s="136">
        <f t="shared" ref="AV211" si="1103">AU211/2</f>
        <v>0.375</v>
      </c>
      <c r="AW211" s="136">
        <f t="shared" si="1043"/>
        <v>574.43209999999999</v>
      </c>
      <c r="AX211" s="146">
        <f t="shared" si="1044"/>
        <v>244.0529310677</v>
      </c>
      <c r="AY211" s="146">
        <f t="shared" si="1045"/>
        <v>115.20288744250152</v>
      </c>
      <c r="AZ211" s="147">
        <f t="shared" si="1046"/>
        <v>0.42485949352012187</v>
      </c>
      <c r="BA211" s="136" t="str">
        <f>Input!B211</f>
        <v>Hu1-13</v>
      </c>
      <c r="BB211" s="148">
        <f>Input!E211</f>
        <v>0</v>
      </c>
      <c r="BC211" s="136">
        <f>((U211-1)*EXP(Constants!$B$17*AW211*1000))*1000</f>
        <v>5.5821681965667125</v>
      </c>
      <c r="BD211" s="142">
        <f>SQRT((EXP(Constants!$B$17*AW211*1000)*V211)^2+((U211-1)*Constants!$B$17*EXP(Constants!$B$17*AW211*1000)*AY211*1000)^2)*1000</f>
        <v>17.839870349486798</v>
      </c>
      <c r="BE211" s="136">
        <f t="shared" si="1047"/>
        <v>574374.1</v>
      </c>
      <c r="BF211" s="149">
        <f t="shared" si="1048"/>
        <v>57601.443721250762</v>
      </c>
      <c r="BG211" s="158">
        <f t="shared" si="1049"/>
        <v>20.055092228046018</v>
      </c>
      <c r="BH211" s="136"/>
      <c r="BI211" s="18"/>
      <c r="BJ211" s="18"/>
      <c r="BK211" s="18"/>
      <c r="BL211" s="18"/>
      <c r="BM211" s="18"/>
      <c r="BN211" s="157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10184</v>
      </c>
      <c r="B212" s="18" t="str">
        <f>Input!B212</f>
        <v>C1 bottom</v>
      </c>
      <c r="C212" s="18">
        <f>Input!O212</f>
        <v>0.52541577690791408</v>
      </c>
      <c r="D212" s="18">
        <f>C212*Input!P212/100</f>
        <v>2.222821803104306E-3</v>
      </c>
      <c r="E212" s="150">
        <f>Input!M212</f>
        <v>0.59443106243074451</v>
      </c>
      <c r="F212" s="151">
        <f>E212*Input!N212/100</f>
        <v>5.8099284755540904E-5</v>
      </c>
      <c r="G212" s="21">
        <f>E212*137.88</f>
        <v>81.960154887951049</v>
      </c>
      <c r="H212" s="151">
        <f>G212*Input!L212/100</f>
        <v>7.1524330417776219E-3</v>
      </c>
      <c r="I212" s="18">
        <v>0.3</v>
      </c>
      <c r="J212" s="127">
        <f>(((C212*Constants!$B$24*0.000000001*Input!G212*(Constants!$B$4/Constants!$B$3))-(I212*0.000000000000001))/Input!F212)*1000000000000</f>
        <v>10.585999579458838</v>
      </c>
      <c r="K212" s="18">
        <f>J212*Input!P212/100</f>
        <v>4.4785085844497197E-2</v>
      </c>
      <c r="L212" s="132">
        <f>(J212/Constants!$B$4)*602200000000*Constants!$B$17/(365.2425*24*60)</f>
        <v>0.14615147798685527</v>
      </c>
      <c r="M212" s="130">
        <f>L212*Input!P212/100</f>
        <v>6.1830783562869364E-4</v>
      </c>
      <c r="N212" s="18">
        <v>5.0000000000000001E-3</v>
      </c>
      <c r="O212" s="127">
        <f>(((G212*Constants!$B$23*0.000000001*Input!G212*(Constants!$B$7/Constants!$B$6))-(N212*0.000000001))/Input!F212)*1000000</f>
        <v>0.16634472038860962</v>
      </c>
      <c r="P212" s="18">
        <f>O212*Input!N212/100</f>
        <v>1.6258418996340129E-5</v>
      </c>
      <c r="Q212" s="128">
        <f>(O212/Constants!$B$7)*602200000000000000*Constants!$B$18/(365.2425*24*60)</f>
        <v>0.12411324894324099</v>
      </c>
      <c r="R212" s="129">
        <f>Q212*Input!N212/100</f>
        <v>1.2130743913014835E-5</v>
      </c>
      <c r="S212" s="130">
        <f>Input!S212*Constants!$B$17/Constants!$B$18</f>
        <v>1.1776409573842999</v>
      </c>
      <c r="T212" s="18">
        <f>S212*Input!T212/100</f>
        <v>2.9863954788026392E-3</v>
      </c>
      <c r="U212" s="18">
        <f>S212*1/((U211+U213)/2)</f>
        <v>1.1785289370273078</v>
      </c>
      <c r="V212" s="18">
        <f>U212*Input!T212/100</f>
        <v>2.9886473182741857E-3</v>
      </c>
      <c r="W212" s="131">
        <v>3.0000000000000001E-3</v>
      </c>
      <c r="X212" s="127">
        <f>IF((((Constants!$B$25*0.000000001*Input!G212/Input!W212*(Constants!$B$11/Constants!$B$9))-(W212*0.000000001))/Input!F212)*1000000000&lt;0, "n.d.", (((Constants!$B$25*0.000000001*Input!G212/Input!W212*(Constants!$B$11/Constants!$B$9))-(W212*0.000000001))/Input!F212)*1000000000)</f>
        <v>8.1220115020704586E-2</v>
      </c>
      <c r="Y212" s="127">
        <f>X212*Input!X212/100</f>
        <v>3.0216766778138715E-4</v>
      </c>
      <c r="Z212" s="127">
        <f>(X212/Constants!$B$11)*6.022E+23*0.000000001*Constants!$B$19/(365.2425*24*60)</f>
        <v>1.9828455819785617E-5</v>
      </c>
      <c r="AA212" s="127">
        <f>Z212*Input!X212/100</f>
        <v>7.3768896402615747E-8</v>
      </c>
      <c r="AB212" s="132">
        <v>0.05</v>
      </c>
      <c r="AC212" s="132">
        <v>0.9</v>
      </c>
      <c r="AD212" s="127">
        <f>(((Input!G212*Constants!$B$25*0.000000001*Input!U212*(Constants!$B$10/Constants!$B$9))-((AB212*0.000000000000001)+(Input!G212*AC212*0.000000000000001)))/Input!F212)*1000000000000</f>
        <v>1.6986316184765538</v>
      </c>
      <c r="AE212" s="127">
        <f>AD212*Input!V212/100</f>
        <v>7.1256004558905937E-3</v>
      </c>
      <c r="AF212" s="127">
        <f>(AD212/Constants!$B$10)*602200000000*Constants!$B$16/(365.2425*24*60)</f>
        <v>7.7535175700090109E-2</v>
      </c>
      <c r="AG212" s="127">
        <f>AF212*Input!V212/100</f>
        <v>3.252527960192008E-4</v>
      </c>
      <c r="AH212" s="18">
        <f>AF212/Z212</f>
        <v>3910.2982302193418</v>
      </c>
      <c r="AI212" s="131">
        <f>AH212*SQRT((AG212/AF212)^2+(AA212/Z212)^2)</f>
        <v>21.924983492150702</v>
      </c>
      <c r="AJ212" s="130">
        <f t="shared" ref="AJ212:AJ215" si="1104">(U212-1)*1000</f>
        <v>178.52893702730776</v>
      </c>
      <c r="AK212" s="131">
        <f>V212*1000</f>
        <v>2.9886473182741859</v>
      </c>
      <c r="AL212" s="131">
        <f>AF212/Q212</f>
        <v>0.62471312579649096</v>
      </c>
      <c r="AM212" s="131">
        <f>AL212*SQRT((R212/Q212)^2+(AG212/AF212)^2)</f>
        <v>2.6213242457187556E-3</v>
      </c>
      <c r="AN212" s="18">
        <f>AL212*1/((AN211+AN213)/2)</f>
        <v>0.6264194987576448</v>
      </c>
      <c r="AO212" s="127">
        <f>AN212*SQRT((R212/Q212)^2+(AG212/AF212)^2)</f>
        <v>2.6284842630620898E-3</v>
      </c>
      <c r="AP212" s="18">
        <f>ThU_Alter_Kombi(AN212,U212)</f>
        <v>80.722099999999998</v>
      </c>
      <c r="AQ212" s="18">
        <f t="shared" ref="AQ212:AQ215" si="1105">Montealter(AN212,AO212,U212,V212)</f>
        <v>0.59189999999999998</v>
      </c>
      <c r="AR212" s="152">
        <f>(AQ212/AP212)</f>
        <v>7.3325644402214511E-3</v>
      </c>
      <c r="AS212" s="129">
        <f t="shared" si="1040"/>
        <v>1.5976099238892288E-4</v>
      </c>
      <c r="AT212" s="129">
        <f t="shared" si="1041"/>
        <v>5.9457269859228382E-7</v>
      </c>
      <c r="AU212" s="18">
        <v>0.75</v>
      </c>
      <c r="AV212" s="18">
        <f>AU212/2</f>
        <v>0.375</v>
      </c>
      <c r="AW212" s="18">
        <f t="shared" si="1043"/>
        <v>80.711399999999998</v>
      </c>
      <c r="AX212" s="133">
        <f t="shared" si="1044"/>
        <v>0.58885344969999998</v>
      </c>
      <c r="AY212" s="133">
        <f t="shared" si="1045"/>
        <v>0.58765784434209511</v>
      </c>
      <c r="AZ212" s="152">
        <f t="shared" si="1046"/>
        <v>7.2957903059543009E-3</v>
      </c>
      <c r="BA212" s="18" t="str">
        <f>Input!B212</f>
        <v>C1 bottom</v>
      </c>
      <c r="BB212" s="134">
        <f>Input!E212</f>
        <v>0</v>
      </c>
      <c r="BC212" s="18">
        <f>((U212-1)*EXP(Constants!$B$17*AW212*1000))*1000</f>
        <v>224.19654804712673</v>
      </c>
      <c r="BD212" s="130">
        <f>SQRT((EXP(Constants!$B$17*AW212*1000)*V212)^2+((U212-1)*Constants!$B$17*EXP(Constants!$B$17*AW212*1000)*AY212*1000)^2)*1000</f>
        <v>3.7715136233888003</v>
      </c>
      <c r="BE212" s="18">
        <f t="shared" ref="BE212:BE215" si="1106">AW212*1000-58</f>
        <v>80653.399999999994</v>
      </c>
      <c r="BF212" s="135">
        <f t="shared" ref="BF212:BF215" si="1107">AY212/2*1000</f>
        <v>293.82892217104757</v>
      </c>
      <c r="BG212" s="20">
        <f t="shared" ref="BG212:BG215" si="1108">AY212/AW212*100</f>
        <v>0.72809769666006929</v>
      </c>
      <c r="BH212" s="18"/>
      <c r="BI212" s="18"/>
      <c r="BJ212" s="18"/>
      <c r="BK212" s="18"/>
      <c r="BL212" s="18"/>
      <c r="BM212" s="18"/>
      <c r="BN212" s="157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6">
        <f>Input!A213</f>
        <v>10073</v>
      </c>
      <c r="B213" s="136" t="str">
        <f>Input!B213</f>
        <v>Hu1-13</v>
      </c>
      <c r="C213" s="136">
        <f>Input!O213</f>
        <v>2.0487350309784533</v>
      </c>
      <c r="D213" s="136">
        <f>C213*Input!P213/100</f>
        <v>2.206528894992545E-2</v>
      </c>
      <c r="E213" s="137">
        <f>Input!M213</f>
        <v>2.7202832347768902</v>
      </c>
      <c r="F213" s="138">
        <f>E213*Input!N213/100</f>
        <v>4.6820266142320199E-4</v>
      </c>
      <c r="G213" s="139">
        <f t="shared" ref="G213" si="1109">E213*137.88</f>
        <v>375.07265241103761</v>
      </c>
      <c r="H213" s="138">
        <f>G213*Input!L213/100</f>
        <v>2.270560522011969E-2</v>
      </c>
      <c r="I213" s="136">
        <v>0</v>
      </c>
      <c r="J213" s="140">
        <f>(((C213*Constants!$B$24*0.000000001*Input!G213*(Constants!$B$4/Constants!$B$3))-(I213*0.000000000000001))/Input!F213)*1000000000000</f>
        <v>743.22207362154325</v>
      </c>
      <c r="K213" s="136">
        <f>J213*Input!P213/100</f>
        <v>8.0046514363499401</v>
      </c>
      <c r="L213" s="141">
        <f>(J213/Constants!$B$4)*602200000000*Constants!$B$17/(365.2425*24*60)</f>
        <v>10.261005936842933</v>
      </c>
      <c r="M213" s="142">
        <f>L213*Input!P213/100</f>
        <v>0.11051310076208727</v>
      </c>
      <c r="N213" s="136">
        <v>0</v>
      </c>
      <c r="O213" s="140">
        <f>(((G213*Constants!$B$23*0.000000001*Input!G213*(Constants!$B$7/Constants!$B$6))-(N213*0.000000001))/Input!F213)*1000000</f>
        <v>13.706598978290643</v>
      </c>
      <c r="P213" s="136">
        <f>O213*Input!N213/100</f>
        <v>2.3591168885112664E-3</v>
      </c>
      <c r="Q213" s="143">
        <f>(O213/Constants!$B$7)*602200000000000000*Constants!$B$18/(365.2425*24*60)</f>
        <v>10.226778025677852</v>
      </c>
      <c r="R213" s="144">
        <f>Q213*Input!N213/100</f>
        <v>1.7601860821670667E-3</v>
      </c>
      <c r="S213" s="142">
        <f>Input!S213*Constants!$B$17/Constants!$B$18</f>
        <v>0.9973895617801054</v>
      </c>
      <c r="T213" s="136">
        <f>S213*Input!T213/100</f>
        <v>2.6204461558149007E-3</v>
      </c>
      <c r="U213" s="142">
        <f>S213</f>
        <v>0.9973895617801054</v>
      </c>
      <c r="V213" s="136">
        <f>U213*Input!T213/100</f>
        <v>2.6204461558149007E-3</v>
      </c>
      <c r="W213" s="145">
        <v>0</v>
      </c>
      <c r="X213" s="140">
        <f>(((Constants!$B$25*0.000000001*Input!G213/Input!W213*(Constants!$B$11/Constants!$B$9))-(W213*0.000000001))/Input!F213)*1000000000</f>
        <v>0.88023697605244822</v>
      </c>
      <c r="Y213" s="140">
        <f>X213*Input!X213/100</f>
        <v>5.2330424974157737E-3</v>
      </c>
      <c r="Z213" s="140">
        <f>(X213/Constants!$B$11)*6.022E+23*0.000000001*Constants!$B$19/(365.2425*24*60)</f>
        <v>2.1489430279861534E-4</v>
      </c>
      <c r="AA213" s="140">
        <f>Z213*Input!X213/100</f>
        <v>1.2775548512411982E-6</v>
      </c>
      <c r="AB213" s="141">
        <v>0</v>
      </c>
      <c r="AC213" s="141">
        <v>0.9</v>
      </c>
      <c r="AD213" s="140">
        <f>(((Input!G213*Constants!$B$25*0.000000001*Input!U213*(Constants!$B$10/Constants!$B$9))-((AB213*0.000000000000001)+(Input!G213*AC213*0.000000000000001)))/Input!F213)*1000000000000</f>
        <v>223.63351763442645</v>
      </c>
      <c r="AE213" s="140">
        <f>AD213*Input!V213/100</f>
        <v>0.79882717251387503</v>
      </c>
      <c r="AF213" s="140">
        <f>(AD213/Constants!$B$10)*602200000000*Constants!$B$16/(365.2425*24*60)</f>
        <v>10.207901403463596</v>
      </c>
      <c r="AG213" s="140">
        <f>AF213*Input!V213/100</f>
        <v>3.6463000276904606E-2</v>
      </c>
      <c r="AH213" s="136">
        <f t="shared" ref="AH213" si="1110">AF213/Z213</f>
        <v>47501.963851641813</v>
      </c>
      <c r="AI213" s="145">
        <f t="shared" ref="AI213" si="1111">AH213*SQRT((AG213/AF213)^2+(AA213/Z213)^2)</f>
        <v>329.45592173198048</v>
      </c>
      <c r="AJ213" s="142">
        <f t="shared" si="1104"/>
        <v>-2.6104382198945952</v>
      </c>
      <c r="AK213" s="145">
        <f t="shared" ref="AK213" si="1112">V213*1000</f>
        <v>2.6204461558149008</v>
      </c>
      <c r="AL213" s="145">
        <f t="shared" ref="AL213" si="1113">AF213/Q213</f>
        <v>0.99815419654490789</v>
      </c>
      <c r="AM213" s="145">
        <f t="shared" ref="AM213" si="1114">AL213*SQRT((R213/Q213)^2+(AG213/AF213)^2)</f>
        <v>3.5695801618953631E-3</v>
      </c>
      <c r="AN213" s="136">
        <f>AF213/Q213</f>
        <v>0.99815419654490789</v>
      </c>
      <c r="AO213" s="140">
        <f t="shared" ref="AO213" si="1115">AN213*SQRT((R213/Q213)^2+(AG213/AF213)^2)</f>
        <v>3.5695801618953631E-3</v>
      </c>
      <c r="AP213" s="136" t="str">
        <f t="shared" ref="AP213" si="1116">ThU_Alter_Kombi(AN213,U213)</f>
        <v>Out of range</v>
      </c>
      <c r="AQ213" s="136" t="e">
        <f t="shared" si="1105"/>
        <v>#VALUE!</v>
      </c>
      <c r="AR213" s="136" t="e">
        <f>(AQ213/AP213)*100</f>
        <v>#VALUE!</v>
      </c>
      <c r="AS213" s="144">
        <f t="shared" si="1040"/>
        <v>2.1012903796195546E-5</v>
      </c>
      <c r="AT213" s="144">
        <f t="shared" si="1041"/>
        <v>1.249748589053165E-7</v>
      </c>
      <c r="AU213" s="136">
        <v>0.75</v>
      </c>
      <c r="AV213" s="136">
        <f t="shared" ref="AV213" si="1117">AU213/2</f>
        <v>0.375</v>
      </c>
      <c r="AW213" s="136" t="str">
        <f t="shared" si="1043"/>
        <v>Out of range</v>
      </c>
      <c r="AX213" s="146">
        <f t="shared" si="1044"/>
        <v>313.24571743249999</v>
      </c>
      <c r="AY213" s="146" t="e">
        <f t="shared" si="1045"/>
        <v>#VALUE!</v>
      </c>
      <c r="AZ213" s="147" t="e">
        <f t="shared" si="1046"/>
        <v>#VALUE!</v>
      </c>
      <c r="BA213" s="136" t="str">
        <f>Input!B213</f>
        <v>Hu1-13</v>
      </c>
      <c r="BB213" s="148">
        <f>Input!E213</f>
        <v>0</v>
      </c>
      <c r="BC213" s="136" t="e">
        <f>((U213-1)*EXP(Constants!$B$17*AW213*1000))*1000</f>
        <v>#VALUE!</v>
      </c>
      <c r="BD213" s="142" t="e">
        <f>SQRT((EXP(Constants!$B$17*AW213*1000)*V213)^2+((U213-1)*Constants!$B$17*EXP(Constants!$B$17*AW213*1000)*AY213*1000)^2)*1000</f>
        <v>#VALUE!</v>
      </c>
      <c r="BE213" s="136" t="e">
        <f t="shared" si="1106"/>
        <v>#VALUE!</v>
      </c>
      <c r="BF213" s="149" t="e">
        <f t="shared" si="1107"/>
        <v>#VALUE!</v>
      </c>
      <c r="BG213" s="158" t="e">
        <f t="shared" si="1108"/>
        <v>#VALUE!</v>
      </c>
      <c r="BH213" s="136"/>
      <c r="BI213" s="18"/>
      <c r="BJ213" s="18"/>
      <c r="BK213" s="18"/>
      <c r="BL213" s="18"/>
      <c r="BM213" s="18"/>
      <c r="BN213" s="157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10185</v>
      </c>
      <c r="B214" s="18" t="str">
        <f>Input!B214</f>
        <v>C1 middle</v>
      </c>
      <c r="C214" s="18">
        <f>Input!O214</f>
        <v>0.46105539228355857</v>
      </c>
      <c r="D214" s="18">
        <f>C214*Input!P214/100</f>
        <v>1.3930100109222883E-3</v>
      </c>
      <c r="E214" s="150">
        <f>Input!M214</f>
        <v>0.50442768634327662</v>
      </c>
      <c r="F214" s="151">
        <f>E214*Input!N214/100</f>
        <v>6.0622599583509087E-5</v>
      </c>
      <c r="G214" s="21">
        <f>E214*137.88</f>
        <v>69.550489393010977</v>
      </c>
      <c r="H214" s="151">
        <f>G214*Input!L214/100</f>
        <v>6.2031439024632122E-3</v>
      </c>
      <c r="I214" s="18">
        <v>0.3</v>
      </c>
      <c r="J214" s="127">
        <f>(((C214*Constants!$B$24*0.000000001*Input!G214*(Constants!$B$4/Constants!$B$3))-(I214*0.000000000000001))/Input!F214)*1000000000000</f>
        <v>8.1814231904681218</v>
      </c>
      <c r="K214" s="18">
        <f>J214*Input!P214/100</f>
        <v>2.4718948305683393E-2</v>
      </c>
      <c r="L214" s="132">
        <f>(J214/Constants!$B$4)*602200000000*Constants!$B$17/(365.2425*24*60)</f>
        <v>0.1129536310999906</v>
      </c>
      <c r="M214" s="130">
        <f>L214*Input!P214/100</f>
        <v>3.4127252717508467E-4</v>
      </c>
      <c r="N214" s="18">
        <v>5.0000000000000001E-3</v>
      </c>
      <c r="O214" s="127">
        <f>(((G214*Constants!$B$23*0.000000001*Input!G214*(Constants!$B$7/Constants!$B$6))-(N214*0.000000001))/Input!F214)*1000000</f>
        <v>0.12432250596817163</v>
      </c>
      <c r="P214" s="18">
        <f>O214*Input!N214/100</f>
        <v>1.4941197128101179E-5</v>
      </c>
      <c r="Q214" s="128">
        <f>(O214/Constants!$B$7)*602200000000000000*Constants!$B$18/(365.2425*24*60)</f>
        <v>9.2759602447423484E-2</v>
      </c>
      <c r="R214" s="129">
        <f>Q214*Input!N214/100</f>
        <v>1.1147937333615778E-5</v>
      </c>
      <c r="S214" s="130">
        <f>Input!S214*Constants!$B$17/Constants!$B$18</f>
        <v>1.2157758034490675</v>
      </c>
      <c r="T214" s="18">
        <f>S214*Input!T214/100</f>
        <v>2.9917566236462596E-3</v>
      </c>
      <c r="U214" s="18">
        <f>S214*1/((U213+U215)/2)</f>
        <v>1.2190794601012787</v>
      </c>
      <c r="V214" s="18">
        <f>U214*Input!T214/100</f>
        <v>2.9998861954336452E-3</v>
      </c>
      <c r="W214" s="131">
        <v>3.0000000000000001E-3</v>
      </c>
      <c r="X214" s="127">
        <f>IF((((Constants!$B$25*0.000000001*Input!G214/Input!W214*(Constants!$B$11/Constants!$B$9))-(W214*0.000000001))/Input!F214)*1000000000&lt;0, "n.d.", (((Constants!$B$25*0.000000001*Input!G214/Input!W214*(Constants!$B$11/Constants!$B$9))-(W214*0.000000001))/Input!F214)*1000000000)</f>
        <v>0.18866437487823193</v>
      </c>
      <c r="Y214" s="127">
        <f>X214*Input!X214/100</f>
        <v>3.5233884459355915E-4</v>
      </c>
      <c r="Z214" s="127">
        <f>(X214/Constants!$B$11)*6.022E+23*0.000000001*Constants!$B$19/(365.2425*24*60)</f>
        <v>4.6059073187557781E-5</v>
      </c>
      <c r="AA214" s="127">
        <f>Z214*Input!X214/100</f>
        <v>8.6017302632934536E-8</v>
      </c>
      <c r="AB214" s="132">
        <v>0.05</v>
      </c>
      <c r="AC214" s="132">
        <v>0.9</v>
      </c>
      <c r="AD214" s="127">
        <f>(((Input!G214*Constants!$B$25*0.000000001*Input!U214*(Constants!$B$10/Constants!$B$9))-((AB214*0.000000000000001)+(Input!G214*AC214*0.000000000000001)))/Input!F214)*1000000000000</f>
        <v>1.1787412435365241</v>
      </c>
      <c r="AE214" s="127">
        <f>AD214*Input!V214/100</f>
        <v>4.1048681715422008E-3</v>
      </c>
      <c r="AF214" s="127">
        <f>(AD214/Constants!$B$10)*602200000000*Constants!$B$16/(365.2425*24*60)</f>
        <v>5.3804432007756489E-2</v>
      </c>
      <c r="AG214" s="127">
        <f>AF214*Input!V214/100</f>
        <v>1.8736945164819164E-4</v>
      </c>
      <c r="AH214" s="18">
        <f>AF214/Z214</f>
        <v>1168.1614128156407</v>
      </c>
      <c r="AI214" s="131">
        <f>AH214*SQRT((AG214/AF214)^2+(AA214/Z214)^2)</f>
        <v>4.6160771491757044</v>
      </c>
      <c r="AJ214" s="130">
        <f t="shared" si="1104"/>
        <v>219.07946010127864</v>
      </c>
      <c r="AK214" s="131">
        <f>V214*1000</f>
        <v>2.9998861954336453</v>
      </c>
      <c r="AL214" s="131">
        <f>AF214/Q214</f>
        <v>0.58004164084524901</v>
      </c>
      <c r="AM214" s="131">
        <f>AL214*SQRT((R214/Q214)^2+(AG214/AF214)^2)</f>
        <v>2.0211492018769E-3</v>
      </c>
      <c r="AN214" s="18">
        <f>AL214*1/((AN213+AN215)/2)</f>
        <v>0.58063505430828255</v>
      </c>
      <c r="AO214" s="127">
        <f>AN214*SQRT((R214/Q214)^2+(AG214/AF214)^2)</f>
        <v>2.0232169450572785E-3</v>
      </c>
      <c r="AP214" s="18">
        <f>ThU_Alter_Kombi(AN214,U214)</f>
        <v>68.919799999999995</v>
      </c>
      <c r="AQ214" s="18">
        <f t="shared" si="1105"/>
        <v>0.40600000000000003</v>
      </c>
      <c r="AR214" s="152">
        <f>(AQ214/AP214)</f>
        <v>5.8909050809781809E-3</v>
      </c>
      <c r="AS214" s="129">
        <f t="shared" si="1040"/>
        <v>4.9654237375224041E-4</v>
      </c>
      <c r="AT214" s="129">
        <f t="shared" si="1041"/>
        <v>9.2923239575387692E-7</v>
      </c>
      <c r="AU214" s="18">
        <v>0.75</v>
      </c>
      <c r="AV214" s="18">
        <f>AU214/2</f>
        <v>0.375</v>
      </c>
      <c r="AW214" s="18">
        <f t="shared" si="1043"/>
        <v>68.887799999999999</v>
      </c>
      <c r="AX214" s="133">
        <f t="shared" si="1044"/>
        <v>0.4128624427</v>
      </c>
      <c r="AY214" s="133">
        <f t="shared" si="1045"/>
        <v>0.41149834225611198</v>
      </c>
      <c r="AZ214" s="152">
        <f t="shared" si="1046"/>
        <v>5.9932592229683633E-3</v>
      </c>
      <c r="BA214" s="18" t="str">
        <f>Input!B214</f>
        <v>C1 middle</v>
      </c>
      <c r="BB214" s="134">
        <f>Input!E214</f>
        <v>0</v>
      </c>
      <c r="BC214" s="18">
        <f>((U214-1)*EXP(Constants!$B$17*AW214*1000))*1000</f>
        <v>266.09143768002389</v>
      </c>
      <c r="BD214" s="130">
        <f>SQRT((EXP(Constants!$B$17*AW214*1000)*V214)^2+((U214-1)*Constants!$B$17*EXP(Constants!$B$17*AW214*1000)*AY214*1000)^2)*1000</f>
        <v>3.6567072838017185</v>
      </c>
      <c r="BE214" s="18">
        <f t="shared" si="1106"/>
        <v>68829.8</v>
      </c>
      <c r="BF214" s="135">
        <f t="shared" si="1107"/>
        <v>205.74917112805599</v>
      </c>
      <c r="BG214" s="20">
        <f t="shared" si="1108"/>
        <v>0.59734574519161887</v>
      </c>
      <c r="BH214" s="18"/>
      <c r="BI214" s="18"/>
      <c r="BJ214" s="18"/>
      <c r="BK214" s="18"/>
      <c r="BL214" s="18"/>
      <c r="BM214" s="18"/>
      <c r="BN214" s="157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6">
        <f>Input!A215</f>
        <v>10073</v>
      </c>
      <c r="B215" s="136" t="str">
        <f>Input!B215</f>
        <v>Hu1-13</v>
      </c>
      <c r="C215" s="136">
        <f>Input!O215</f>
        <v>2.0521644964599721</v>
      </c>
      <c r="D215" s="136">
        <f>C215*Input!P215/100</f>
        <v>1.6894128819184544E-2</v>
      </c>
      <c r="E215" s="137">
        <f>Input!M215</f>
        <v>2.7197847131456858</v>
      </c>
      <c r="F215" s="138">
        <f>E215*Input!N215/100</f>
        <v>3.2301669840564882E-4</v>
      </c>
      <c r="G215" s="139">
        <f t="shared" ref="G215" si="1118">E215*137.88</f>
        <v>375.00391624852716</v>
      </c>
      <c r="H215" s="138">
        <f>G215*Input!L215/100</f>
        <v>2.6284280177379826E-2</v>
      </c>
      <c r="I215" s="136">
        <v>0</v>
      </c>
      <c r="J215" s="140">
        <f>(((C215*Constants!$B$24*0.000000001*Input!G215*(Constants!$B$4/Constants!$B$3))-(I215*0.000000000000001))/Input!F215)*1000000000000</f>
        <v>744.46618494294273</v>
      </c>
      <c r="K215" s="136">
        <f>J215*Input!P215/100</f>
        <v>6.128703450258846</v>
      </c>
      <c r="L215" s="141">
        <f>(J215/Constants!$B$4)*602200000000*Constants!$B$17/(365.2425*24*60)</f>
        <v>10.278182274990113</v>
      </c>
      <c r="M215" s="142">
        <f>L215*Input!P215/100</f>
        <v>8.4613555921212238E-2</v>
      </c>
      <c r="N215" s="136">
        <v>0</v>
      </c>
      <c r="O215" s="140">
        <f>(((G215*Constants!$B$23*0.000000001*Input!G215*(Constants!$B$7/Constants!$B$6))-(N215*0.000000001))/Input!F215)*1000000</f>
        <v>13.704087094236231</v>
      </c>
      <c r="P215" s="136">
        <f>O215*Input!N215/100</f>
        <v>1.6275732952126987E-3</v>
      </c>
      <c r="Q215" s="143">
        <f>(O215/Constants!$B$7)*602200000000000000*Constants!$B$18/(365.2425*24*60)</f>
        <v>10.224903856841992</v>
      </c>
      <c r="R215" s="144">
        <f>Q215*Input!N215/100</f>
        <v>1.2143662214838579E-3</v>
      </c>
      <c r="S215" s="142">
        <f>Input!S215*Constants!$B$17/Constants!$B$18</f>
        <v>0.99719051809108439</v>
      </c>
      <c r="T215" s="136">
        <f>S215*Input!T215/100</f>
        <v>2.643407368203165E-3</v>
      </c>
      <c r="U215" s="142">
        <f>S215</f>
        <v>0.99719051809108439</v>
      </c>
      <c r="V215" s="136">
        <f>U215*Input!T215/100</f>
        <v>2.643407368203165E-3</v>
      </c>
      <c r="W215" s="145">
        <v>0</v>
      </c>
      <c r="X215" s="140">
        <f>(((Constants!$B$25*0.000000001*Input!G215/Input!W215*(Constants!$B$11/Constants!$B$9))-(W215*0.000000001))/Input!F215)*1000000000</f>
        <v>0.87809843046680613</v>
      </c>
      <c r="Y215" s="140">
        <f>X215*Input!X215/100</f>
        <v>4.4220426531241704E-3</v>
      </c>
      <c r="Z215" s="140">
        <f>(X215/Constants!$B$11)*6.022E+23*0.000000001*Constants!$B$19/(365.2425*24*60)</f>
        <v>2.1437221468469569E-4</v>
      </c>
      <c r="AA215" s="140">
        <f>Z215*Input!X215/100</f>
        <v>1.0795635706539973E-6</v>
      </c>
      <c r="AB215" s="141">
        <v>0</v>
      </c>
      <c r="AC215" s="141">
        <v>0.9</v>
      </c>
      <c r="AD215" s="140">
        <f>(((Input!G215*Constants!$B$25*0.000000001*Input!U215*(Constants!$B$10/Constants!$B$9))-((AB215*0.000000000000001)+(Input!G215*AC215*0.000000000000001)))/Input!F215)*1000000000000</f>
        <v>223.96160476683494</v>
      </c>
      <c r="AE215" s="140">
        <f>AD215*Input!V215/100</f>
        <v>0.60042568767356619</v>
      </c>
      <c r="AF215" s="140">
        <f>(AD215/Constants!$B$10)*602200000000*Constants!$B$16/(365.2425*24*60)</f>
        <v>10.222877159936942</v>
      </c>
      <c r="AG215" s="140">
        <f>AF215*Input!V215/100</f>
        <v>2.7406831877043604E-2</v>
      </c>
      <c r="AH215" s="136">
        <f t="shared" ref="AH215" si="1119">AF215/Z215</f>
        <v>47687.510132658841</v>
      </c>
      <c r="AI215" s="145">
        <f t="shared" ref="AI215" si="1120">AH215*SQRT((AG215/AF215)^2+(AA215/Z215)^2)</f>
        <v>272.06127317853384</v>
      </c>
      <c r="AJ215" s="142">
        <f t="shared" si="1104"/>
        <v>-2.809481908915612</v>
      </c>
      <c r="AK215" s="145">
        <f t="shared" ref="AK215" si="1121">V215*1000</f>
        <v>2.6434073682031651</v>
      </c>
      <c r="AL215" s="145">
        <f t="shared" ref="AL215" si="1122">AF215/Q215</f>
        <v>0.99980178816999887</v>
      </c>
      <c r="AM215" s="145">
        <f t="shared" ref="AM215" si="1123">AL215*SQRT((R215/Q215)^2+(AG215/AF215)^2)</f>
        <v>2.6830288111756593E-3</v>
      </c>
      <c r="AN215" s="136">
        <f>AF215/Q215</f>
        <v>0.99980178816999887</v>
      </c>
      <c r="AO215" s="140">
        <f t="shared" ref="AO215" si="1124">AN215*SQRT((R215/Q215)^2+(AG215/AF215)^2)</f>
        <v>2.6830288111756593E-3</v>
      </c>
      <c r="AP215" s="136" t="str">
        <f t="shared" ref="AP215" si="1125">ThU_Alter_Kombi(AN215,U215)</f>
        <v>Out of range</v>
      </c>
      <c r="AQ215" s="136" t="e">
        <f t="shared" si="1105"/>
        <v>#VALUE!</v>
      </c>
      <c r="AR215" s="136" t="e">
        <f>(AQ215/AP215)*100</f>
        <v>#VALUE!</v>
      </c>
      <c r="AS215" s="144">
        <f t="shared" si="1040"/>
        <v>2.096569490394265E-5</v>
      </c>
      <c r="AT215" s="144">
        <f t="shared" si="1041"/>
        <v>1.0561113963217504E-7</v>
      </c>
      <c r="AU215" s="136">
        <v>0.75</v>
      </c>
      <c r="AV215" s="136">
        <f t="shared" ref="AV215" si="1126">AU215/2</f>
        <v>0.375</v>
      </c>
      <c r="AW215" s="136" t="str">
        <f t="shared" si="1043"/>
        <v>Out of range</v>
      </c>
      <c r="AX215" s="146">
        <f t="shared" si="1044"/>
        <v>257.73049827199998</v>
      </c>
      <c r="AY215" s="146" t="e">
        <f t="shared" si="1045"/>
        <v>#VALUE!</v>
      </c>
      <c r="AZ215" s="147" t="e">
        <f t="shared" si="1046"/>
        <v>#VALUE!</v>
      </c>
      <c r="BA215" s="136" t="str">
        <f>Input!B215</f>
        <v>Hu1-13</v>
      </c>
      <c r="BB215" s="148">
        <f>Input!E215</f>
        <v>0</v>
      </c>
      <c r="BC215" s="136" t="e">
        <f>((U215-1)*EXP(Constants!$B$17*AW215*1000))*1000</f>
        <v>#VALUE!</v>
      </c>
      <c r="BD215" s="142" t="e">
        <f>SQRT((EXP(Constants!$B$17*AW215*1000)*V215)^2+((U215-1)*Constants!$B$17*EXP(Constants!$B$17*AW215*1000)*AY215*1000)^2)*1000</f>
        <v>#VALUE!</v>
      </c>
      <c r="BE215" s="136" t="e">
        <f t="shared" si="1106"/>
        <v>#VALUE!</v>
      </c>
      <c r="BF215" s="149" t="e">
        <f t="shared" si="1107"/>
        <v>#VALUE!</v>
      </c>
      <c r="BG215" s="158" t="e">
        <f t="shared" si="1108"/>
        <v>#VALUE!</v>
      </c>
      <c r="BH215" s="136"/>
      <c r="BI215" s="18"/>
      <c r="BJ215" s="18"/>
      <c r="BK215" s="18"/>
      <c r="BL215" s="18"/>
      <c r="BM215" s="18"/>
      <c r="BN215" s="157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7" spans="1:110" ht="15" customHeight="1" x14ac:dyDescent="0.2">
      <c r="A217" s="136">
        <f>Input!A217</f>
        <v>10073</v>
      </c>
      <c r="B217" s="136" t="str">
        <f>Input!B217</f>
        <v>Hu1-13</v>
      </c>
      <c r="C217" s="136">
        <f>Input!O217</f>
        <v>2.0479949999551081</v>
      </c>
      <c r="D217" s="136">
        <f>C217*Input!P217/100</f>
        <v>2.1525117754532096E-2</v>
      </c>
      <c r="E217" s="137">
        <f>Input!M217</f>
        <v>2.71999724864878</v>
      </c>
      <c r="F217" s="138">
        <f>E217*Input!N217/100</f>
        <v>3.5993356440840055E-4</v>
      </c>
      <c r="G217" s="139">
        <f t="shared" ref="G217" si="1127">E217*137.88</f>
        <v>375.03322064369377</v>
      </c>
      <c r="H217" s="138">
        <f>G217*Input!L217/100</f>
        <v>3.0663517461007192E-2</v>
      </c>
      <c r="I217" s="136">
        <v>0</v>
      </c>
      <c r="J217" s="140">
        <f>(((C217*Constants!$B$24*0.000000001*Input!G217*(Constants!$B$4/Constants!$B$3))-(I217*0.000000000000001))/Input!F217)*1000000000000</f>
        <v>742.95361167629494</v>
      </c>
      <c r="K217" s="136">
        <f>J217*Input!P217/100</f>
        <v>7.8086928814951735</v>
      </c>
      <c r="L217" s="141">
        <f>(J217/Constants!$B$4)*602200000000*Constants!$B$17/(365.2425*24*60)</f>
        <v>10.257299521611497</v>
      </c>
      <c r="M217" s="142">
        <f>L217*Input!P217/100</f>
        <v>0.10780767533662577</v>
      </c>
      <c r="N217" s="136">
        <v>0</v>
      </c>
      <c r="O217" s="140">
        <f>(((G217*Constants!$B$23*0.000000001*Input!G217*(Constants!$B$7/Constants!$B$6))-(N217*0.000000001))/Input!F217)*1000000</f>
        <v>13.70515798967547</v>
      </c>
      <c r="P217" s="136">
        <f>O217*Input!N217/100</f>
        <v>1.8135850572844195E-3</v>
      </c>
      <c r="Q217" s="143">
        <f>(O217/Constants!$B$7)*602200000000000000*Constants!$B$18/(365.2425*24*60)</f>
        <v>10.225702874159358</v>
      </c>
      <c r="R217" s="144">
        <f>Q217*Input!N217/100</f>
        <v>1.3531534584844936E-3</v>
      </c>
      <c r="S217" s="142">
        <f>Input!S217*Constants!$B$17/Constants!$B$18</f>
        <v>0.99777371410332394</v>
      </c>
      <c r="T217" s="136">
        <f>S217*Input!T217/100</f>
        <v>2.1404584197833392E-3</v>
      </c>
      <c r="U217" s="142">
        <f>S217</f>
        <v>0.99777371410332394</v>
      </c>
      <c r="V217" s="136">
        <f>U217*Input!T217/100</f>
        <v>2.1404584197833392E-3</v>
      </c>
      <c r="W217" s="145">
        <v>0</v>
      </c>
      <c r="X217" s="140">
        <f>(((Constants!$B$25*0.000000001*Input!G217/Input!W217*(Constants!$B$11/Constants!$B$9))-(W217*0.000000001))/Input!F217)*1000000000</f>
        <v>0.90703247983454649</v>
      </c>
      <c r="Y217" s="140">
        <f>X217*Input!X217/100</f>
        <v>5.753218730041627E-3</v>
      </c>
      <c r="Z217" s="140">
        <f>(X217/Constants!$B$11)*6.022E+23*0.000000001*Constants!$B$19/(365.2425*24*60)</f>
        <v>2.2143595153645322E-4</v>
      </c>
      <c r="AA217" s="140">
        <f>Z217*Input!X217/100</f>
        <v>1.4045466862625472E-6</v>
      </c>
      <c r="AB217" s="141">
        <v>0</v>
      </c>
      <c r="AC217" s="141">
        <v>0.9</v>
      </c>
      <c r="AD217" s="140">
        <f>(((Input!G217*Constants!$B$25*0.000000001*Input!U217*(Constants!$B$10/Constants!$B$9))-((AB217*0.000000000000001)+(Input!G217*AC217*0.000000000000001)))/Input!F217)*1000000000000</f>
        <v>222.73527082498052</v>
      </c>
      <c r="AE217" s="140">
        <f>AD217*Input!V217/100</f>
        <v>0.56085134163206307</v>
      </c>
      <c r="AF217" s="140">
        <f>(AD217/Constants!$B$10)*602200000000*Constants!$B$16/(365.2425*24*60)</f>
        <v>10.166900327400443</v>
      </c>
      <c r="AG217" s="140">
        <f>AF217*Input!V217/100</f>
        <v>2.5600434397938597E-2</v>
      </c>
      <c r="AH217" s="136">
        <f t="shared" ref="AH217" si="1128">AF217/Z217</f>
        <v>45913.503461639775</v>
      </c>
      <c r="AI217" s="145">
        <f t="shared" ref="AI217" si="1129">AH217*SQRT((AG217/AF217)^2+(AA217/Z217)^2)</f>
        <v>313.33343052809511</v>
      </c>
      <c r="AJ217" s="142">
        <f t="shared" ref="AJ217:AJ233" si="1130">(U217-1)*1000</f>
        <v>-2.2262858966760612</v>
      </c>
      <c r="AK217" s="145">
        <f t="shared" ref="AK217" si="1131">V217*1000</f>
        <v>2.1404584197833394</v>
      </c>
      <c r="AL217" s="145">
        <f t="shared" ref="AL217" si="1132">AF217/Q217</f>
        <v>0.9942495349725532</v>
      </c>
      <c r="AM217" s="145">
        <f t="shared" ref="AM217" si="1133">AL217*SQRT((R217/Q217)^2+(AG217/AF217)^2)</f>
        <v>2.5069926063758033E-3</v>
      </c>
      <c r="AN217" s="136">
        <f>AF217/Q217</f>
        <v>0.9942495349725532</v>
      </c>
      <c r="AO217" s="140">
        <f t="shared" ref="AO217" si="1134">AN217*SQRT((R217/Q217)^2+(AG217/AF217)^2)</f>
        <v>2.5069926063758033E-3</v>
      </c>
      <c r="AP217" s="136">
        <f t="shared" ref="AP217" si="1135">ThU_Alter_Kombi(AN217,U217)</f>
        <v>649.62940000000003</v>
      </c>
      <c r="AQ217" s="136" t="e">
        <f t="shared" ref="AQ217:AQ233" si="1136">Montealter(AN217,AO217,U217,V217)</f>
        <v>#VALUE!</v>
      </c>
      <c r="AR217" s="136" t="e">
        <f>(AQ217/AP217)*100</f>
        <v>#VALUE!</v>
      </c>
      <c r="AS217" s="144">
        <f t="shared" ref="AS217:AS233" si="1137">Z217/Q217</f>
        <v>2.1654839208757783E-5</v>
      </c>
      <c r="AT217" s="144">
        <f t="shared" ref="AT217:AT233" si="1138">AS217*SQRT((Y217/X217)^2+(P217/O217)^2)</f>
        <v>1.3738442528294012E-7</v>
      </c>
      <c r="AU217" s="136">
        <v>0.75</v>
      </c>
      <c r="AV217" s="136">
        <f t="shared" ref="AV217" si="1139">AU217/2</f>
        <v>0.375</v>
      </c>
      <c r="AW217" s="136">
        <f t="shared" ref="AW217:AW233" si="1140">marincorr_age(AN217,U217,AS217,AU217)</f>
        <v>649.62760000000003</v>
      </c>
      <c r="AX217" s="146">
        <f t="shared" ref="AX217:AX233" si="1141">marincorr_age_error(AN217, AO217, U217, V217, AS217, AT217, AU217, AV217)</f>
        <v>293.81829469820002</v>
      </c>
      <c r="AY217" s="146">
        <f t="shared" ref="AY217:AY233" si="1142">SQRT(((AU217*EXP(-0.0000091577*AW217*1000))/(0.0000091577*(EXP(-0.0000091577*AW217*1000)+(AJ217/1000)*EXP(-(0.0000091577-0.0000028263)*AW217*1000)-AS217*AU217*EXP(-0.0000091577*AW217*1000))))^2*AT217^2+((AS217*EXP(-0.0000091577*AW217*1000))/(0.0000091577*(EXP(-0.0000091577*AW217*1000)+(AJ217/1000)*EXP(-(0.0000091577-0.0000028263)*AW217*1000)-AS217*AU217*EXP(-0.0000091577*AW217*1000))))^2*AV217^2+((0.0000091577/(0.0000091577-0.0000028263))*(EXP(-(0.0000091577-0.0000028263)*AW217*1000)-1)/(0.0000091577*(EXP(-0.0000091577*AW217*1000)+(AJ217/1000)*EXP(-(0.0000091577-0.0000028263)*AW217*1000)-AS217*AU217*EXP(-0.0000091577*AW217*1000))))^2*T217^2+(1/(0.0000091577*(EXP(-0.0000091577*AW217*1000)+(AJ217/1000)*EXP(-(0.0000091577-0.0000028263)*AW217*1000)-AS217*AU217*EXP(-0.0000091577*AW217*1000))))^2*AO217^2)/1000</f>
        <v>167.48486742468384</v>
      </c>
      <c r="AZ217" s="147">
        <f t="shared" ref="AZ217:AZ233" si="1143">AX217/AW217</f>
        <v>0.45228727150478215</v>
      </c>
      <c r="BA217" s="136" t="str">
        <f>Input!B217</f>
        <v>Hu1-13</v>
      </c>
      <c r="BB217" s="148">
        <f>Input!E217</f>
        <v>0</v>
      </c>
      <c r="BC217" s="136">
        <f>((U217-1)*EXP(Constants!$B$17*AW217*1000))*1000</f>
        <v>-13.924122179145815</v>
      </c>
      <c r="BD217" s="142">
        <f>SQRT((EXP(Constants!$B$17*AW217*1000)*V217)^2+((U217-1)*Constants!$B$17*EXP(Constants!$B$17*AW217*1000)*AY217*1000)^2)*1000</f>
        <v>14.917555853970793</v>
      </c>
      <c r="BE217" s="136">
        <f t="shared" ref="BE217:BE233" si="1144">AW217*1000-58</f>
        <v>649569.6</v>
      </c>
      <c r="BF217" s="149">
        <f t="shared" ref="BF217:BF233" si="1145">AY217/2*1000</f>
        <v>83742.433712341925</v>
      </c>
      <c r="BG217" s="158">
        <f t="shared" ref="BG217:BG233" si="1146">AY217/AW217*100</f>
        <v>25.781673596485717</v>
      </c>
      <c r="BH217" s="136"/>
      <c r="BI217" s="18"/>
      <c r="BJ217" s="18"/>
      <c r="BK217" s="18"/>
      <c r="BL217" s="18"/>
      <c r="BM217" s="18"/>
      <c r="BN217" s="157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10176</v>
      </c>
      <c r="B218" s="18" t="str">
        <f>Input!B218</f>
        <v>LA-10-01 top</v>
      </c>
      <c r="C218" s="18">
        <f>Input!O218</f>
        <v>0.82829198158537787</v>
      </c>
      <c r="D218" s="18">
        <f>C218*Input!P218/100</f>
        <v>2.8136670285681077E-3</v>
      </c>
      <c r="E218" s="150">
        <f>Input!M218</f>
        <v>0.86089128897677636</v>
      </c>
      <c r="F218" s="151">
        <f>E218*Input!N218/100</f>
        <v>6.157901955500608E-5</v>
      </c>
      <c r="G218" s="21">
        <f>E218*137.88</f>
        <v>118.69969092411792</v>
      </c>
      <c r="H218" s="151">
        <f>G218*Input!L218/100</f>
        <v>8.9984295797315376E-3</v>
      </c>
      <c r="I218" s="18">
        <v>0.3</v>
      </c>
      <c r="J218" s="127">
        <f>(((C218*Constants!$B$24*0.000000001*Input!G218*(Constants!$B$4/Constants!$B$3))-(I218*0.000000000000001))/Input!F218)*1000000000000</f>
        <v>16.999671056729714</v>
      </c>
      <c r="K218" s="18">
        <f>J218*Input!P218/100</f>
        <v>5.7747044535277361E-2</v>
      </c>
      <c r="L218" s="132">
        <f>(J218/Constants!$B$4)*602200000000*Constants!$B$17/(365.2425*24*60)</f>
        <v>0.23469933392519784</v>
      </c>
      <c r="M218" s="130">
        <f>L218*Input!P218/100</f>
        <v>7.972620672099998E-4</v>
      </c>
      <c r="N218" s="18">
        <v>5.0000000000000001E-3</v>
      </c>
      <c r="O218" s="127">
        <f>(((G218*Constants!$B$23*0.000000001*Input!G218*(Constants!$B$7/Constants!$B$6))-(N218*0.000000001))/Input!F218)*1000000</f>
        <v>0.24540412936304543</v>
      </c>
      <c r="P218" s="18">
        <f>O218*Input!N218/100</f>
        <v>1.7553605053766403E-5</v>
      </c>
      <c r="Q218" s="128">
        <f>(O218/Constants!$B$7)*602200000000000000*Constants!$B$18/(365.2425*24*60)</f>
        <v>0.18310111513115729</v>
      </c>
      <c r="R218" s="129">
        <f>Q218*Input!N218/100</f>
        <v>1.3097109116536916E-5</v>
      </c>
      <c r="S218" s="130">
        <f>Input!S218*Constants!$B$17/Constants!$B$18</f>
        <v>1.2723319887692615</v>
      </c>
      <c r="T218" s="18">
        <f>S218*Input!T218/100</f>
        <v>1.598129231433186E-3</v>
      </c>
      <c r="U218" s="18">
        <f>S218*1/((U217+U219)/2)</f>
        <v>1.2754729844025505</v>
      </c>
      <c r="V218" s="18">
        <f>U218*Input!T218/100</f>
        <v>1.6020745200698561E-3</v>
      </c>
      <c r="W218" s="131">
        <v>3.0000000000000001E-3</v>
      </c>
      <c r="X218" s="127">
        <f>IF((((Constants!$B$25*0.000000001*Input!G218/Input!W218*(Constants!$B$11/Constants!$B$9))-(W218*0.000000001))/Input!F218)*1000000000&lt;0, "n.d.", (((Constants!$B$25*0.000000001*Input!G218/Input!W218*(Constants!$B$11/Constants!$B$9))-(W218*0.000000001))/Input!F218)*1000000000)</f>
        <v>3.3032980983708855</v>
      </c>
      <c r="Y218" s="127">
        <f>X218*Input!X218/100</f>
        <v>5.3139606636250884E-3</v>
      </c>
      <c r="Z218" s="127">
        <f>(X218/Constants!$B$11)*6.022E+23*0.000000001*Constants!$B$19/(365.2425*24*60)</f>
        <v>8.0644185724720917E-4</v>
      </c>
      <c r="AA218" s="127">
        <f>Z218*Input!X218/100</f>
        <v>1.2973095915945017E-6</v>
      </c>
      <c r="AB218" s="132">
        <v>0.05</v>
      </c>
      <c r="AC218" s="132">
        <v>0.9</v>
      </c>
      <c r="AD218" s="127">
        <f>(((Input!G218*Constants!$B$25*0.000000001*Input!U218*(Constants!$B$10/Constants!$B$9))-((AB218*0.000000000000001)+(Input!G218*AC218*0.000000000000001)))/Input!F218)*1000000000000</f>
        <v>3.5063914963428213</v>
      </c>
      <c r="AE218" s="127">
        <f>AD218*Input!V218/100</f>
        <v>7.1671411364988844E-3</v>
      </c>
      <c r="AF218" s="127">
        <f>(AD218/Constants!$B$10)*602200000000*Constants!$B$16/(365.2425*24*60)</f>
        <v>0.16005158374837769</v>
      </c>
      <c r="AG218" s="127">
        <f>AF218*Input!V218/100</f>
        <v>3.2714894815403134E-4</v>
      </c>
      <c r="AH218" s="18">
        <f>AF218/Z218</f>
        <v>198.46636469827357</v>
      </c>
      <c r="AI218" s="131">
        <f>AH218*SQRT((AG218/AF218)^2+(AA218/Z218)^2)</f>
        <v>0.51623721703939918</v>
      </c>
      <c r="AJ218" s="130">
        <f t="shared" si="1130"/>
        <v>275.47298440255054</v>
      </c>
      <c r="AK218" s="131">
        <f>V218*1000</f>
        <v>1.6020745200698561</v>
      </c>
      <c r="AL218" s="131">
        <f>AF218/Q218</f>
        <v>0.87411583284859318</v>
      </c>
      <c r="AM218" s="131">
        <f>AL218*SQRT((R218/Q218)^2+(AG218/AF218)^2)</f>
        <v>1.7878056153289861E-3</v>
      </c>
      <c r="AN218" s="18">
        <f>AL218*1/((AN217+AN219)/2)</f>
        <v>0.87614578114152075</v>
      </c>
      <c r="AO218" s="127">
        <f>AN218*SQRT((R218/Q218)^2+(AG218/AF218)^2)</f>
        <v>1.7919574140043363E-3</v>
      </c>
      <c r="AP218" s="18">
        <f>ThU_Alter_Kombi(AN218,U218)</f>
        <v>119.2216</v>
      </c>
      <c r="AQ218" s="18">
        <f t="shared" si="1136"/>
        <v>0.52090000000000003</v>
      </c>
      <c r="AR218" s="152">
        <f>(AQ218/AP218)</f>
        <v>4.3691747133069846E-3</v>
      </c>
      <c r="AS218" s="129">
        <f t="shared" si="1137"/>
        <v>4.404352516747625E-3</v>
      </c>
      <c r="AT218" s="129">
        <f t="shared" si="1138"/>
        <v>7.092209188718496E-6</v>
      </c>
      <c r="AU218" s="18">
        <v>0.75</v>
      </c>
      <c r="AV218" s="18">
        <f>AU218/2</f>
        <v>0.375</v>
      </c>
      <c r="AW218" s="18">
        <f t="shared" si="1140"/>
        <v>118.96129999999999</v>
      </c>
      <c r="AX218" s="133">
        <f t="shared" si="1141"/>
        <v>0.52596240390000004</v>
      </c>
      <c r="AY218" s="133">
        <f t="shared" si="1142"/>
        <v>0.52592215413681676</v>
      </c>
      <c r="AZ218" s="152">
        <f t="shared" si="1143"/>
        <v>4.4212899816999315E-3</v>
      </c>
      <c r="BA218" s="18" t="str">
        <f>Input!B218</f>
        <v>LA-10-01 top</v>
      </c>
      <c r="BB218" s="134">
        <f>Input!E218</f>
        <v>0</v>
      </c>
      <c r="BC218" s="18">
        <f>((U218-1)*EXP(Constants!$B$17*AW218*1000))*1000</f>
        <v>385.3706081418494</v>
      </c>
      <c r="BD218" s="130">
        <f>SQRT((EXP(Constants!$B$17*AW218*1000)*V218)^2+((U218-1)*Constants!$B$17*EXP(Constants!$B$17*AW218*1000)*AY218*1000)^2)*1000</f>
        <v>2.3130402855589915</v>
      </c>
      <c r="BE218" s="18">
        <f t="shared" si="1144"/>
        <v>118903.29999999999</v>
      </c>
      <c r="BF218" s="135">
        <f t="shared" si="1145"/>
        <v>262.96107706840837</v>
      </c>
      <c r="BG218" s="20">
        <f t="shared" si="1146"/>
        <v>0.44209516383632053</v>
      </c>
      <c r="BH218" s="18"/>
      <c r="BI218" s="18"/>
      <c r="BJ218" s="18"/>
      <c r="BK218" s="18"/>
      <c r="BL218" s="18"/>
      <c r="BM218" s="18"/>
      <c r="BN218" s="157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6">
        <f>Input!A219</f>
        <v>10073</v>
      </c>
      <c r="B219" s="136" t="str">
        <f>Input!B219</f>
        <v>Hu1-13</v>
      </c>
      <c r="C219" s="136">
        <f>Input!O219</f>
        <v>2.0489439287052078</v>
      </c>
      <c r="D219" s="136">
        <f>C219*Input!P219/100</f>
        <v>2.0368774601974522E-2</v>
      </c>
      <c r="E219" s="137">
        <f>Input!M219</f>
        <v>2.7200163727276125</v>
      </c>
      <c r="F219" s="138">
        <f>E219*Input!N219/100</f>
        <v>4.3388492325752419E-4</v>
      </c>
      <c r="G219" s="139">
        <f t="shared" ref="G219" si="1147">E219*137.88</f>
        <v>375.03585747168319</v>
      </c>
      <c r="H219" s="138">
        <f>G219*Input!L219/100</f>
        <v>2.8646758110804273E-2</v>
      </c>
      <c r="I219" s="136">
        <v>0</v>
      </c>
      <c r="J219" s="140">
        <f>(((C219*Constants!$B$24*0.000000001*Input!G219*(Constants!$B$4/Constants!$B$3))-(I219*0.000000000000001))/Input!F219)*1000000000000</f>
        <v>743.29785570136619</v>
      </c>
      <c r="K219" s="136">
        <f>J219*Input!P219/100</f>
        <v>7.3892048839421367</v>
      </c>
      <c r="L219" s="141">
        <f>(J219/Constants!$B$4)*602200000000*Constants!$B$17/(365.2425*24*60)</f>
        <v>10.262052192596856</v>
      </c>
      <c r="M219" s="142">
        <f>L219*Input!P219/100</f>
        <v>0.10201617776665735</v>
      </c>
      <c r="N219" s="136">
        <v>0</v>
      </c>
      <c r="O219" s="140">
        <f>(((G219*Constants!$B$23*0.000000001*Input!G219*(Constants!$B$7/Constants!$B$6))-(N219*0.000000001))/Input!F219)*1000000</f>
        <v>13.705254349523603</v>
      </c>
      <c r="P219" s="136">
        <f>O219*Input!N219/100</f>
        <v>2.1862012638198896E-3</v>
      </c>
      <c r="Q219" s="143">
        <f>(O219/Constants!$B$7)*602200000000000000*Constants!$B$18/(365.2425*24*60)</f>
        <v>10.225774770242332</v>
      </c>
      <c r="R219" s="144">
        <f>Q219*Input!N219/100</f>
        <v>1.6311701451216343E-3</v>
      </c>
      <c r="S219" s="142">
        <f>Input!S219*Constants!$B$17/Constants!$B$18</f>
        <v>0.99730106102449201</v>
      </c>
      <c r="T219" s="136">
        <f>S219*Input!T219/100</f>
        <v>1.1692314414904002E-3</v>
      </c>
      <c r="U219" s="142">
        <f>S219</f>
        <v>0.99730106102449201</v>
      </c>
      <c r="V219" s="136">
        <f>U219*Input!T219/100</f>
        <v>1.1692314414904002E-3</v>
      </c>
      <c r="W219" s="145">
        <v>0</v>
      </c>
      <c r="X219" s="140">
        <f>(((Constants!$B$25*0.000000001*Input!G219/Input!W219*(Constants!$B$11/Constants!$B$9))-(W219*0.000000001))/Input!F219)*1000000000</f>
        <v>0.91807896104089215</v>
      </c>
      <c r="Y219" s="140">
        <f>X219*Input!X219/100</f>
        <v>5.6894481106792303E-3</v>
      </c>
      <c r="Z219" s="140">
        <f>(X219/Constants!$B$11)*6.022E+23*0.000000001*Constants!$B$19/(365.2425*24*60)</f>
        <v>2.2413275471763901E-4</v>
      </c>
      <c r="AA219" s="140">
        <f>Z219*Input!X219/100</f>
        <v>1.388978216453001E-6</v>
      </c>
      <c r="AB219" s="141">
        <v>0</v>
      </c>
      <c r="AC219" s="141">
        <v>0.9</v>
      </c>
      <c r="AD219" s="140">
        <f>(((Input!G219*Constants!$B$25*0.000000001*Input!U219*(Constants!$B$10/Constants!$B$9))-((AB219*0.000000000000001)+(Input!G219*AC219*0.000000000000001)))/Input!F219)*1000000000000</f>
        <v>224.27524311852187</v>
      </c>
      <c r="AE219" s="140">
        <f>AD219*Input!V219/100</f>
        <v>0.81042962919492056</v>
      </c>
      <c r="AF219" s="140">
        <f>(AD219/Constants!$B$10)*602200000000*Constants!$B$16/(365.2425*24*60)</f>
        <v>10.237193392155758</v>
      </c>
      <c r="AG219" s="140">
        <f>AF219*Input!V219/100</f>
        <v>3.6992602167939904E-2</v>
      </c>
      <c r="AH219" s="136">
        <f t="shared" ref="AH219" si="1148">AF219/Z219</f>
        <v>45674.686883907299</v>
      </c>
      <c r="AI219" s="145">
        <f t="shared" ref="AI219" si="1149">AH219*SQRT((AG219/AF219)^2+(AA219/Z219)^2)</f>
        <v>327.65681300845506</v>
      </c>
      <c r="AJ219" s="142">
        <f t="shared" si="1130"/>
        <v>-2.6989389755079918</v>
      </c>
      <c r="AK219" s="145">
        <f t="shared" ref="AK219" si="1150">V219*1000</f>
        <v>1.1692314414904001</v>
      </c>
      <c r="AL219" s="145">
        <f t="shared" ref="AL219" si="1151">AF219/Q219</f>
        <v>1.0011166510284049</v>
      </c>
      <c r="AM219" s="145">
        <f t="shared" ref="AM219" si="1152">AL219*SQRT((R219/Q219)^2+(AG219/AF219)^2)</f>
        <v>3.6211073127722488E-3</v>
      </c>
      <c r="AN219" s="136">
        <f>AF219/Q219</f>
        <v>1.0011166510284049</v>
      </c>
      <c r="AO219" s="140">
        <f t="shared" ref="AO219" si="1153">AN219*SQRT((R219/Q219)^2+(AG219/AF219)^2)</f>
        <v>3.6211073127722488E-3</v>
      </c>
      <c r="AP219" s="136" t="str">
        <f t="shared" ref="AP219" si="1154">ThU_Alter_Kombi(AN219,U219)</f>
        <v>Out of range</v>
      </c>
      <c r="AQ219" s="136" t="e">
        <f t="shared" si="1136"/>
        <v>#VALUE!</v>
      </c>
      <c r="AR219" s="136" t="e">
        <f>(AQ219/AP219)*100</f>
        <v>#VALUE!</v>
      </c>
      <c r="AS219" s="144">
        <f t="shared" si="1137"/>
        <v>2.1918413005719613E-5</v>
      </c>
      <c r="AT219" s="144">
        <f t="shared" si="1138"/>
        <v>1.3587608889098477E-7</v>
      </c>
      <c r="AU219" s="136">
        <v>0.75</v>
      </c>
      <c r="AV219" s="136">
        <f t="shared" ref="AV219" si="1155">AU219/2</f>
        <v>0.375</v>
      </c>
      <c r="AW219" s="136" t="str">
        <f t="shared" si="1140"/>
        <v>Out of range</v>
      </c>
      <c r="AX219" s="146">
        <f t="shared" si="1141"/>
        <v>171.20611843739999</v>
      </c>
      <c r="AY219" s="146" t="e">
        <f t="shared" si="1142"/>
        <v>#VALUE!</v>
      </c>
      <c r="AZ219" s="147" t="e">
        <f t="shared" si="1143"/>
        <v>#VALUE!</v>
      </c>
      <c r="BA219" s="136" t="str">
        <f>Input!B219</f>
        <v>Hu1-13</v>
      </c>
      <c r="BB219" s="148">
        <f>Input!E219</f>
        <v>0</v>
      </c>
      <c r="BC219" s="136" t="e">
        <f>((U219-1)*EXP(Constants!$B$17*AW219*1000))*1000</f>
        <v>#VALUE!</v>
      </c>
      <c r="BD219" s="142" t="e">
        <f>SQRT((EXP(Constants!$B$17*AW219*1000)*V219)^2+((U219-1)*Constants!$B$17*EXP(Constants!$B$17*AW219*1000)*AY219*1000)^2)*1000</f>
        <v>#VALUE!</v>
      </c>
      <c r="BE219" s="136" t="e">
        <f t="shared" si="1144"/>
        <v>#VALUE!</v>
      </c>
      <c r="BF219" s="149" t="e">
        <f t="shared" si="1145"/>
        <v>#VALUE!</v>
      </c>
      <c r="BG219" s="158" t="e">
        <f t="shared" si="1146"/>
        <v>#VALUE!</v>
      </c>
      <c r="BH219" s="136"/>
      <c r="BI219" s="18"/>
      <c r="BJ219" s="18"/>
      <c r="BK219" s="18"/>
      <c r="BL219" s="18"/>
      <c r="BM219" s="18"/>
      <c r="BN219" s="157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  <row r="220" spans="1:110" ht="15" customHeight="1" x14ac:dyDescent="0.2">
      <c r="A220" s="18">
        <f>Input!A220</f>
        <v>10177</v>
      </c>
      <c r="B220" s="18" t="str">
        <f>Input!B220</f>
        <v>LA-10-01 bottom</v>
      </c>
      <c r="C220" s="18">
        <f>Input!O220</f>
        <v>0.3284935961074299</v>
      </c>
      <c r="D220" s="18">
        <f>C220*Input!P220/100</f>
        <v>1.3413871936432456E-3</v>
      </c>
      <c r="E220" s="150">
        <f>Input!M220</f>
        <v>0.38833763537914062</v>
      </c>
      <c r="F220" s="151">
        <f>E220*Input!N220/100</f>
        <v>4.2077549098710501E-5</v>
      </c>
      <c r="G220" s="21">
        <f>E220*137.88</f>
        <v>53.543993166075907</v>
      </c>
      <c r="H220" s="151">
        <f>G220*Input!L220/100</f>
        <v>5.8015155081392929E-3</v>
      </c>
      <c r="I220" s="18">
        <v>0.3</v>
      </c>
      <c r="J220" s="127">
        <f>(((C220*Constants!$B$24*0.000000001*Input!G220*(Constants!$B$4/Constants!$B$3))-(I220*0.000000000000001))/Input!F220)*1000000000000</f>
        <v>6.874648210124132</v>
      </c>
      <c r="K220" s="18">
        <f>J220*Input!P220/100</f>
        <v>2.8072282623272719E-2</v>
      </c>
      <c r="L220" s="132">
        <f>(J220/Constants!$B$4)*602200000000*Constants!$B$17/(365.2425*24*60)</f>
        <v>9.491215156468899E-2</v>
      </c>
      <c r="M220" s="130">
        <f>L220*Input!P220/100</f>
        <v>3.8756903068626043E-4</v>
      </c>
      <c r="N220" s="18">
        <v>5.0000000000000001E-3</v>
      </c>
      <c r="O220" s="127">
        <f>(((G220*Constants!$B$23*0.000000001*Input!G220*(Constants!$B$7/Constants!$B$6))-(N220*0.000000001))/Input!F220)*1000000</f>
        <v>0.11287928026540782</v>
      </c>
      <c r="P220" s="18">
        <f>O220*Input!N220/100</f>
        <v>1.2230809030285217E-5</v>
      </c>
      <c r="Q220" s="128">
        <f>(O220/Constants!$B$7)*602200000000000000*Constants!$B$18/(365.2425*24*60)</f>
        <v>8.4221574206774438E-2</v>
      </c>
      <c r="R220" s="129">
        <f>Q220*Input!N220/100</f>
        <v>9.1256605103348608E-6</v>
      </c>
      <c r="S220" s="130">
        <f>Input!S220*Constants!$B$17/Constants!$B$18</f>
        <v>1.1225221394478195</v>
      </c>
      <c r="T220" s="18">
        <f>S220*Input!T220/100</f>
        <v>3.7514390126819441E-3</v>
      </c>
      <c r="U220" s="18">
        <f>S220*1/((U219+U221)/2)</f>
        <v>1.1246098425470858</v>
      </c>
      <c r="V220" s="18">
        <f>U220*Input!T220/100</f>
        <v>3.7584160606868389E-3</v>
      </c>
      <c r="W220" s="131">
        <v>3.0000000000000001E-3</v>
      </c>
      <c r="X220" s="127">
        <f>IF((((Constants!$B$25*0.000000001*Input!G220/Input!W220*(Constants!$B$11/Constants!$B$9))-(W220*0.000000001))/Input!F220)*1000000000&lt;0, "n.d.", (((Constants!$B$25*0.000000001*Input!G220/Input!W220*(Constants!$B$11/Constants!$B$9))-(W220*0.000000001))/Input!F220)*1000000000)</f>
        <v>0.82325976092155417</v>
      </c>
      <c r="Y220" s="127">
        <f>X220*Input!X220/100</f>
        <v>2.1589368890398662E-3</v>
      </c>
      <c r="Z220" s="127">
        <f>(X220/Constants!$B$11)*6.022E+23*0.000000001*Constants!$B$19/(365.2425*24*60)</f>
        <v>2.0098432258411613E-4</v>
      </c>
      <c r="AA220" s="127">
        <f>Z220*Input!X220/100</f>
        <v>5.2706629030406684E-7</v>
      </c>
      <c r="AB220" s="132">
        <v>0.05</v>
      </c>
      <c r="AC220" s="132">
        <v>0.9</v>
      </c>
      <c r="AD220" s="127">
        <f>(((Input!G220*Constants!$B$25*0.000000001*Input!U220*(Constants!$B$10/Constants!$B$9))-((AB220*0.000000000000001)+(Input!G220*AC220*0.000000000000001)))/Input!F220)*1000000000000</f>
        <v>1.8973846683900184</v>
      </c>
      <c r="AE220" s="127">
        <f>AD220*Input!V220/100</f>
        <v>1.0396736201990678E-2</v>
      </c>
      <c r="AF220" s="127">
        <f>(AD220/Constants!$B$10)*602200000000*Constants!$B$16/(365.2425*24*60)</f>
        <v>8.6607391522724023E-2</v>
      </c>
      <c r="AG220" s="127">
        <f>AF220*Input!V220/100</f>
        <v>4.7456597378765992E-4</v>
      </c>
      <c r="AH220" s="18">
        <f>AF220/Z220</f>
        <v>430.91615509700773</v>
      </c>
      <c r="AI220" s="131">
        <f>AH220*SQRT((AG220/AF220)^2+(AA220/Z220)^2)</f>
        <v>2.617691692863358</v>
      </c>
      <c r="AJ220" s="130">
        <f t="shared" si="1130"/>
        <v>124.60984254708585</v>
      </c>
      <c r="AK220" s="131">
        <f>V220*1000</f>
        <v>3.7584160606868391</v>
      </c>
      <c r="AL220" s="131">
        <f>AF220/Q220</f>
        <v>1.0283278641894309</v>
      </c>
      <c r="AM220" s="131">
        <f>AL220*SQRT((R220/Q220)^2+(AG220/AF220)^2)</f>
        <v>5.635833235260403E-3</v>
      </c>
      <c r="AN220" s="18">
        <f>AL220*1/((AN219+AN221)/2)</f>
        <v>1.0282582389099284</v>
      </c>
      <c r="AO220" s="127">
        <f>AN220*SQRT((R220/Q220)^2+(AG220/AF220)^2)</f>
        <v>5.6354516483386645E-3</v>
      </c>
      <c r="AP220" s="18">
        <f>ThU_Alter_Kombi(AN220,U220)</f>
        <v>238.5718</v>
      </c>
      <c r="AQ220" s="18">
        <f t="shared" si="1136"/>
        <v>5.4138999999999999</v>
      </c>
      <c r="AR220" s="152">
        <f>(AQ220/AP220)</f>
        <v>2.2692958681621214E-2</v>
      </c>
      <c r="AS220" s="129">
        <f t="shared" si="1137"/>
        <v>2.3863757532087281E-3</v>
      </c>
      <c r="AT220" s="129">
        <f t="shared" si="1138"/>
        <v>6.2634306980008227E-6</v>
      </c>
      <c r="AU220" s="18">
        <v>0.75</v>
      </c>
      <c r="AV220" s="18">
        <f>AU220/2</f>
        <v>0.375</v>
      </c>
      <c r="AW220" s="18">
        <f t="shared" si="1140"/>
        <v>238.41480000000001</v>
      </c>
      <c r="AX220" s="133">
        <f t="shared" si="1141"/>
        <v>5.5004645155</v>
      </c>
      <c r="AY220" s="133">
        <f t="shared" si="1142"/>
        <v>5.4948997775983637</v>
      </c>
      <c r="AZ220" s="152">
        <f t="shared" si="1143"/>
        <v>2.3070986010516124E-2</v>
      </c>
      <c r="BA220" s="18" t="str">
        <f>Input!B220</f>
        <v>LA-10-01 bottom</v>
      </c>
      <c r="BB220" s="134">
        <f>Input!E220</f>
        <v>0</v>
      </c>
      <c r="BC220" s="18">
        <f>((U220-1)*EXP(Constants!$B$17*AW220*1000))*1000</f>
        <v>244.20510510313684</v>
      </c>
      <c r="BD220" s="130">
        <f>SQRT((EXP(Constants!$B$17*AW220*1000)*V220)^2+((U220-1)*Constants!$B$17*EXP(Constants!$B$17*AW220*1000)*AY220*1000)^2)*1000</f>
        <v>8.2820438819617763</v>
      </c>
      <c r="BE220" s="18">
        <f t="shared" si="1144"/>
        <v>238356.80000000002</v>
      </c>
      <c r="BF220" s="135">
        <f t="shared" si="1145"/>
        <v>2747.4498887991817</v>
      </c>
      <c r="BG220" s="20">
        <f t="shared" si="1146"/>
        <v>2.3047645438111908</v>
      </c>
      <c r="BH220" s="18"/>
      <c r="BI220" s="18"/>
      <c r="BJ220" s="18"/>
      <c r="BK220" s="18"/>
      <c r="BL220" s="18"/>
      <c r="BM220" s="18"/>
      <c r="BN220" s="157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</row>
    <row r="221" spans="1:110" ht="15" customHeight="1" x14ac:dyDescent="0.2">
      <c r="A221" s="136">
        <f>Input!A221</f>
        <v>10073</v>
      </c>
      <c r="B221" s="136" t="str">
        <f>Input!B221</f>
        <v>Hu1-13</v>
      </c>
      <c r="C221" s="136">
        <f>Input!O221</f>
        <v>2.064133700823215</v>
      </c>
      <c r="D221" s="136">
        <f>C221*Input!P221/100</f>
        <v>1.9902454053978044E-2</v>
      </c>
      <c r="E221" s="137">
        <f>Input!M221</f>
        <v>2.7190779543453574</v>
      </c>
      <c r="F221" s="138">
        <f>E221*Input!N221/100</f>
        <v>3.831071448549124E-4</v>
      </c>
      <c r="G221" s="139">
        <f t="shared" ref="G221" si="1156">E221*137.88</f>
        <v>374.90646834513785</v>
      </c>
      <c r="H221" s="138">
        <f>G221*Input!L221/100</f>
        <v>2.7114080703288378E-2</v>
      </c>
      <c r="I221" s="136">
        <v>0</v>
      </c>
      <c r="J221" s="140">
        <f>(((C221*Constants!$B$24*0.000000001*Input!G221*(Constants!$B$4/Constants!$B$3))-(I221*0.000000000000001))/Input!F221)*1000000000000</f>
        <v>748.80826761929598</v>
      </c>
      <c r="K221" s="136">
        <f>J221*Input!P221/100</f>
        <v>7.220037217350936</v>
      </c>
      <c r="L221" s="141">
        <f>(J221/Constants!$B$4)*602200000000*Constants!$B$17/(365.2425*24*60)</f>
        <v>10.338129547416001</v>
      </c>
      <c r="M221" s="142">
        <f>L221*Input!P221/100</f>
        <v>9.9680630299995202E-2</v>
      </c>
      <c r="N221" s="136">
        <v>0</v>
      </c>
      <c r="O221" s="140">
        <f>(((G221*Constants!$B$23*0.000000001*Input!G221*(Constants!$B$7/Constants!$B$6))-(N221*0.000000001))/Input!F221)*1000000</f>
        <v>13.70052597261234</v>
      </c>
      <c r="P221" s="136">
        <f>O221*Input!N221/100</f>
        <v>1.930348992014013E-3</v>
      </c>
      <c r="Q221" s="143">
        <f>(O221/Constants!$B$7)*602200000000000000*Constants!$B$18/(365.2425*24*60)</f>
        <v>10.222246830074985</v>
      </c>
      <c r="R221" s="144">
        <f>Q221*Input!N221/100</f>
        <v>1.4402734540264663E-3</v>
      </c>
      <c r="S221" s="142">
        <f>Input!S221*Constants!$B$17/Constants!$B$18</f>
        <v>0.99898617918934463</v>
      </c>
      <c r="T221" s="136">
        <f>S221*Input!T221/100</f>
        <v>2.2942572326478446E-3</v>
      </c>
      <c r="U221" s="142">
        <f>S221</f>
        <v>0.99898617918934463</v>
      </c>
      <c r="V221" s="136">
        <f>U221*Input!T221/100</f>
        <v>2.2942572326478446E-3</v>
      </c>
      <c r="W221" s="145">
        <v>0</v>
      </c>
      <c r="X221" s="140">
        <f>(((Constants!$B$25*0.000000001*Input!G221/Input!W221*(Constants!$B$11/Constants!$B$9))-(W221*0.000000001))/Input!F221)*1000000000</f>
        <v>0.90910869153739438</v>
      </c>
      <c r="Y221" s="140">
        <f>X221*Input!X221/100</f>
        <v>6.3587955955396744E-3</v>
      </c>
      <c r="Z221" s="140">
        <f>(X221/Constants!$B$11)*6.022E+23*0.000000001*Constants!$B$19/(365.2425*24*60)</f>
        <v>2.2194282193440754E-4</v>
      </c>
      <c r="AA221" s="140">
        <f>Z221*Input!X221/100</f>
        <v>1.5523875766620655E-6</v>
      </c>
      <c r="AB221" s="141">
        <v>0</v>
      </c>
      <c r="AC221" s="141">
        <v>0.9</v>
      </c>
      <c r="AD221" s="140">
        <f>(((Input!G221*Constants!$B$25*0.000000001*Input!U221*(Constants!$B$10/Constants!$B$9))-((AB221*0.000000000000001)+(Input!G221*AC221*0.000000000000001)))/Input!F221)*1000000000000</f>
        <v>223.72805188148993</v>
      </c>
      <c r="AE221" s="140">
        <f>AD221*Input!V221/100</f>
        <v>0.58403764176743334</v>
      </c>
      <c r="AF221" s="140">
        <f>(AD221/Constants!$B$10)*602200000000*Constants!$B$16/(365.2425*24*60)</f>
        <v>10.212216482363585</v>
      </c>
      <c r="AG221" s="140">
        <f>AF221*Input!V221/100</f>
        <v>2.6658788566833257E-2</v>
      </c>
      <c r="AH221" s="136">
        <f t="shared" ref="AH221" si="1157">AF221/Z221</f>
        <v>46012.826156557028</v>
      </c>
      <c r="AI221" s="145">
        <f t="shared" ref="AI221" si="1158">AH221*SQRT((AG221/AF221)^2+(AA221/Z221)^2)</f>
        <v>343.52256861430936</v>
      </c>
      <c r="AJ221" s="142">
        <f t="shared" si="1130"/>
        <v>-1.0138208106553748</v>
      </c>
      <c r="AK221" s="145">
        <f t="shared" ref="AK221" si="1159">V221*1000</f>
        <v>2.2942572326478445</v>
      </c>
      <c r="AL221" s="145">
        <f t="shared" ref="AL221" si="1160">AF221/Q221</f>
        <v>0.99901877269467909</v>
      </c>
      <c r="AM221" s="145">
        <f t="shared" ref="AM221" si="1161">AL221*SQRT((R221/Q221)^2+(AG221/AF221)^2)</f>
        <v>2.6117145007778101E-3</v>
      </c>
      <c r="AN221" s="136">
        <f>AF221/Q221</f>
        <v>0.99901877269467909</v>
      </c>
      <c r="AO221" s="140">
        <f t="shared" ref="AO221" si="1162">AN221*SQRT((R221/Q221)^2+(AG221/AF221)^2)</f>
        <v>2.6117145007778101E-3</v>
      </c>
      <c r="AP221" s="136" t="str">
        <f t="shared" ref="AP221" si="1163">ThU_Alter_Kombi(AN221,U221)</f>
        <v>Out of range</v>
      </c>
      <c r="AQ221" s="136" t="e">
        <f t="shared" si="1136"/>
        <v>#VALUE!</v>
      </c>
      <c r="AR221" s="136" t="e">
        <f>(AQ221/AP221)*100</f>
        <v>#VALUE!</v>
      </c>
      <c r="AS221" s="144">
        <f t="shared" si="1137"/>
        <v>2.1711745531464484E-5</v>
      </c>
      <c r="AT221" s="144">
        <f t="shared" si="1138"/>
        <v>1.518944441530175E-7</v>
      </c>
      <c r="AU221" s="136">
        <v>0.75</v>
      </c>
      <c r="AV221" s="136">
        <f t="shared" ref="AV221" si="1164">AU221/2</f>
        <v>0.375</v>
      </c>
      <c r="AW221" s="136" t="str">
        <f t="shared" si="1140"/>
        <v>Out of range</v>
      </c>
      <c r="AX221" s="146">
        <f t="shared" si="1141"/>
        <v>330.16369310160002</v>
      </c>
      <c r="AY221" s="146" t="e">
        <f t="shared" si="1142"/>
        <v>#VALUE!</v>
      </c>
      <c r="AZ221" s="147" t="e">
        <f t="shared" si="1143"/>
        <v>#VALUE!</v>
      </c>
      <c r="BA221" s="136" t="str">
        <f>Input!B221</f>
        <v>Hu1-13</v>
      </c>
      <c r="BB221" s="148">
        <f>Input!E221</f>
        <v>0</v>
      </c>
      <c r="BC221" s="136" t="e">
        <f>((U221-1)*EXP(Constants!$B$17*AW221*1000))*1000</f>
        <v>#VALUE!</v>
      </c>
      <c r="BD221" s="142" t="e">
        <f>SQRT((EXP(Constants!$B$17*AW221*1000)*V221)^2+((U221-1)*Constants!$B$17*EXP(Constants!$B$17*AW221*1000)*AY221*1000)^2)*1000</f>
        <v>#VALUE!</v>
      </c>
      <c r="BE221" s="136" t="e">
        <f t="shared" si="1144"/>
        <v>#VALUE!</v>
      </c>
      <c r="BF221" s="149" t="e">
        <f t="shared" si="1145"/>
        <v>#VALUE!</v>
      </c>
      <c r="BG221" s="158" t="e">
        <f t="shared" si="1146"/>
        <v>#VALUE!</v>
      </c>
      <c r="BH221" s="136"/>
      <c r="BI221" s="18"/>
      <c r="BJ221" s="18"/>
      <c r="BK221" s="18"/>
      <c r="BL221" s="18"/>
      <c r="BM221" s="18"/>
      <c r="BN221" s="157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</row>
    <row r="222" spans="1:110" ht="15" customHeight="1" x14ac:dyDescent="0.2">
      <c r="A222" s="18">
        <f>Input!A222</f>
        <v>10178</v>
      </c>
      <c r="B222" s="18" t="str">
        <f>Input!B222</f>
        <v>LA-10-02 bottom</v>
      </c>
      <c r="C222" s="18">
        <f>Input!O222</f>
        <v>0.40520132007475346</v>
      </c>
      <c r="D222" s="18">
        <f>C222*Input!P222/100</f>
        <v>1.9435018888342354E-3</v>
      </c>
      <c r="E222" s="150">
        <f>Input!M222</f>
        <v>0.47591194824226496</v>
      </c>
      <c r="F222" s="151">
        <f>E222*Input!N222/100</f>
        <v>4.145469101721399E-5</v>
      </c>
      <c r="G222" s="21">
        <f>E222*137.88</f>
        <v>65.61873942364349</v>
      </c>
      <c r="H222" s="151">
        <f>G222*Input!L222/100</f>
        <v>6.97213345527625E-3</v>
      </c>
      <c r="I222" s="18">
        <v>0.3</v>
      </c>
      <c r="J222" s="127">
        <f>(((C222*Constants!$B$24*0.000000001*Input!G222*(Constants!$B$4/Constants!$B$3))-(I222*0.000000000000001))/Input!F222)*1000000000000</f>
        <v>10.107779576465877</v>
      </c>
      <c r="K222" s="18">
        <f>J222*Input!P222/100</f>
        <v>4.8480811205544511E-2</v>
      </c>
      <c r="L222" s="132">
        <f>(J222/Constants!$B$4)*602200000000*Constants!$B$17/(365.2425*24*60)</f>
        <v>0.13954911987077148</v>
      </c>
      <c r="M222" s="130">
        <f>L222*Input!P222/100</f>
        <v>6.6933142765666378E-4</v>
      </c>
      <c r="N222" s="18">
        <v>5.0000000000000001E-3</v>
      </c>
      <c r="O222" s="127">
        <f>(((G222*Constants!$B$23*0.000000001*Input!G222*(Constants!$B$7/Constants!$B$6))-(N222*0.000000001))/Input!F222)*1000000</f>
        <v>0.16488929411477277</v>
      </c>
      <c r="P222" s="18">
        <f>O222*Input!N222/100</f>
        <v>1.4362813887779972E-5</v>
      </c>
      <c r="Q222" s="128">
        <f>(O222/Constants!$B$7)*602200000000000000*Constants!$B$18/(365.2425*24*60)</f>
        <v>0.12302732518791383</v>
      </c>
      <c r="R222" s="129">
        <f>Q222*Input!N222/100</f>
        <v>1.0716393591663031E-5</v>
      </c>
      <c r="S222" s="130">
        <f>Input!S222*Constants!$B$17/Constants!$B$18</f>
        <v>1.1350609844822572</v>
      </c>
      <c r="T222" s="18">
        <f>S222*Input!T222/100</f>
        <v>3.2118554782542968E-3</v>
      </c>
      <c r="U222" s="18">
        <f>S222*1/((U221+U223)/2)</f>
        <v>1.1346592971520939</v>
      </c>
      <c r="V222" s="18">
        <f>U222*Input!T222/100</f>
        <v>3.2107188330259186E-3</v>
      </c>
      <c r="W222" s="131">
        <v>3.0000000000000001E-3</v>
      </c>
      <c r="X222" s="127">
        <f>IF((((Constants!$B$25*0.000000001*Input!G222/Input!W222*(Constants!$B$11/Constants!$B$9))-(W222*0.000000001))/Input!F222)*1000000000&lt;0, "n.d.", (((Constants!$B$25*0.000000001*Input!G222/Input!W222*(Constants!$B$11/Constants!$B$9))-(W222*0.000000001))/Input!F222)*1000000000)</f>
        <v>5.7168205331897886</v>
      </c>
      <c r="Y222" s="127">
        <f>X222*Input!X222/100</f>
        <v>9.5641495105686317E-3</v>
      </c>
      <c r="Z222" s="127">
        <f>(X222/Constants!$B$11)*6.022E+23*0.000000001*Constants!$B$19/(365.2425*24*60)</f>
        <v>1.3956607097035062E-3</v>
      </c>
      <c r="AA222" s="127">
        <f>Z222*Input!X222/100</f>
        <v>2.3349180923443759E-6</v>
      </c>
      <c r="AB222" s="132">
        <v>0.05</v>
      </c>
      <c r="AC222" s="132">
        <v>0.9</v>
      </c>
      <c r="AD222" s="127">
        <f>(((Input!G222*Constants!$B$25*0.000000001*Input!U222*(Constants!$B$10/Constants!$B$9))-((AB222*0.000000000000001)+(Input!G222*AC222*0.000000000000001)))/Input!F222)*1000000000000</f>
        <v>2.7561207835531287</v>
      </c>
      <c r="AE222" s="127">
        <f>AD222*Input!V222/100</f>
        <v>4.9910932498058299E-3</v>
      </c>
      <c r="AF222" s="127">
        <f>(AD222/Constants!$B$10)*602200000000*Constants!$B$16/(365.2425*24*60)</f>
        <v>0.12580497553384704</v>
      </c>
      <c r="AG222" s="127">
        <f>AF222*Input!V222/100</f>
        <v>2.2782178775543045E-4</v>
      </c>
      <c r="AH222" s="18">
        <f>AF222/Z222</f>
        <v>90.140085379757522</v>
      </c>
      <c r="AI222" s="131">
        <f>AH222*SQRT((AG222/AF222)^2+(AA222/Z222)^2)</f>
        <v>0.2222328671485258</v>
      </c>
      <c r="AJ222" s="130">
        <f t="shared" si="1130"/>
        <v>134.6592971520939</v>
      </c>
      <c r="AK222" s="131">
        <f>V222*1000</f>
        <v>3.2107188330259184</v>
      </c>
      <c r="AL222" s="131">
        <f>AF222/Q222</f>
        <v>1.0225775074089483</v>
      </c>
      <c r="AM222" s="131">
        <f>AL222*SQRT((R222/Q222)^2+(AG222/AF222)^2)</f>
        <v>1.853939245276258E-3</v>
      </c>
      <c r="AN222" s="18">
        <f>AL222*1/((AN221+AN223)/2)</f>
        <v>1.0251081928285359</v>
      </c>
      <c r="AO222" s="127">
        <f>AN222*SQRT((R222/Q222)^2+(AG222/AF222)^2)</f>
        <v>1.8585273933460411E-3</v>
      </c>
      <c r="AP222" s="18">
        <f>ThU_Alter_Kombi(AN222,U222)</f>
        <v>227.9392</v>
      </c>
      <c r="AQ222" s="18">
        <f t="shared" si="1136"/>
        <v>2.8290000000000002</v>
      </c>
      <c r="AR222" s="152">
        <f>(AQ222/AP222)</f>
        <v>1.2411204391346466E-2</v>
      </c>
      <c r="AS222" s="129">
        <f t="shared" si="1137"/>
        <v>1.134431483064232E-2</v>
      </c>
      <c r="AT222" s="129">
        <f t="shared" si="1138"/>
        <v>1.9004564962003635E-5</v>
      </c>
      <c r="AU222" s="18">
        <v>0.75</v>
      </c>
      <c r="AV222" s="18">
        <f>AU222/2</f>
        <v>0.375</v>
      </c>
      <c r="AW222" s="18">
        <f t="shared" si="1140"/>
        <v>227.1979</v>
      </c>
      <c r="AX222" s="133">
        <f t="shared" si="1141"/>
        <v>2.8280913938999999</v>
      </c>
      <c r="AY222" s="133">
        <f t="shared" si="1142"/>
        <v>2.8299145662054546</v>
      </c>
      <c r="AZ222" s="152">
        <f t="shared" si="1143"/>
        <v>1.2447700414044319E-2</v>
      </c>
      <c r="BA222" s="18" t="str">
        <f>Input!B222</f>
        <v>LA-10-02 bottom</v>
      </c>
      <c r="BB222" s="134">
        <f>Input!E222</f>
        <v>0</v>
      </c>
      <c r="BC222" s="18">
        <f>((U222-1)*EXP(Constants!$B$17*AW222*1000))*1000</f>
        <v>255.67675461647045</v>
      </c>
      <c r="BD222" s="130">
        <f>SQRT((EXP(Constants!$B$17*AW222*1000)*V222)^2+((U222-1)*Constants!$B$17*EXP(Constants!$B$17*AW222*1000)*AY222*1000)^2)*1000</f>
        <v>6.4290428927250467</v>
      </c>
      <c r="BE222" s="18">
        <f t="shared" si="1144"/>
        <v>227139.9</v>
      </c>
      <c r="BF222" s="135">
        <f t="shared" si="1145"/>
        <v>1414.9572831027274</v>
      </c>
      <c r="BG222" s="20">
        <f t="shared" si="1146"/>
        <v>1.2455725014207677</v>
      </c>
      <c r="BH222" s="18"/>
      <c r="BI222" s="18"/>
      <c r="BJ222" s="18"/>
      <c r="BK222" s="18"/>
      <c r="BL222" s="18"/>
      <c r="BM222" s="18"/>
      <c r="BN222" s="157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</row>
    <row r="223" spans="1:110" ht="15" customHeight="1" x14ac:dyDescent="0.2">
      <c r="A223" s="136">
        <f>Input!A223</f>
        <v>10073</v>
      </c>
      <c r="B223" s="136" t="str">
        <f>Input!B223</f>
        <v>Hu1-13</v>
      </c>
      <c r="C223" s="136">
        <f>Input!O223</f>
        <v>2.0967695686827805</v>
      </c>
      <c r="D223" s="136">
        <f>C223*Input!P223/100</f>
        <v>2.6475543895825241E-2</v>
      </c>
      <c r="E223" s="137">
        <f>Input!M223</f>
        <v>2.7195819564194865</v>
      </c>
      <c r="F223" s="138">
        <f>E223*Input!N223/100</f>
        <v>4.0081193559565471E-4</v>
      </c>
      <c r="G223" s="139">
        <f t="shared" ref="G223" si="1165">E223*137.88</f>
        <v>374.97596015111878</v>
      </c>
      <c r="H223" s="138">
        <f>G223*Input!L223/100</f>
        <v>2.7062538521224574E-2</v>
      </c>
      <c r="I223" s="136">
        <v>0</v>
      </c>
      <c r="J223" s="140">
        <f>(((C223*Constants!$B$24*0.000000001*Input!G223*(Constants!$B$4/Constants!$B$3))-(I223*0.000000000000001))/Input!F223)*1000000000000</f>
        <v>760.64762069241669</v>
      </c>
      <c r="K223" s="136">
        <f>J223*Input!P223/100</f>
        <v>9.6045649324968156</v>
      </c>
      <c r="L223" s="141">
        <f>(J223/Constants!$B$4)*602200000000*Constants!$B$17/(365.2425*24*60)</f>
        <v>10.501584961999841</v>
      </c>
      <c r="M223" s="142">
        <f>L223*Input!P223/100</f>
        <v>0.13260168298409183</v>
      </c>
      <c r="N223" s="136">
        <v>0</v>
      </c>
      <c r="O223" s="140">
        <f>(((G223*Constants!$B$23*0.000000001*Input!G223*(Constants!$B$7/Constants!$B$6))-(N223*0.000000001))/Input!F223)*1000000</f>
        <v>13.70306547078885</v>
      </c>
      <c r="P223" s="136">
        <f>O223*Input!N223/100</f>
        <v>2.0195575213228407E-3</v>
      </c>
      <c r="Q223" s="143">
        <f>(O223/Constants!$B$7)*602200000000000000*Constants!$B$18/(365.2425*24*60)</f>
        <v>10.224141602380566</v>
      </c>
      <c r="R223" s="144">
        <f>Q223*Input!N223/100</f>
        <v>1.5068337895760464E-3</v>
      </c>
      <c r="S223" s="142">
        <f>Input!S223*Constants!$B$17/Constants!$B$18</f>
        <v>1.0017218524306695</v>
      </c>
      <c r="T223" s="136">
        <f>S223*Input!T223/100</f>
        <v>2.426683928745971E-3</v>
      </c>
      <c r="U223" s="142">
        <f>S223</f>
        <v>1.0017218524306695</v>
      </c>
      <c r="V223" s="136">
        <f>U223*Input!T223/100</f>
        <v>2.426683928745971E-3</v>
      </c>
      <c r="W223" s="145">
        <v>0</v>
      </c>
      <c r="X223" s="140">
        <f>(((Constants!$B$25*0.000000001*Input!G223/Input!W223*(Constants!$B$11/Constants!$B$9))-(W223*0.000000001))/Input!F223)*1000000000</f>
        <v>0.90928124529199916</v>
      </c>
      <c r="Y223" s="140">
        <f>X223*Input!X223/100</f>
        <v>3.8810413265354692E-3</v>
      </c>
      <c r="Z223" s="140">
        <f>(X223/Constants!$B$11)*6.022E+23*0.000000001*Constants!$B$19/(365.2425*24*60)</f>
        <v>2.2198494788435049E-4</v>
      </c>
      <c r="AA223" s="140">
        <f>Z223*Input!X223/100</f>
        <v>9.4748765694746198E-7</v>
      </c>
      <c r="AB223" s="141">
        <v>0</v>
      </c>
      <c r="AC223" s="141">
        <v>0.9</v>
      </c>
      <c r="AD223" s="140">
        <f>(((Input!G223*Constants!$B$25*0.000000001*Input!U223*(Constants!$B$10/Constants!$B$9))-((AB223*0.000000000000001)+(Input!G223*AC223*0.000000000000001)))/Input!F223)*1000000000000</f>
        <v>223.1031652884744</v>
      </c>
      <c r="AE223" s="140">
        <f>AD223*Input!V223/100</f>
        <v>0.58123195921696691</v>
      </c>
      <c r="AF223" s="140">
        <f>(AD223/Constants!$B$10)*602200000000*Constants!$B$16/(365.2425*24*60)</f>
        <v>10.183693116110964</v>
      </c>
      <c r="AG223" s="140">
        <f>AF223*Input!V223/100</f>
        <v>2.6530721311318381E-2</v>
      </c>
      <c r="AH223" s="136">
        <f t="shared" ref="AH223" si="1166">AF223/Z223</f>
        <v>45875.60198638538</v>
      </c>
      <c r="AI223" s="145">
        <f t="shared" ref="AI223" si="1167">AH223*SQRT((AG223/AF223)^2+(AA223/Z223)^2)</f>
        <v>229.40151775993368</v>
      </c>
      <c r="AJ223" s="142">
        <f t="shared" si="1130"/>
        <v>1.7218524306694682</v>
      </c>
      <c r="AK223" s="145">
        <f t="shared" ref="AK223" si="1168">V223*1000</f>
        <v>2.4266839287459709</v>
      </c>
      <c r="AL223" s="145">
        <f t="shared" ref="AL223" si="1169">AF223/Q223</f>
        <v>0.99604382569777949</v>
      </c>
      <c r="AM223" s="145">
        <f t="shared" ref="AM223" si="1170">AL223*SQRT((R223/Q223)^2+(AG223/AF223)^2)</f>
        <v>2.5990583316285189E-3</v>
      </c>
      <c r="AN223" s="136">
        <f>AF223/Q223</f>
        <v>0.99604382569777949</v>
      </c>
      <c r="AO223" s="140">
        <f t="shared" ref="AO223" si="1171">AN223*SQRT((R223/Q223)^2+(AG223/AF223)^2)</f>
        <v>2.5990583316285189E-3</v>
      </c>
      <c r="AP223" s="136">
        <f t="shared" ref="AP223" si="1172">ThU_Alter_Kombi(AN223,U223)</f>
        <v>551.37760000000003</v>
      </c>
      <c r="AQ223" s="136" t="e">
        <f t="shared" si="1136"/>
        <v>#VALUE!</v>
      </c>
      <c r="AR223" s="136" t="e">
        <f>(AQ223/AP223)*100</f>
        <v>#VALUE!</v>
      </c>
      <c r="AS223" s="144">
        <f t="shared" si="1137"/>
        <v>2.1711842080968831E-5</v>
      </c>
      <c r="AT223" s="144">
        <f t="shared" si="1138"/>
        <v>9.2726838018380471E-8</v>
      </c>
      <c r="AU223" s="136">
        <v>0.75</v>
      </c>
      <c r="AV223" s="136">
        <f t="shared" ref="AV223" si="1173">AU223/2</f>
        <v>0.375</v>
      </c>
      <c r="AW223" s="136">
        <f t="shared" si="1140"/>
        <v>551.3759</v>
      </c>
      <c r="AX223" s="146">
        <f t="shared" si="1141"/>
        <v>174.41512561799999</v>
      </c>
      <c r="AY223" s="146">
        <f t="shared" si="1142"/>
        <v>72.314670735891454</v>
      </c>
      <c r="AZ223" s="147">
        <f t="shared" si="1143"/>
        <v>0.31632707490116996</v>
      </c>
      <c r="BA223" s="136" t="str">
        <f>Input!B223</f>
        <v>Hu1-13</v>
      </c>
      <c r="BB223" s="148">
        <f>Input!E223</f>
        <v>0</v>
      </c>
      <c r="BC223" s="136">
        <f>((U223-1)*EXP(Constants!$B$17*AW223*1000))*1000</f>
        <v>8.1614069806507725</v>
      </c>
      <c r="BD223" s="142">
        <f>SQRT((EXP(Constants!$B$17*AW223*1000)*V223)^2+((U223-1)*Constants!$B$17*EXP(Constants!$B$17*AW223*1000)*AY223*1000)^2)*1000</f>
        <v>11.622199388239128</v>
      </c>
      <c r="BE223" s="136">
        <f t="shared" si="1144"/>
        <v>551317.9</v>
      </c>
      <c r="BF223" s="149">
        <f t="shared" si="1145"/>
        <v>36157.335367945729</v>
      </c>
      <c r="BG223" s="158">
        <f t="shared" si="1146"/>
        <v>13.115312210035196</v>
      </c>
      <c r="BH223" s="136"/>
      <c r="BI223" s="18"/>
      <c r="BJ223" s="18"/>
      <c r="BK223" s="18"/>
      <c r="BL223" s="18"/>
      <c r="BM223" s="18"/>
      <c r="BN223" s="157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</row>
    <row r="224" spans="1:110" ht="15" customHeight="1" x14ac:dyDescent="0.2">
      <c r="A224" s="18">
        <f>Input!A224</f>
        <v>10179</v>
      </c>
      <c r="B224" s="18" t="str">
        <f>Input!B224</f>
        <v>LA-10-02 top</v>
      </c>
      <c r="C224" s="18">
        <f>Input!O224</f>
        <v>1.2754043677685247</v>
      </c>
      <c r="D224" s="18">
        <f>C224*Input!P224/100</f>
        <v>4.5725091712482289E-3</v>
      </c>
      <c r="E224" s="150">
        <f>Input!M224</f>
        <v>1.1850061500948113</v>
      </c>
      <c r="F224" s="151">
        <f>E224*Input!N224/100</f>
        <v>9.9401837797157678E-5</v>
      </c>
      <c r="G224" s="21">
        <f>E224*137.88</f>
        <v>163.38864797507256</v>
      </c>
      <c r="H224" s="151">
        <f>G224*Input!L224/100</f>
        <v>1.1019689858087491E-2</v>
      </c>
      <c r="I224" s="18">
        <v>0.3</v>
      </c>
      <c r="J224" s="127">
        <f>(((C224*Constants!$B$24*0.000000001*Input!G224*(Constants!$B$4/Constants!$B$3))-(I224*0.000000000000001))/Input!F224)*1000000000000</f>
        <v>25.939755671550145</v>
      </c>
      <c r="K224" s="18">
        <f>J224*Input!P224/100</f>
        <v>9.2997776787940245E-2</v>
      </c>
      <c r="L224" s="132">
        <f>(J224/Constants!$B$4)*602200000000*Constants!$B$17/(365.2425*24*60)</f>
        <v>0.35812712834140981</v>
      </c>
      <c r="M224" s="130">
        <f>L224*Input!P224/100</f>
        <v>1.283937565369141E-3</v>
      </c>
      <c r="N224" s="18">
        <v>5.0000000000000001E-3</v>
      </c>
      <c r="O224" s="127">
        <f>(((G224*Constants!$B$23*0.000000001*Input!G224*(Constants!$B$7/Constants!$B$6))-(N224*0.000000001))/Input!F224)*1000000</f>
        <v>0.33474438178289301</v>
      </c>
      <c r="P224" s="18">
        <f>O224*Input!N224/100</f>
        <v>2.8079353629372059E-5</v>
      </c>
      <c r="Q224" s="128">
        <f>(O224/Constants!$B$7)*602200000000000000*Constants!$B$18/(365.2425*24*60)</f>
        <v>0.24975973202823915</v>
      </c>
      <c r="R224" s="129">
        <f>Q224*Input!N224/100</f>
        <v>2.0950588627195093E-5</v>
      </c>
      <c r="S224" s="130">
        <f>Input!S224*Constants!$B$17/Constants!$B$18</f>
        <v>1.4362355581434758</v>
      </c>
      <c r="T224" s="18">
        <f>S224*Input!T224/100</f>
        <v>1.5745842133113573E-3</v>
      </c>
      <c r="U224" s="18">
        <f>S224*1/((U223+U225)/2)</f>
        <v>1.4349569162507612</v>
      </c>
      <c r="V224" s="18">
        <f>U224*Input!T224/100</f>
        <v>1.5731824033315587E-3</v>
      </c>
      <c r="W224" s="131">
        <v>3.0000000000000001E-3</v>
      </c>
      <c r="X224" s="127">
        <f>IF((((Constants!$B$25*0.000000001*Input!G224/Input!W224*(Constants!$B$11/Constants!$B$9))-(W224*0.000000001))/Input!F224)*1000000000&lt;0, "n.d.", (((Constants!$B$25*0.000000001*Input!G224/Input!W224*(Constants!$B$11/Constants!$B$9))-(W224*0.000000001))/Input!F224)*1000000000)</f>
        <v>1.6018850746754587</v>
      </c>
      <c r="Y224" s="127">
        <f>X224*Input!X224/100</f>
        <v>2.735827682742708E-3</v>
      </c>
      <c r="Z224" s="127">
        <f>(X224/Constants!$B$11)*6.022E+23*0.000000001*Constants!$B$19/(365.2425*24*60)</f>
        <v>3.9107193363958345E-4</v>
      </c>
      <c r="AA224" s="127">
        <f>Z224*Input!X224/100</f>
        <v>6.6790398319408409E-7</v>
      </c>
      <c r="AB224" s="132">
        <v>0.05</v>
      </c>
      <c r="AC224" s="132">
        <v>0.9</v>
      </c>
      <c r="AD224" s="127">
        <f>(((Input!G224*Constants!$B$25*0.000000001*Input!U224*(Constants!$B$10/Constants!$B$9))-((AB224*0.000000000000001)+(Input!G224*AC224*0.000000000000001)))/Input!F224)*1000000000000</f>
        <v>5.7916622819220684</v>
      </c>
      <c r="AE224" s="127">
        <f>AD224*Input!V224/100</f>
        <v>1.6453103810806839E-2</v>
      </c>
      <c r="AF224" s="127">
        <f>(AD224/Constants!$B$10)*602200000000*Constants!$B$16/(365.2425*24*60)</f>
        <v>0.26436429637825604</v>
      </c>
      <c r="AG224" s="127">
        <f>AF224*Input!V224/100</f>
        <v>7.5101292175807851E-4</v>
      </c>
      <c r="AH224" s="18">
        <f>AF224/Z224</f>
        <v>675.99915421672097</v>
      </c>
      <c r="AI224" s="131">
        <f>AH224*SQRT((AG224/AF224)^2+(AA224/Z224)^2)</f>
        <v>2.2407252020340263</v>
      </c>
      <c r="AJ224" s="130">
        <f t="shared" si="1130"/>
        <v>434.95691625076114</v>
      </c>
      <c r="AK224" s="131">
        <f>V224*1000</f>
        <v>1.5731824033315587</v>
      </c>
      <c r="AL224" s="131">
        <f>AF224/Q224</f>
        <v>1.058474455555412</v>
      </c>
      <c r="AM224" s="131">
        <f>AL224*SQRT((R224/Q224)^2+(AG224/AF224)^2)</f>
        <v>3.0082521396454067E-3</v>
      </c>
      <c r="AN224" s="18">
        <f>AL224*1/((AN223+AN225)/2)</f>
        <v>1.0636325686778281</v>
      </c>
      <c r="AO224" s="127">
        <f>AN224*SQRT((R224/Q224)^2+(AG224/AF224)^2)</f>
        <v>3.0229118272321978E-3</v>
      </c>
      <c r="AP224" s="18">
        <f>ThU_Alter_Kombi(AN224,U224)</f>
        <v>133.1635</v>
      </c>
      <c r="AQ224" s="18">
        <f t="shared" si="1136"/>
        <v>0.76729999999999998</v>
      </c>
      <c r="AR224" s="152">
        <f>(AQ224/AP224)</f>
        <v>5.7620894614515234E-3</v>
      </c>
      <c r="AS224" s="129">
        <f t="shared" si="1137"/>
        <v>1.565792573781937E-3</v>
      </c>
      <c r="AT224" s="129">
        <f t="shared" si="1138"/>
        <v>2.6774095557580411E-6</v>
      </c>
      <c r="AU224" s="18">
        <v>0.75</v>
      </c>
      <c r="AV224" s="18">
        <f>AU224/2</f>
        <v>0.375</v>
      </c>
      <c r="AW224" s="18">
        <f t="shared" si="1140"/>
        <v>133.08500000000001</v>
      </c>
      <c r="AX224" s="133">
        <f t="shared" si="1141"/>
        <v>0.73747266160000002</v>
      </c>
      <c r="AY224" s="133">
        <f t="shared" si="1142"/>
        <v>0.74541099494876162</v>
      </c>
      <c r="AZ224" s="152">
        <f t="shared" si="1143"/>
        <v>5.5413657557200286E-3</v>
      </c>
      <c r="BA224" s="18" t="str">
        <f>Input!B224</f>
        <v>LA-10-02 top</v>
      </c>
      <c r="BB224" s="134">
        <f>Input!E224</f>
        <v>0</v>
      </c>
      <c r="BC224" s="18">
        <f>((U224-1)*EXP(Constants!$B$17*AW224*1000))*1000</f>
        <v>633.22185221989298</v>
      </c>
      <c r="BD224" s="130">
        <f>SQRT((EXP(Constants!$B$17*AW224*1000)*V224)^2+((U224-1)*Constants!$B$17*EXP(Constants!$B$17*AW224*1000)*AY224*1000)^2)*1000</f>
        <v>2.6494758252549189</v>
      </c>
      <c r="BE224" s="18">
        <f t="shared" si="1144"/>
        <v>133027</v>
      </c>
      <c r="BF224" s="135">
        <f t="shared" si="1145"/>
        <v>372.70549747438082</v>
      </c>
      <c r="BG224" s="20">
        <f t="shared" si="1146"/>
        <v>0.56010143513450927</v>
      </c>
      <c r="BH224" s="18"/>
      <c r="BI224" s="18"/>
      <c r="BJ224" s="18"/>
      <c r="BK224" s="18"/>
      <c r="BL224" s="18"/>
      <c r="BM224" s="18"/>
      <c r="BN224" s="157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</row>
    <row r="225" spans="1:110" ht="15" customHeight="1" x14ac:dyDescent="0.2">
      <c r="A225" s="136">
        <f>Input!A225</f>
        <v>10073</v>
      </c>
      <c r="B225" s="136" t="str">
        <f>Input!B225</f>
        <v>Hu1-13</v>
      </c>
      <c r="C225" s="136">
        <f>Input!O225</f>
        <v>2.0466628258556745</v>
      </c>
      <c r="D225" s="136">
        <f>C225*Input!P225/100</f>
        <v>2.0626820666433864E-2</v>
      </c>
      <c r="E225" s="137">
        <f>Input!M225</f>
        <v>2.7193648281461917</v>
      </c>
      <c r="F225" s="138">
        <f>E225*Input!N225/100</f>
        <v>4.6014239728965378E-4</v>
      </c>
      <c r="G225" s="139">
        <f t="shared" ref="G225" si="1174">E225*137.88</f>
        <v>374.94602250479693</v>
      </c>
      <c r="H225" s="138">
        <f>G225*Input!L225/100</f>
        <v>3.2893092348064243E-2</v>
      </c>
      <c r="I225" s="136">
        <v>0</v>
      </c>
      <c r="J225" s="140">
        <f>(((C225*Constants!$B$24*0.000000001*Input!G225*(Constants!$B$4/Constants!$B$3))-(I225*0.000000000000001))/Input!F225)*1000000000000</f>
        <v>742.47033727446421</v>
      </c>
      <c r="K225" s="136">
        <f>J225*Input!P225/100</f>
        <v>7.482816565402846</v>
      </c>
      <c r="L225" s="141">
        <f>(J225/Constants!$B$4)*602200000000*Constants!$B$17/(365.2425*24*60)</f>
        <v>10.250627381907483</v>
      </c>
      <c r="M225" s="142">
        <f>L225*Input!P225/100</f>
        <v>0.10330859096766153</v>
      </c>
      <c r="N225" s="136">
        <v>0</v>
      </c>
      <c r="O225" s="140">
        <f>(((G225*Constants!$B$23*0.000000001*Input!G225*(Constants!$B$7/Constants!$B$6))-(N225*0.000000001))/Input!F225)*1000000</f>
        <v>13.701971433913995</v>
      </c>
      <c r="P225" s="136">
        <f>O225*Input!N225/100</f>
        <v>2.3185039086842949E-3</v>
      </c>
      <c r="Q225" s="143">
        <f>(O225/Constants!$B$7)*602200000000000000*Constants!$B$18/(365.2425*24*60)</f>
        <v>10.223325318757711</v>
      </c>
      <c r="R225" s="144">
        <f>Q225*Input!N225/100</f>
        <v>1.7298838948549835E-3</v>
      </c>
      <c r="S225" s="142">
        <f>Input!S225*Constants!$B$17/Constants!$B$18</f>
        <v>1.0000602803682099</v>
      </c>
      <c r="T225" s="136">
        <f>S225*Input!T225/100</f>
        <v>1.5564890281767243E-3</v>
      </c>
      <c r="U225" s="142">
        <f>S225</f>
        <v>1.0000602803682099</v>
      </c>
      <c r="V225" s="136">
        <f>U225*Input!T225/100</f>
        <v>1.5564890281767243E-3</v>
      </c>
      <c r="W225" s="145">
        <v>0</v>
      </c>
      <c r="X225" s="140">
        <f>(((Constants!$B$25*0.000000001*Input!G225/Input!W225*(Constants!$B$11/Constants!$B$9))-(W225*0.000000001))/Input!F225)*1000000000</f>
        <v>0.89925934858370948</v>
      </c>
      <c r="Y225" s="140">
        <f>X225*Input!X225/100</f>
        <v>5.586473463269773E-3</v>
      </c>
      <c r="Z225" s="140">
        <f>(X225/Constants!$B$11)*6.022E+23*0.000000001*Constants!$B$19/(365.2425*24*60)</f>
        <v>2.1953827890265642E-4</v>
      </c>
      <c r="AA225" s="140">
        <f>Z225*Input!X225/100</f>
        <v>1.3638387759807004E-6</v>
      </c>
      <c r="AB225" s="141">
        <v>0</v>
      </c>
      <c r="AC225" s="141">
        <v>0.9</v>
      </c>
      <c r="AD225" s="140">
        <f>(((Input!G225*Constants!$B$25*0.000000001*Input!U225*(Constants!$B$10/Constants!$B$9))-((AB225*0.000000000000001)+(Input!G225*AC225*0.000000000000001)))/Input!F225)*1000000000000</f>
        <v>222.68518277201736</v>
      </c>
      <c r="AE225" s="140">
        <f>AD225*Input!V225/100</f>
        <v>0.49340581593333882</v>
      </c>
      <c r="AF225" s="140">
        <f>(AD225/Constants!$B$10)*602200000000*Constants!$B$16/(365.2425*24*60)</f>
        <v>10.16461402474086</v>
      </c>
      <c r="AG225" s="140">
        <f>AF225*Input!V225/100</f>
        <v>2.2521838292488959E-2</v>
      </c>
      <c r="AH225" s="136">
        <f t="shared" ref="AH225" si="1175">AF225/Z225</f>
        <v>46299.962245982009</v>
      </c>
      <c r="AI225" s="145">
        <f t="shared" ref="AI225" si="1176">AH225*SQRT((AG225/AF225)^2+(AA225/Z225)^2)</f>
        <v>305.37661730565196</v>
      </c>
      <c r="AJ225" s="142">
        <f t="shared" si="1130"/>
        <v>6.0280368209930657E-2</v>
      </c>
      <c r="AK225" s="145">
        <f t="shared" ref="AK225" si="1177">V225*1000</f>
        <v>1.5564890281767243</v>
      </c>
      <c r="AL225" s="145">
        <f t="shared" ref="AL225" si="1178">AF225/Q225</f>
        <v>0.99425712356926299</v>
      </c>
      <c r="AM225" s="145">
        <f t="shared" ref="AM225" si="1179">AL225*SQRT((R225/Q225)^2+(AG225/AF225)^2)</f>
        <v>2.209400241252719E-3</v>
      </c>
      <c r="AN225" s="136">
        <f>AF225/Q225</f>
        <v>0.99425712356926299</v>
      </c>
      <c r="AO225" s="140">
        <f t="shared" ref="AO225" si="1180">AN225*SQRT((R225/Q225)^2+(AG225/AF225)^2)</f>
        <v>2.209400241252719E-3</v>
      </c>
      <c r="AP225" s="136">
        <f t="shared" ref="AP225" si="1181">ThU_Alter_Kombi(AN225,U225)</f>
        <v>561.05619999999999</v>
      </c>
      <c r="AQ225" s="136" t="e">
        <f t="shared" si="1136"/>
        <v>#VALUE!</v>
      </c>
      <c r="AR225" s="136" t="e">
        <f>(AQ225/AP225)*100</f>
        <v>#VALUE!</v>
      </c>
      <c r="AS225" s="144">
        <f t="shared" si="1137"/>
        <v>2.1474253440790796E-5</v>
      </c>
      <c r="AT225" s="144">
        <f t="shared" si="1138"/>
        <v>1.3345409189563785E-7</v>
      </c>
      <c r="AU225" s="136">
        <v>0.75</v>
      </c>
      <c r="AV225" s="136">
        <f t="shared" ref="AV225" si="1182">AU225/2</f>
        <v>0.375</v>
      </c>
      <c r="AW225" s="136">
        <f t="shared" si="1140"/>
        <v>561.05449999999996</v>
      </c>
      <c r="AX225" s="146">
        <f t="shared" si="1141"/>
        <v>127.66341047349999</v>
      </c>
      <c r="AY225" s="146">
        <f t="shared" si="1142"/>
        <v>57.816262626065317</v>
      </c>
      <c r="AZ225" s="147">
        <f t="shared" si="1143"/>
        <v>0.22754190630945836</v>
      </c>
      <c r="BA225" s="136" t="str">
        <f>Input!B225</f>
        <v>Hu1-13</v>
      </c>
      <c r="BB225" s="148">
        <f>Input!E225</f>
        <v>0</v>
      </c>
      <c r="BC225" s="136">
        <f>((U225-1)*EXP(Constants!$B$17*AW225*1000))*1000</f>
        <v>0.29363454336609751</v>
      </c>
      <c r="BD225" s="142">
        <f>SQRT((EXP(Constants!$B$17*AW225*1000)*V225)^2+((U225-1)*Constants!$B$17*EXP(Constants!$B$17*AW225*1000)*AY225*1000)^2)*1000</f>
        <v>7.5820384506108436</v>
      </c>
      <c r="BE225" s="136">
        <f t="shared" si="1144"/>
        <v>560996.5</v>
      </c>
      <c r="BF225" s="149">
        <f t="shared" si="1145"/>
        <v>28908.13131303266</v>
      </c>
      <c r="BG225" s="158">
        <f t="shared" si="1146"/>
        <v>10.304928064219308</v>
      </c>
      <c r="BH225" s="136"/>
      <c r="BI225" s="18"/>
      <c r="BJ225" s="18"/>
      <c r="BK225" s="18"/>
      <c r="BL225" s="18"/>
      <c r="BM225" s="18"/>
      <c r="BN225" s="157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</row>
    <row r="226" spans="1:110" ht="15" customHeight="1" x14ac:dyDescent="0.2">
      <c r="A226" s="18">
        <f>Input!A226</f>
        <v>10180</v>
      </c>
      <c r="B226" s="18" t="str">
        <f>Input!B226</f>
        <v>LA-10-03 bottom</v>
      </c>
      <c r="C226" s="18">
        <f>Input!O226</f>
        <v>1.0327621485125456</v>
      </c>
      <c r="D226" s="18">
        <f>C226*Input!P226/100</f>
        <v>2.4659856128651739E-3</v>
      </c>
      <c r="E226" s="150">
        <f>Input!M226</f>
        <v>1.0068983911855125</v>
      </c>
      <c r="F226" s="151">
        <f>E226*Input!N226/100</f>
        <v>5.8265120245434891E-5</v>
      </c>
      <c r="G226" s="21">
        <f>E226*137.88</f>
        <v>138.83115017665847</v>
      </c>
      <c r="H226" s="151">
        <f>G226*Input!L226/100</f>
        <v>1.029074688908293E-2</v>
      </c>
      <c r="I226" s="18">
        <v>0.3</v>
      </c>
      <c r="J226" s="127">
        <f>(((C226*Constants!$B$24*0.000000001*Input!G226*(Constants!$B$4/Constants!$B$3))-(I226*0.000000000000001))/Input!F226)*1000000000000</f>
        <v>24.516657783130857</v>
      </c>
      <c r="K226" s="18">
        <f>J226*Input!P226/100</f>
        <v>5.8539834613240832E-2</v>
      </c>
      <c r="L226" s="132">
        <f>(J226/Constants!$B$4)*602200000000*Constants!$B$17/(365.2425*24*60)</f>
        <v>0.33847968190507771</v>
      </c>
      <c r="M226" s="130">
        <f>L226*Input!P226/100</f>
        <v>8.0820741448287383E-4</v>
      </c>
      <c r="N226" s="18">
        <v>5.0000000000000001E-3</v>
      </c>
      <c r="O226" s="127">
        <f>(((G226*Constants!$B$23*0.000000001*Input!G226*(Constants!$B$7/Constants!$B$6))-(N226*0.000000001))/Input!F226)*1000000</f>
        <v>0.33198735116284828</v>
      </c>
      <c r="P226" s="18">
        <f>O226*Input!N226/100</f>
        <v>1.9210759600769824E-5</v>
      </c>
      <c r="Q226" s="128">
        <f>(O226/Constants!$B$7)*602200000000000000*Constants!$B$18/(365.2425*24*60)</f>
        <v>0.2477026542508961</v>
      </c>
      <c r="R226" s="129">
        <f>Q226*Input!N226/100</f>
        <v>1.4333546524043252E-5</v>
      </c>
      <c r="S226" s="130">
        <f>Input!S226*Constants!$B$17/Constants!$B$18</f>
        <v>1.3607857880577447</v>
      </c>
      <c r="T226" s="18">
        <f>S226*Input!T226/100</f>
        <v>1.4661835391731892E-3</v>
      </c>
      <c r="U226" s="18">
        <f>S226*1/((U225+U227)/2)</f>
        <v>1.3616878749957393</v>
      </c>
      <c r="V226" s="18">
        <f>U226*Input!T226/100</f>
        <v>1.4671554959874049E-3</v>
      </c>
      <c r="W226" s="131">
        <v>3.0000000000000001E-3</v>
      </c>
      <c r="X226" s="127">
        <f>IF((((Constants!$B$25*0.000000001*Input!G226/Input!W226*(Constants!$B$11/Constants!$B$9))-(W226*0.000000001))/Input!F226)*1000000000&lt;0, "n.d.", (((Constants!$B$25*0.000000001*Input!G226/Input!W226*(Constants!$B$11/Constants!$B$9))-(W226*0.000000001))/Input!F226)*1000000000)</f>
        <v>9.8497747864686236E-2</v>
      </c>
      <c r="Y226" s="127">
        <f>X226*Input!X226/100</f>
        <v>2.2059907670440249E-4</v>
      </c>
      <c r="Z226" s="127">
        <f>(X226/Constants!$B$11)*6.022E+23*0.000000001*Constants!$B$19/(365.2425*24*60)</f>
        <v>2.4046484560942098E-5</v>
      </c>
      <c r="AA226" s="127">
        <f>Z226*Input!X226/100</f>
        <v>5.3855366311703577E-8</v>
      </c>
      <c r="AB226" s="132">
        <v>0.05</v>
      </c>
      <c r="AC226" s="132">
        <v>0.9</v>
      </c>
      <c r="AD226" s="127">
        <f>(((Input!G226*Constants!$B$25*0.000000001*Input!U226*(Constants!$B$10/Constants!$B$9))-((AB226*0.000000000000001)+(Input!G226*AC226*0.000000000000001)))/Input!F226)*1000000000000</f>
        <v>2.2804308274307683</v>
      </c>
      <c r="AE226" s="127">
        <f>AD226*Input!V226/100</f>
        <v>7.9695803009350169E-3</v>
      </c>
      <c r="AF226" s="127">
        <f>(AD226/Constants!$B$10)*602200000000*Constants!$B$16/(365.2425*24*60)</f>
        <v>0.1040917895048514</v>
      </c>
      <c r="AG226" s="127">
        <f>AF226*Input!V226/100</f>
        <v>3.6377682021671536E-4</v>
      </c>
      <c r="AH226" s="18">
        <f>AF226/Z226</f>
        <v>4328.7736817016576</v>
      </c>
      <c r="AI226" s="131">
        <f>AH226*SQRT((AG226/AF226)^2+(AA226/Z226)^2)</f>
        <v>17.968000030845573</v>
      </c>
      <c r="AJ226" s="130">
        <f t="shared" si="1130"/>
        <v>361.68787499573926</v>
      </c>
      <c r="AK226" s="131">
        <f>V226*1000</f>
        <v>1.4671554959874049</v>
      </c>
      <c r="AL226" s="131">
        <f>AF226/Q226</f>
        <v>0.42022880142179514</v>
      </c>
      <c r="AM226" s="131">
        <f>AL226*SQRT((R226/Q226)^2+(AG226/AF226)^2)</f>
        <v>1.468804139296625E-3</v>
      </c>
      <c r="AN226" s="18">
        <f>AL226*1/((AN225+AN227)/2)</f>
        <v>0.42187853440032919</v>
      </c>
      <c r="AO226" s="127">
        <f>AN226*SQRT((R226/Q226)^2+(AG226/AF226)^2)</f>
        <v>1.4745703662173088E-3</v>
      </c>
      <c r="AP226" s="18">
        <f>ThU_Alter_Kombi(AN226,U226)</f>
        <v>39.736400000000003</v>
      </c>
      <c r="AQ226" s="18">
        <f t="shared" si="1136"/>
        <v>0.1734</v>
      </c>
      <c r="AR226" s="152">
        <f>(AQ226/AP226)</f>
        <v>4.3637571596823058E-3</v>
      </c>
      <c r="AS226" s="129">
        <f t="shared" si="1137"/>
        <v>9.7078025399702017E-5</v>
      </c>
      <c r="AT226" s="129">
        <f t="shared" si="1138"/>
        <v>2.1749197382501844E-7</v>
      </c>
      <c r="AU226" s="18">
        <v>0.75</v>
      </c>
      <c r="AV226" s="18">
        <f>AU226/2</f>
        <v>0.375</v>
      </c>
      <c r="AW226" s="18">
        <f t="shared" si="1140"/>
        <v>39.730800000000002</v>
      </c>
      <c r="AX226" s="133">
        <f t="shared" si="1141"/>
        <v>0.1718231768</v>
      </c>
      <c r="AY226" s="133">
        <f t="shared" si="1142"/>
        <v>0.17320155358643285</v>
      </c>
      <c r="AZ226" s="152">
        <f t="shared" si="1143"/>
        <v>4.3246845470013189E-3</v>
      </c>
      <c r="BA226" s="18" t="str">
        <f>Input!B226</f>
        <v>LA-10-03 bottom</v>
      </c>
      <c r="BB226" s="134">
        <f>Input!E226</f>
        <v>0</v>
      </c>
      <c r="BC226" s="18">
        <f>((U226-1)*EXP(Constants!$B$17*AW226*1000))*1000</f>
        <v>404.60218195005217</v>
      </c>
      <c r="BD226" s="130">
        <f>SQRT((EXP(Constants!$B$17*AW226*1000)*V226)^2+((U226-1)*Constants!$B$17*EXP(Constants!$B$17*AW226*1000)*AY226*1000)^2)*1000</f>
        <v>1.6531056677327429</v>
      </c>
      <c r="BE226" s="18">
        <f t="shared" si="1144"/>
        <v>39672.800000000003</v>
      </c>
      <c r="BF226" s="135">
        <f t="shared" si="1145"/>
        <v>86.600776793216426</v>
      </c>
      <c r="BG226" s="20">
        <f t="shared" si="1146"/>
        <v>0.43593774498986393</v>
      </c>
      <c r="BH226" s="18"/>
      <c r="BI226" s="18"/>
      <c r="BJ226" s="18"/>
      <c r="BK226" s="18"/>
      <c r="BL226" s="18"/>
      <c r="BM226" s="18"/>
      <c r="BN226" s="157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</row>
    <row r="227" spans="1:110" ht="15" customHeight="1" x14ac:dyDescent="0.2">
      <c r="A227" s="136">
        <f>Input!A227</f>
        <v>10073</v>
      </c>
      <c r="B227" s="136" t="str">
        <f>Input!B227</f>
        <v>Hu1-13</v>
      </c>
      <c r="C227" s="136">
        <f>Input!O227</f>
        <v>2.0527520629488736</v>
      </c>
      <c r="D227" s="136">
        <f>C227*Input!P227/100</f>
        <v>2.0227629948687688E-2</v>
      </c>
      <c r="E227" s="137">
        <f>Input!M227</f>
        <v>2.7192205403053915</v>
      </c>
      <c r="F227" s="138">
        <f>E227*Input!N227/100</f>
        <v>4.676941533392913E-4</v>
      </c>
      <c r="G227" s="139">
        <f t="shared" ref="G227" si="1183">E227*137.88</f>
        <v>374.92612809730736</v>
      </c>
      <c r="H227" s="138">
        <f>G227*Input!L227/100</f>
        <v>2.6453183741967208E-2</v>
      </c>
      <c r="I227" s="136">
        <v>0</v>
      </c>
      <c r="J227" s="140">
        <f>(((C227*Constants!$B$24*0.000000001*Input!G227*(Constants!$B$4/Constants!$B$3))-(I227*0.000000000000001))/Input!F227)*1000000000000</f>
        <v>744.67933714548167</v>
      </c>
      <c r="K227" s="136">
        <f>J227*Input!P227/100</f>
        <v>7.338001668147883</v>
      </c>
      <c r="L227" s="141">
        <f>(J227/Constants!$B$4)*602200000000*Constants!$B$17/(365.2425*24*60)</f>
        <v>10.281125077812218</v>
      </c>
      <c r="M227" s="142">
        <f>L227*Input!P227/100</f>
        <v>0.10130926052092734</v>
      </c>
      <c r="N227" s="136">
        <v>0</v>
      </c>
      <c r="O227" s="140">
        <f>(((G227*Constants!$B$23*0.000000001*Input!G227*(Constants!$B$7/Constants!$B$6))-(N227*0.000000001))/Input!F227)*1000000</f>
        <v>13.701244415658685</v>
      </c>
      <c r="P227" s="136">
        <f>O227*Input!N227/100</f>
        <v>2.3565546860559198E-3</v>
      </c>
      <c r="Q227" s="143">
        <f>(O227/Constants!$B$7)*602200000000000000*Constants!$B$18/(365.2425*24*60)</f>
        <v>10.222782875345638</v>
      </c>
      <c r="R227" s="144">
        <f>Q227*Input!N227/100</f>
        <v>1.7582743697277389E-3</v>
      </c>
      <c r="S227" s="142">
        <f>Input!S227*Constants!$B$17/Constants!$B$18</f>
        <v>0.99861476557358142</v>
      </c>
      <c r="T227" s="136">
        <f>S227*Input!T227/100</f>
        <v>1.8378273786730278E-3</v>
      </c>
      <c r="U227" s="142">
        <f>S227</f>
        <v>0.99861476557358142</v>
      </c>
      <c r="V227" s="136">
        <f>U227*Input!T227/100</f>
        <v>1.8378273786730278E-3</v>
      </c>
      <c r="W227" s="145">
        <v>0</v>
      </c>
      <c r="X227" s="140">
        <f>(((Constants!$B$25*0.000000001*Input!G227/Input!W227*(Constants!$B$11/Constants!$B$9))-(W227*0.000000001))/Input!F227)*1000000000</f>
        <v>0.89769479679913577</v>
      </c>
      <c r="Y227" s="140">
        <f>X227*Input!X227/100</f>
        <v>6.6996912766175611E-3</v>
      </c>
      <c r="Z227" s="140">
        <f>(X227/Constants!$B$11)*6.022E+23*0.000000001*Constants!$B$19/(365.2425*24*60)</f>
        <v>2.1915632123206856E-4</v>
      </c>
      <c r="AA227" s="140">
        <f>Z227*Input!X227/100</f>
        <v>1.6356112331378716E-6</v>
      </c>
      <c r="AB227" s="141">
        <v>0</v>
      </c>
      <c r="AC227" s="141">
        <v>0.9</v>
      </c>
      <c r="AD227" s="140">
        <f>(((Input!G227*Constants!$B$25*0.000000001*Input!U227*(Constants!$B$10/Constants!$B$9))-((AB227*0.000000000000001)+(Input!G227*AC227*0.000000000000001)))/Input!F227)*1000000000000</f>
        <v>223.49414804579678</v>
      </c>
      <c r="AE227" s="140">
        <f>AD227*Input!V227/100</f>
        <v>0.70581102346193914</v>
      </c>
      <c r="AF227" s="140">
        <f>(AD227/Constants!$B$10)*602200000000*Constants!$B$16/(365.2425*24*60)</f>
        <v>10.201539785426991</v>
      </c>
      <c r="AG227" s="140">
        <f>AF227*Input!V227/100</f>
        <v>3.22172159754468E-2</v>
      </c>
      <c r="AH227" s="136">
        <f t="shared" ref="AH227" si="1184">AF227/Z227</f>
        <v>46549.146874136466</v>
      </c>
      <c r="AI227" s="145">
        <f t="shared" ref="AI227" si="1185">AH227*SQRT((AG227/AF227)^2+(AA227/Z227)^2)</f>
        <v>377.22919093972064</v>
      </c>
      <c r="AJ227" s="142">
        <f t="shared" si="1130"/>
        <v>-1.3852344264185801</v>
      </c>
      <c r="AK227" s="145">
        <f t="shared" ref="AK227" si="1186">V227*1000</f>
        <v>1.8378273786730279</v>
      </c>
      <c r="AL227" s="145">
        <f t="shared" ref="AL227" si="1187">AF227/Q227</f>
        <v>0.99792198561021195</v>
      </c>
      <c r="AM227" s="145">
        <f t="shared" ref="AM227" si="1188">AL227*SQRT((R227/Q227)^2+(AG227/AF227)^2)</f>
        <v>3.1561817605115102E-3</v>
      </c>
      <c r="AN227" s="136">
        <f>AF227/Q227</f>
        <v>0.99792198561021195</v>
      </c>
      <c r="AO227" s="140">
        <f t="shared" ref="AO227" si="1189">AN227*SQRT((R227/Q227)^2+(AG227/AF227)^2)</f>
        <v>3.1561817605115102E-3</v>
      </c>
      <c r="AP227" s="136" t="str">
        <f t="shared" ref="AP227" si="1190">ThU_Alter_Kombi(AN227,U227)</f>
        <v>Out of range</v>
      </c>
      <c r="AQ227" s="136" t="e">
        <f t="shared" si="1136"/>
        <v>#VALUE!</v>
      </c>
      <c r="AR227" s="136" t="e">
        <f>(AQ227/AP227)*100</f>
        <v>#VALUE!</v>
      </c>
      <c r="AS227" s="144">
        <f t="shared" si="1137"/>
        <v>2.1438029537006942E-5</v>
      </c>
      <c r="AT227" s="144">
        <f t="shared" si="1138"/>
        <v>1.6003915357940232E-7</v>
      </c>
      <c r="AU227" s="136">
        <v>0.75</v>
      </c>
      <c r="AV227" s="136">
        <f t="shared" ref="AV227" si="1191">AU227/2</f>
        <v>0.375</v>
      </c>
      <c r="AW227" s="136" t="str">
        <f t="shared" si="1140"/>
        <v>Out of range</v>
      </c>
      <c r="AX227" s="146">
        <f t="shared" si="1141"/>
        <v>333.58461226819998</v>
      </c>
      <c r="AY227" s="146" t="e">
        <f t="shared" si="1142"/>
        <v>#VALUE!</v>
      </c>
      <c r="AZ227" s="147" t="e">
        <f t="shared" si="1143"/>
        <v>#VALUE!</v>
      </c>
      <c r="BA227" s="136" t="str">
        <f>Input!B227</f>
        <v>Hu1-13</v>
      </c>
      <c r="BB227" s="148">
        <f>Input!E227</f>
        <v>0</v>
      </c>
      <c r="BC227" s="136" t="e">
        <f>((U227-1)*EXP(Constants!$B$17*AW227*1000))*1000</f>
        <v>#VALUE!</v>
      </c>
      <c r="BD227" s="142" t="e">
        <f>SQRT((EXP(Constants!$B$17*AW227*1000)*V227)^2+((U227-1)*Constants!$B$17*EXP(Constants!$B$17*AW227*1000)*AY227*1000)^2)*1000</f>
        <v>#VALUE!</v>
      </c>
      <c r="BE227" s="136" t="e">
        <f t="shared" si="1144"/>
        <v>#VALUE!</v>
      </c>
      <c r="BF227" s="149" t="e">
        <f t="shared" si="1145"/>
        <v>#VALUE!</v>
      </c>
      <c r="BG227" s="158" t="e">
        <f t="shared" si="1146"/>
        <v>#VALUE!</v>
      </c>
      <c r="BH227" s="136"/>
      <c r="BI227" s="18"/>
      <c r="BJ227" s="18"/>
      <c r="BK227" s="18"/>
      <c r="BL227" s="18"/>
      <c r="BM227" s="18"/>
      <c r="BN227" s="157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</row>
    <row r="228" spans="1:110" ht="15" customHeight="1" x14ac:dyDescent="0.2">
      <c r="A228" s="18">
        <f>Input!A228</f>
        <v>10181</v>
      </c>
      <c r="B228" s="18" t="str">
        <f>Input!B228</f>
        <v>LA-10-03 top</v>
      </c>
      <c r="C228" s="18">
        <f>Input!O228</f>
        <v>1.2790207259665662</v>
      </c>
      <c r="D228" s="18">
        <f>C228*Input!P228/100</f>
        <v>5.642091358075486E-3</v>
      </c>
      <c r="E228" s="150">
        <f>Input!M228</f>
        <v>1.3260521150899058</v>
      </c>
      <c r="F228" s="151">
        <f>E228*Input!N228/100</f>
        <v>1.3561139057279492E-4</v>
      </c>
      <c r="G228" s="21">
        <f>E228*137.88</f>
        <v>182.8360656285962</v>
      </c>
      <c r="H228" s="151">
        <f>G228*Input!L228/100</f>
        <v>1.6220056727435764E-2</v>
      </c>
      <c r="I228" s="18">
        <v>0.3</v>
      </c>
      <c r="J228" s="127">
        <f>(((C228*Constants!$B$24*0.000000001*Input!G228*(Constants!$B$4/Constants!$B$3))-(I228*0.000000000000001))/Input!F228)*1000000000000</f>
        <v>19.734188019994832</v>
      </c>
      <c r="K228" s="18">
        <f>J228*Input!P228/100</f>
        <v>8.7052609411084808E-2</v>
      </c>
      <c r="L228" s="132">
        <f>(J228/Constants!$B$4)*602200000000*Constants!$B$17/(365.2425*24*60)</f>
        <v>0.27245237677783651</v>
      </c>
      <c r="M228" s="130">
        <f>L228*Input!P228/100</f>
        <v>1.2018579287240887E-3</v>
      </c>
      <c r="N228" s="18">
        <v>5.0000000000000001E-3</v>
      </c>
      <c r="O228" s="127">
        <f>(((G228*Constants!$B$23*0.000000001*Input!G228*(Constants!$B$7/Constants!$B$6))-(N228*0.000000001))/Input!F228)*1000000</f>
        <v>0.28417155946977535</v>
      </c>
      <c r="P228" s="18">
        <f>O228*Input!N228/100</f>
        <v>2.9061376926594729E-5</v>
      </c>
      <c r="Q228" s="128">
        <f>(O228/Constants!$B$7)*602200000000000000*Constants!$B$18/(365.2425*24*60)</f>
        <v>0.2120262994861862</v>
      </c>
      <c r="R228" s="129">
        <f>Q228*Input!N228/100</f>
        <v>2.1683296594550605E-5</v>
      </c>
      <c r="S228" s="130">
        <f>Input!S228*Constants!$B$17/Constants!$B$18</f>
        <v>1.2831316317880566</v>
      </c>
      <c r="T228" s="18">
        <f>S228*Input!T228/100</f>
        <v>1.7882482795015481E-3</v>
      </c>
      <c r="U228" s="18">
        <f>S228*1/((U227+U229)/2)</f>
        <v>1.2833124024340827</v>
      </c>
      <c r="V228" s="18">
        <f>U228*Input!T228/100</f>
        <v>1.7885002121861865E-3</v>
      </c>
      <c r="W228" s="131">
        <v>3.0000000000000001E-3</v>
      </c>
      <c r="X228" s="127">
        <f>IF((((Constants!$B$25*0.000000001*Input!G228/Input!W228*(Constants!$B$11/Constants!$B$9))-(W228*0.000000001))/Input!F228)*1000000000&lt;0, "n.d.", (((Constants!$B$25*0.000000001*Input!G228/Input!W228*(Constants!$B$11/Constants!$B$9))-(W228*0.000000001))/Input!F228)*1000000000)</f>
        <v>1.2789747973649694</v>
      </c>
      <c r="Y228" s="127">
        <f>X228*Input!X228/100</f>
        <v>2.8013010005941523E-3</v>
      </c>
      <c r="Z228" s="127">
        <f>(X228/Constants!$B$11)*6.022E+23*0.000000001*Constants!$B$19/(365.2425*24*60)</f>
        <v>3.1223909566867493E-4</v>
      </c>
      <c r="AA228" s="127">
        <f>Z228*Input!X228/100</f>
        <v>6.8388813675088706E-7</v>
      </c>
      <c r="AB228" s="132">
        <v>0.05</v>
      </c>
      <c r="AC228" s="132">
        <v>0.9</v>
      </c>
      <c r="AD228" s="127">
        <f>(((Input!G228*Constants!$B$25*0.000000001*Input!U228*(Constants!$B$10/Constants!$B$9))-((AB228*0.000000000000001)+(Input!G228*AC228*0.000000000000001)))/Input!F228)*1000000000000</f>
        <v>4.6079740339305513</v>
      </c>
      <c r="AE228" s="127">
        <f>AD228*Input!V228/100</f>
        <v>1.5042716196187298E-2</v>
      </c>
      <c r="AF228" s="127">
        <f>(AD228/Constants!$B$10)*602200000000*Constants!$B$16/(365.2425*24*60)</f>
        <v>0.21033405504525512</v>
      </c>
      <c r="AG228" s="127">
        <f>AF228*Input!V228/100</f>
        <v>6.8663483629489042E-4</v>
      </c>
      <c r="AH228" s="18">
        <f>AF228/Z228</f>
        <v>673.63138685376566</v>
      </c>
      <c r="AI228" s="131">
        <f>AH228*SQRT((AG228/AF228)^2+(AA228/Z228)^2)</f>
        <v>2.6481703828425367</v>
      </c>
      <c r="AJ228" s="130">
        <f t="shared" si="1130"/>
        <v>283.31240243408274</v>
      </c>
      <c r="AK228" s="131">
        <f>V228*1000</f>
        <v>1.7885002121861866</v>
      </c>
      <c r="AL228" s="131">
        <f>AF228/Q228</f>
        <v>0.99201870501427425</v>
      </c>
      <c r="AM228" s="131">
        <f>AL228*SQRT((R228/Q228)^2+(AG228/AF228)^2)</f>
        <v>3.2400305119091935E-3</v>
      </c>
      <c r="AN228" s="18">
        <f>AL228*1/((AN227+AN229)/2)</f>
        <v>0.99484417732184516</v>
      </c>
      <c r="AO228" s="127">
        <f>AN228*SQRT((R228/Q228)^2+(AG228/AF228)^2)</f>
        <v>3.249258781941614E-3</v>
      </c>
      <c r="AP228" s="18">
        <f>ThU_Alter_Kombi(AN228,U228)</f>
        <v>148.86150000000001</v>
      </c>
      <c r="AQ228" s="18">
        <f t="shared" si="1136"/>
        <v>1.0916999999999999</v>
      </c>
      <c r="AR228" s="152">
        <f>(AQ228/AP228)</f>
        <v>7.3336624983625712E-3</v>
      </c>
      <c r="AS228" s="129">
        <f t="shared" si="1137"/>
        <v>1.4726432354162636E-3</v>
      </c>
      <c r="AT228" s="129">
        <f t="shared" si="1138"/>
        <v>3.2290013237635343E-6</v>
      </c>
      <c r="AU228" s="18">
        <v>0.75</v>
      </c>
      <c r="AV228" s="18">
        <f>AU228/2</f>
        <v>0.375</v>
      </c>
      <c r="AW228" s="18">
        <f t="shared" si="1140"/>
        <v>148.7773</v>
      </c>
      <c r="AX228" s="133">
        <f t="shared" si="1141"/>
        <v>1.0480731673000001</v>
      </c>
      <c r="AY228" s="133">
        <f t="shared" si="1142"/>
        <v>1.077960650419</v>
      </c>
      <c r="AZ228" s="152">
        <f t="shared" si="1143"/>
        <v>7.0445771451693243E-3</v>
      </c>
      <c r="BA228" s="18" t="str">
        <f>Input!B228</f>
        <v>LA-10-03 top</v>
      </c>
      <c r="BB228" s="134">
        <f>Input!E228</f>
        <v>0</v>
      </c>
      <c r="BC228" s="18">
        <f>((U228-1)*EXP(Constants!$B$17*AW228*1000))*1000</f>
        <v>431.12956145872135</v>
      </c>
      <c r="BD228" s="130">
        <f>SQRT((EXP(Constants!$B$17*AW228*1000)*V228)^2+((U228-1)*Constants!$B$17*EXP(Constants!$B$17*AW228*1000)*AY228*1000)^2)*1000</f>
        <v>3.0211658814746718</v>
      </c>
      <c r="BE228" s="18">
        <f t="shared" si="1144"/>
        <v>148719.29999999999</v>
      </c>
      <c r="BF228" s="135">
        <f t="shared" si="1145"/>
        <v>538.98032520950005</v>
      </c>
      <c r="BG228" s="20">
        <f t="shared" si="1146"/>
        <v>0.72454645326874467</v>
      </c>
      <c r="BH228" s="18"/>
      <c r="BI228" s="18"/>
      <c r="BJ228" s="18"/>
      <c r="BK228" s="18"/>
      <c r="BL228" s="18"/>
      <c r="BM228" s="18"/>
      <c r="BN228" s="157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</row>
    <row r="229" spans="1:110" ht="15" customHeight="1" x14ac:dyDescent="0.2">
      <c r="A229" s="136">
        <f>Input!A229</f>
        <v>10073</v>
      </c>
      <c r="B229" s="136" t="str">
        <f>Input!B229</f>
        <v>Hu1-13</v>
      </c>
      <c r="C229" s="136">
        <f>Input!O229</f>
        <v>2.1532076504292612</v>
      </c>
      <c r="D229" s="136">
        <f>C229*Input!P229/100</f>
        <v>2.6390534537572907E-2</v>
      </c>
      <c r="E229" s="137">
        <f>Input!M229</f>
        <v>2.7191664754880733</v>
      </c>
      <c r="F229" s="138">
        <f>E229*Input!N229/100</f>
        <v>5.4640614883749955E-4</v>
      </c>
      <c r="G229" s="139">
        <f t="shared" ref="G229" si="1192">E229*137.88</f>
        <v>374.91867364029554</v>
      </c>
      <c r="H229" s="138">
        <f>G229*Input!L229/100</f>
        <v>2.3439662168693583E-2</v>
      </c>
      <c r="I229" s="136">
        <v>0</v>
      </c>
      <c r="J229" s="140">
        <f>(((C229*Constants!$B$24*0.000000001*Input!G229*(Constants!$B$4/Constants!$B$3))-(I229*0.000000000000001))/Input!F229)*1000000000000</f>
        <v>781.1217315523304</v>
      </c>
      <c r="K229" s="136">
        <f>J229*Input!P229/100</f>
        <v>9.5737259852624508</v>
      </c>
      <c r="L229" s="141">
        <f>(J229/Constants!$B$4)*602200000000*Constants!$B$17/(365.2425*24*60)</f>
        <v>10.784252795130069</v>
      </c>
      <c r="M229" s="142">
        <f>L229*Input!P229/100</f>
        <v>0.13217591707658072</v>
      </c>
      <c r="N229" s="136">
        <v>0</v>
      </c>
      <c r="O229" s="140">
        <f>(((G229*Constants!$B$23*0.000000001*Input!G229*(Constants!$B$7/Constants!$B$6))-(N229*0.000000001))/Input!F229)*1000000</f>
        <v>13.700972001095254</v>
      </c>
      <c r="P229" s="136">
        <f>O229*Input!N229/100</f>
        <v>2.7531581511959931E-3</v>
      </c>
      <c r="Q229" s="143">
        <f>(O229/Constants!$B$7)*602200000000000000*Constants!$B$18/(365.2425*24*60)</f>
        <v>10.222579621184954</v>
      </c>
      <c r="R229" s="144">
        <f>Q229*Input!N229/100</f>
        <v>2.0541884479484771E-3</v>
      </c>
      <c r="S229" s="142">
        <f>Input!S229*Constants!$B$17/Constants!$B$18</f>
        <v>1.0011035093442275</v>
      </c>
      <c r="T229" s="136">
        <f>S229*Input!T229/100</f>
        <v>3.5083742281110798E-3</v>
      </c>
      <c r="U229" s="142">
        <f>S229</f>
        <v>1.0011035093442275</v>
      </c>
      <c r="V229" s="136">
        <f>U229*Input!T229/100</f>
        <v>3.5083742281110798E-3</v>
      </c>
      <c r="W229" s="145">
        <v>0</v>
      </c>
      <c r="X229" s="140">
        <f>(((Constants!$B$25*0.000000001*Input!G229/Input!W229*(Constants!$B$11/Constants!$B$9))-(W229*0.000000001))/Input!F229)*1000000000</f>
        <v>0.88818706046150053</v>
      </c>
      <c r="Y229" s="140">
        <f>X229*Input!X229/100</f>
        <v>4.267414429645091E-3</v>
      </c>
      <c r="Z229" s="140">
        <f>(X229/Constants!$B$11)*6.022E+23*0.000000001*Constants!$B$19/(365.2425*24*60)</f>
        <v>2.1683517541900351E-4</v>
      </c>
      <c r="AA229" s="140">
        <f>Z229*Input!X229/100</f>
        <v>1.0418138223685475E-6</v>
      </c>
      <c r="AB229" s="141">
        <v>0</v>
      </c>
      <c r="AC229" s="141">
        <v>0.9</v>
      </c>
      <c r="AD229" s="140">
        <f>(((Input!G229*Constants!$B$25*0.000000001*Input!U229*(Constants!$B$10/Constants!$B$9))-((AB229*0.000000000000001)+(Input!G229*AC229*0.000000000000001)))/Input!F229)*1000000000000</f>
        <v>223.14835161779328</v>
      </c>
      <c r="AE229" s="140">
        <f>AD229*Input!V229/100</f>
        <v>0.54382168182574853</v>
      </c>
      <c r="AF229" s="140">
        <f>(AD229/Constants!$B$10)*602200000000*Constants!$B$16/(365.2425*24*60)</f>
        <v>10.185755676318175</v>
      </c>
      <c r="AG229" s="140">
        <f>AF229*Input!V229/100</f>
        <v>2.4823104192358416E-2</v>
      </c>
      <c r="AH229" s="136">
        <f t="shared" ref="AH229" si="1193">AF229/Z229</f>
        <v>46974.646325881549</v>
      </c>
      <c r="AI229" s="145">
        <f t="shared" ref="AI229" si="1194">AH229*SQRT((AG229/AF229)^2+(AA229/Z229)^2)</f>
        <v>253.06948888793914</v>
      </c>
      <c r="AJ229" s="142">
        <f t="shared" si="1130"/>
        <v>1.1035093442275379</v>
      </c>
      <c r="AK229" s="145">
        <f t="shared" ref="AK229" si="1195">V229*1000</f>
        <v>3.5083742281110797</v>
      </c>
      <c r="AL229" s="145">
        <f t="shared" ref="AL229" si="1196">AF229/Q229</f>
        <v>0.99639778351146657</v>
      </c>
      <c r="AM229" s="145">
        <f t="shared" ref="AM229" si="1197">AL229*SQRT((R229/Q229)^2+(AG229/AF229)^2)</f>
        <v>2.436502932617541E-3</v>
      </c>
      <c r="AN229" s="136">
        <f>AF229/Q229</f>
        <v>0.99639778351146657</v>
      </c>
      <c r="AO229" s="140">
        <f t="shared" ref="AO229" si="1198">AN229*SQRT((R229/Q229)^2+(AG229/AF229)^2)</f>
        <v>2.436502932617541E-3</v>
      </c>
      <c r="AP229" s="136">
        <f t="shared" ref="AP229" si="1199">ThU_Alter_Kombi(AN229,U229)</f>
        <v>574.43380000000002</v>
      </c>
      <c r="AQ229" s="136" t="e">
        <f t="shared" si="1136"/>
        <v>#VALUE!</v>
      </c>
      <c r="AR229" s="136" t="e">
        <f>(AQ229/AP229)*100</f>
        <v>#VALUE!</v>
      </c>
      <c r="AS229" s="144">
        <f t="shared" si="1137"/>
        <v>2.1211395112994874E-5</v>
      </c>
      <c r="AT229" s="144">
        <f t="shared" si="1138"/>
        <v>1.0200210043591531E-7</v>
      </c>
      <c r="AU229" s="136">
        <v>0.75</v>
      </c>
      <c r="AV229" s="136">
        <f t="shared" ref="AV229" si="1200">AU229/2</f>
        <v>0.375</v>
      </c>
      <c r="AW229" s="136">
        <f t="shared" si="1140"/>
        <v>574.43209999999999</v>
      </c>
      <c r="AX229" s="146">
        <f t="shared" si="1141"/>
        <v>245.34269753949999</v>
      </c>
      <c r="AY229" s="146">
        <f t="shared" si="1142"/>
        <v>115.20288744250152</v>
      </c>
      <c r="AZ229" s="147">
        <f t="shared" si="1143"/>
        <v>0.42710478321023493</v>
      </c>
      <c r="BA229" s="136" t="str">
        <f>Input!B229</f>
        <v>Hu1-13</v>
      </c>
      <c r="BB229" s="148">
        <f>Input!E229</f>
        <v>0</v>
      </c>
      <c r="BC229" s="136">
        <f>((U229-1)*EXP(Constants!$B$17*AW229*1000))*1000</f>
        <v>5.5821681965667125</v>
      </c>
      <c r="BD229" s="142">
        <f>SQRT((EXP(Constants!$B$17*AW229*1000)*V229)^2+((U229-1)*Constants!$B$17*EXP(Constants!$B$17*AW229*1000)*AY229*1000)^2)*1000</f>
        <v>17.839870349486798</v>
      </c>
      <c r="BE229" s="136">
        <f t="shared" si="1144"/>
        <v>574374.1</v>
      </c>
      <c r="BF229" s="149">
        <f t="shared" si="1145"/>
        <v>57601.443721250762</v>
      </c>
      <c r="BG229" s="158">
        <f t="shared" si="1146"/>
        <v>20.055092228046018</v>
      </c>
      <c r="BH229" s="136"/>
      <c r="BI229" s="18"/>
      <c r="BJ229" s="18"/>
      <c r="BK229" s="18"/>
      <c r="BL229" s="18"/>
      <c r="BM229" s="18"/>
      <c r="BN229" s="157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</row>
    <row r="230" spans="1:110" ht="15" customHeight="1" x14ac:dyDescent="0.2">
      <c r="A230" s="18">
        <f>Input!A230</f>
        <v>10184</v>
      </c>
      <c r="B230" s="18" t="str">
        <f>Input!B230</f>
        <v>C1 bottom</v>
      </c>
      <c r="C230" s="18">
        <f>Input!O230</f>
        <v>0.52541577690791408</v>
      </c>
      <c r="D230" s="18">
        <f>C230*Input!P230/100</f>
        <v>2.222821803104306E-3</v>
      </c>
      <c r="E230" s="150">
        <f>Input!M230</f>
        <v>0.59443106243074451</v>
      </c>
      <c r="F230" s="151">
        <f>E230*Input!N230/100</f>
        <v>5.8099284755540904E-5</v>
      </c>
      <c r="G230" s="21">
        <f>E230*137.88</f>
        <v>81.960154887951049</v>
      </c>
      <c r="H230" s="151">
        <f>G230*Input!L230/100</f>
        <v>7.1524330417776219E-3</v>
      </c>
      <c r="I230" s="18">
        <v>0.3</v>
      </c>
      <c r="J230" s="127">
        <f>(((C230*Constants!$B$24*0.000000001*Input!G230*(Constants!$B$4/Constants!$B$3))-(I230*0.000000000000001))/Input!F230)*1000000000000</f>
        <v>10.585999579458838</v>
      </c>
      <c r="K230" s="18">
        <f>J230*Input!P230/100</f>
        <v>4.4785085844497197E-2</v>
      </c>
      <c r="L230" s="132">
        <f>(J230/Constants!$B$4)*602200000000*Constants!$B$17/(365.2425*24*60)</f>
        <v>0.14615147798685527</v>
      </c>
      <c r="M230" s="130">
        <f>L230*Input!P230/100</f>
        <v>6.1830783562869364E-4</v>
      </c>
      <c r="N230" s="18">
        <v>5.0000000000000001E-3</v>
      </c>
      <c r="O230" s="127">
        <f>(((G230*Constants!$B$23*0.000000001*Input!G230*(Constants!$B$7/Constants!$B$6))-(N230*0.000000001))/Input!F230)*1000000</f>
        <v>0.16634472038860962</v>
      </c>
      <c r="P230" s="18">
        <f>O230*Input!N230/100</f>
        <v>1.6258418996340129E-5</v>
      </c>
      <c r="Q230" s="128">
        <f>(O230/Constants!$B$7)*602200000000000000*Constants!$B$18/(365.2425*24*60)</f>
        <v>0.12411324894324099</v>
      </c>
      <c r="R230" s="129">
        <f>Q230*Input!N230/100</f>
        <v>1.2130743913014835E-5</v>
      </c>
      <c r="S230" s="130">
        <f>Input!S230*Constants!$B$17/Constants!$B$18</f>
        <v>1.1776409573842999</v>
      </c>
      <c r="T230" s="18">
        <f>S230*Input!T230/100</f>
        <v>2.9863954788026392E-3</v>
      </c>
      <c r="U230" s="18">
        <f>S230*1/((U229+U231)/2)</f>
        <v>1.1785289370273078</v>
      </c>
      <c r="V230" s="18">
        <f>U230*Input!T230/100</f>
        <v>2.9886473182741857E-3</v>
      </c>
      <c r="W230" s="131">
        <v>3.0000000000000001E-3</v>
      </c>
      <c r="X230" s="127">
        <f>IF((((Constants!$B$25*0.000000001*Input!G230/Input!W230*(Constants!$B$11/Constants!$B$9))-(W230*0.000000001))/Input!F230)*1000000000&lt;0, "n.d.", (((Constants!$B$25*0.000000001*Input!G230/Input!W230*(Constants!$B$11/Constants!$B$9))-(W230*0.000000001))/Input!F230)*1000000000)</f>
        <v>8.1220115020704586E-2</v>
      </c>
      <c r="Y230" s="127">
        <f>X230*Input!X230/100</f>
        <v>3.0216766778138715E-4</v>
      </c>
      <c r="Z230" s="127">
        <f>(X230/Constants!$B$11)*6.022E+23*0.000000001*Constants!$B$19/(365.2425*24*60)</f>
        <v>1.9828455819785617E-5</v>
      </c>
      <c r="AA230" s="127">
        <f>Z230*Input!X230/100</f>
        <v>7.3768896402615747E-8</v>
      </c>
      <c r="AB230" s="132">
        <v>0.05</v>
      </c>
      <c r="AC230" s="132">
        <v>0.9</v>
      </c>
      <c r="AD230" s="127">
        <f>(((Input!G230*Constants!$B$25*0.000000001*Input!U230*(Constants!$B$10/Constants!$B$9))-((AB230*0.000000000000001)+(Input!G230*AC230*0.000000000000001)))/Input!F230)*1000000000000</f>
        <v>1.6986316184765538</v>
      </c>
      <c r="AE230" s="127">
        <f>AD230*Input!V230/100</f>
        <v>7.1256004558905937E-3</v>
      </c>
      <c r="AF230" s="127">
        <f>(AD230/Constants!$B$10)*602200000000*Constants!$B$16/(365.2425*24*60)</f>
        <v>7.7535175700090109E-2</v>
      </c>
      <c r="AG230" s="127">
        <f>AF230*Input!V230/100</f>
        <v>3.252527960192008E-4</v>
      </c>
      <c r="AH230" s="18">
        <f>AF230/Z230</f>
        <v>3910.2982302193418</v>
      </c>
      <c r="AI230" s="131">
        <f>AH230*SQRT((AG230/AF230)^2+(AA230/Z230)^2)</f>
        <v>21.924983492150702</v>
      </c>
      <c r="AJ230" s="130">
        <f t="shared" si="1130"/>
        <v>178.52893702730776</v>
      </c>
      <c r="AK230" s="131">
        <f>V230*1000</f>
        <v>2.9886473182741859</v>
      </c>
      <c r="AL230" s="131">
        <f>AF230/Q230</f>
        <v>0.62471312579649096</v>
      </c>
      <c r="AM230" s="131">
        <f>AL230*SQRT((R230/Q230)^2+(AG230/AF230)^2)</f>
        <v>2.6213242457187556E-3</v>
      </c>
      <c r="AN230" s="18">
        <f>AL230*1/((AN229+AN231)/2)</f>
        <v>0.6264194987576448</v>
      </c>
      <c r="AO230" s="127">
        <f>AN230*SQRT((R230/Q230)^2+(AG230/AF230)^2)</f>
        <v>2.6284842630620898E-3</v>
      </c>
      <c r="AP230" s="18">
        <f>ThU_Alter_Kombi(AN230,U230)</f>
        <v>80.722099999999998</v>
      </c>
      <c r="AQ230" s="18">
        <f t="shared" si="1136"/>
        <v>0.57079999999999997</v>
      </c>
      <c r="AR230" s="152">
        <f>(AQ230/AP230)</f>
        <v>7.0711738173313129E-3</v>
      </c>
      <c r="AS230" s="129">
        <f t="shared" si="1137"/>
        <v>1.5976099238892288E-4</v>
      </c>
      <c r="AT230" s="129">
        <f t="shared" si="1138"/>
        <v>5.9457269859228382E-7</v>
      </c>
      <c r="AU230" s="18">
        <v>0.75</v>
      </c>
      <c r="AV230" s="18">
        <f>AU230/2</f>
        <v>0.375</v>
      </c>
      <c r="AW230" s="18">
        <f t="shared" si="1140"/>
        <v>80.711399999999998</v>
      </c>
      <c r="AX230" s="133">
        <f t="shared" si="1141"/>
        <v>0.59013213639999995</v>
      </c>
      <c r="AY230" s="133">
        <f t="shared" si="1142"/>
        <v>0.58765784434209511</v>
      </c>
      <c r="AZ230" s="152">
        <f t="shared" si="1143"/>
        <v>7.311633008472161E-3</v>
      </c>
      <c r="BA230" s="18" t="str">
        <f>Input!B230</f>
        <v>C1 bottom</v>
      </c>
      <c r="BB230" s="134">
        <f>Input!E230</f>
        <v>0</v>
      </c>
      <c r="BC230" s="18">
        <f>((U230-1)*EXP(Constants!$B$17*AW230*1000))*1000</f>
        <v>224.19654804712673</v>
      </c>
      <c r="BD230" s="130">
        <f>SQRT((EXP(Constants!$B$17*AW230*1000)*V230)^2+((U230-1)*Constants!$B$17*EXP(Constants!$B$17*AW230*1000)*AY230*1000)^2)*1000</f>
        <v>3.7715136233888003</v>
      </c>
      <c r="BE230" s="18">
        <f t="shared" si="1144"/>
        <v>80653.399999999994</v>
      </c>
      <c r="BF230" s="135">
        <f t="shared" si="1145"/>
        <v>293.82892217104757</v>
      </c>
      <c r="BG230" s="20">
        <f t="shared" si="1146"/>
        <v>0.72809769666006929</v>
      </c>
      <c r="BH230" s="18"/>
      <c r="BI230" s="18"/>
      <c r="BJ230" s="18"/>
      <c r="BK230" s="18"/>
      <c r="BL230" s="18"/>
      <c r="BM230" s="18"/>
      <c r="BN230" s="157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</row>
    <row r="231" spans="1:110" ht="15" customHeight="1" x14ac:dyDescent="0.2">
      <c r="A231" s="136">
        <f>Input!A231</f>
        <v>10073</v>
      </c>
      <c r="B231" s="136" t="str">
        <f>Input!B231</f>
        <v>Hu1-13</v>
      </c>
      <c r="C231" s="136">
        <f>Input!O231</f>
        <v>2.0487350309784533</v>
      </c>
      <c r="D231" s="136">
        <f>C231*Input!P231/100</f>
        <v>2.206528894992545E-2</v>
      </c>
      <c r="E231" s="137">
        <f>Input!M231</f>
        <v>2.7202832347768902</v>
      </c>
      <c r="F231" s="138">
        <f>E231*Input!N231/100</f>
        <v>4.6820266142320199E-4</v>
      </c>
      <c r="G231" s="139">
        <f t="shared" ref="G231" si="1201">E231*137.88</f>
        <v>375.07265241103761</v>
      </c>
      <c r="H231" s="138">
        <f>G231*Input!L231/100</f>
        <v>2.270560522011969E-2</v>
      </c>
      <c r="I231" s="136">
        <v>0</v>
      </c>
      <c r="J231" s="140">
        <f>(((C231*Constants!$B$24*0.000000001*Input!G231*(Constants!$B$4/Constants!$B$3))-(I231*0.000000000000001))/Input!F231)*1000000000000</f>
        <v>743.22207362154325</v>
      </c>
      <c r="K231" s="136">
        <f>J231*Input!P231/100</f>
        <v>8.0046514363499401</v>
      </c>
      <c r="L231" s="141">
        <f>(J231/Constants!$B$4)*602200000000*Constants!$B$17/(365.2425*24*60)</f>
        <v>10.261005936842933</v>
      </c>
      <c r="M231" s="142">
        <f>L231*Input!P231/100</f>
        <v>0.11051310076208727</v>
      </c>
      <c r="N231" s="136">
        <v>0</v>
      </c>
      <c r="O231" s="140">
        <f>(((G231*Constants!$B$23*0.000000001*Input!G231*(Constants!$B$7/Constants!$B$6))-(N231*0.000000001))/Input!F231)*1000000</f>
        <v>13.706598978290643</v>
      </c>
      <c r="P231" s="136">
        <f>O231*Input!N231/100</f>
        <v>2.3591168885112664E-3</v>
      </c>
      <c r="Q231" s="143">
        <f>(O231/Constants!$B$7)*602200000000000000*Constants!$B$18/(365.2425*24*60)</f>
        <v>10.226778025677852</v>
      </c>
      <c r="R231" s="144">
        <f>Q231*Input!N231/100</f>
        <v>1.7601860821670667E-3</v>
      </c>
      <c r="S231" s="142">
        <f>Input!S231*Constants!$B$17/Constants!$B$18</f>
        <v>0.9973895617801054</v>
      </c>
      <c r="T231" s="136">
        <f>S231*Input!T231/100</f>
        <v>2.6204461558149007E-3</v>
      </c>
      <c r="U231" s="142">
        <f>S231</f>
        <v>0.9973895617801054</v>
      </c>
      <c r="V231" s="136">
        <f>U231*Input!T231/100</f>
        <v>2.6204461558149007E-3</v>
      </c>
      <c r="W231" s="145">
        <v>0</v>
      </c>
      <c r="X231" s="140">
        <f>(((Constants!$B$25*0.000000001*Input!G231/Input!W231*(Constants!$B$11/Constants!$B$9))-(W231*0.000000001))/Input!F231)*1000000000</f>
        <v>0.88023697605244822</v>
      </c>
      <c r="Y231" s="140">
        <f>X231*Input!X231/100</f>
        <v>5.2330424974157737E-3</v>
      </c>
      <c r="Z231" s="140">
        <f>(X231/Constants!$B$11)*6.022E+23*0.000000001*Constants!$B$19/(365.2425*24*60)</f>
        <v>2.1489430279861534E-4</v>
      </c>
      <c r="AA231" s="140">
        <f>Z231*Input!X231/100</f>
        <v>1.2775548512411982E-6</v>
      </c>
      <c r="AB231" s="141">
        <v>0</v>
      </c>
      <c r="AC231" s="141">
        <v>0.9</v>
      </c>
      <c r="AD231" s="140">
        <f>(((Input!G231*Constants!$B$25*0.000000001*Input!U231*(Constants!$B$10/Constants!$B$9))-((AB231*0.000000000000001)+(Input!G231*AC231*0.000000000000001)))/Input!F231)*1000000000000</f>
        <v>223.63351763442645</v>
      </c>
      <c r="AE231" s="140">
        <f>AD231*Input!V231/100</f>
        <v>0.79882717251387503</v>
      </c>
      <c r="AF231" s="140">
        <f>(AD231/Constants!$B$10)*602200000000*Constants!$B$16/(365.2425*24*60)</f>
        <v>10.207901403463596</v>
      </c>
      <c r="AG231" s="140">
        <f>AF231*Input!V231/100</f>
        <v>3.6463000276904606E-2</v>
      </c>
      <c r="AH231" s="136">
        <f t="shared" ref="AH231" si="1202">AF231/Z231</f>
        <v>47501.963851641813</v>
      </c>
      <c r="AI231" s="145">
        <f t="shared" ref="AI231" si="1203">AH231*SQRT((AG231/AF231)^2+(AA231/Z231)^2)</f>
        <v>329.45592173198048</v>
      </c>
      <c r="AJ231" s="142">
        <f t="shared" si="1130"/>
        <v>-2.6104382198945952</v>
      </c>
      <c r="AK231" s="145">
        <f t="shared" ref="AK231" si="1204">V231*1000</f>
        <v>2.6204461558149008</v>
      </c>
      <c r="AL231" s="145">
        <f t="shared" ref="AL231" si="1205">AF231/Q231</f>
        <v>0.99815419654490789</v>
      </c>
      <c r="AM231" s="145">
        <f t="shared" ref="AM231" si="1206">AL231*SQRT((R231/Q231)^2+(AG231/AF231)^2)</f>
        <v>3.5695801618953631E-3</v>
      </c>
      <c r="AN231" s="136">
        <f>AF231/Q231</f>
        <v>0.99815419654490789</v>
      </c>
      <c r="AO231" s="140">
        <f t="shared" ref="AO231" si="1207">AN231*SQRT((R231/Q231)^2+(AG231/AF231)^2)</f>
        <v>3.5695801618953631E-3</v>
      </c>
      <c r="AP231" s="136" t="str">
        <f t="shared" ref="AP231" si="1208">ThU_Alter_Kombi(AN231,U231)</f>
        <v>Out of range</v>
      </c>
      <c r="AQ231" s="136" t="e">
        <f t="shared" si="1136"/>
        <v>#VALUE!</v>
      </c>
      <c r="AR231" s="136" t="e">
        <f>(AQ231/AP231)*100</f>
        <v>#VALUE!</v>
      </c>
      <c r="AS231" s="144">
        <f t="shared" si="1137"/>
        <v>2.1012903796195546E-5</v>
      </c>
      <c r="AT231" s="144">
        <f t="shared" si="1138"/>
        <v>1.249748589053165E-7</v>
      </c>
      <c r="AU231" s="136">
        <v>0.75</v>
      </c>
      <c r="AV231" s="136">
        <f t="shared" ref="AV231" si="1209">AU231/2</f>
        <v>0.375</v>
      </c>
      <c r="AW231" s="136" t="str">
        <f t="shared" si="1140"/>
        <v>Out of range</v>
      </c>
      <c r="AX231" s="146">
        <f t="shared" si="1141"/>
        <v>315.9412121309</v>
      </c>
      <c r="AY231" s="146" t="e">
        <f t="shared" si="1142"/>
        <v>#VALUE!</v>
      </c>
      <c r="AZ231" s="147" t="e">
        <f t="shared" si="1143"/>
        <v>#VALUE!</v>
      </c>
      <c r="BA231" s="136" t="str">
        <f>Input!B231</f>
        <v>Hu1-13</v>
      </c>
      <c r="BB231" s="148">
        <f>Input!E231</f>
        <v>0</v>
      </c>
      <c r="BC231" s="136" t="e">
        <f>((U231-1)*EXP(Constants!$B$17*AW231*1000))*1000</f>
        <v>#VALUE!</v>
      </c>
      <c r="BD231" s="142" t="e">
        <f>SQRT((EXP(Constants!$B$17*AW231*1000)*V231)^2+((U231-1)*Constants!$B$17*EXP(Constants!$B$17*AW231*1000)*AY231*1000)^2)*1000</f>
        <v>#VALUE!</v>
      </c>
      <c r="BE231" s="136" t="e">
        <f t="shared" si="1144"/>
        <v>#VALUE!</v>
      </c>
      <c r="BF231" s="149" t="e">
        <f t="shared" si="1145"/>
        <v>#VALUE!</v>
      </c>
      <c r="BG231" s="158" t="e">
        <f t="shared" si="1146"/>
        <v>#VALUE!</v>
      </c>
      <c r="BH231" s="136"/>
      <c r="BI231" s="18"/>
      <c r="BJ231" s="18"/>
      <c r="BK231" s="18"/>
      <c r="BL231" s="18"/>
      <c r="BM231" s="18"/>
      <c r="BN231" s="157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</row>
    <row r="232" spans="1:110" ht="15" customHeight="1" x14ac:dyDescent="0.2">
      <c r="A232" s="18">
        <f>Input!A232</f>
        <v>10185</v>
      </c>
      <c r="B232" s="18" t="str">
        <f>Input!B232</f>
        <v>C1 middle</v>
      </c>
      <c r="C232" s="18">
        <f>Input!O232</f>
        <v>0.46105539228355857</v>
      </c>
      <c r="D232" s="18">
        <f>C232*Input!P232/100</f>
        <v>1.3930100109222883E-3</v>
      </c>
      <c r="E232" s="150">
        <f>Input!M232</f>
        <v>0.50442768634327662</v>
      </c>
      <c r="F232" s="151">
        <f>E232*Input!N232/100</f>
        <v>6.0622599583509087E-5</v>
      </c>
      <c r="G232" s="21">
        <f>E232*137.88</f>
        <v>69.550489393010977</v>
      </c>
      <c r="H232" s="151">
        <f>G232*Input!L232/100</f>
        <v>6.2031439024632122E-3</v>
      </c>
      <c r="I232" s="18">
        <v>0.3</v>
      </c>
      <c r="J232" s="127">
        <f>(((C232*Constants!$B$24*0.000000001*Input!G232*(Constants!$B$4/Constants!$B$3))-(I232*0.000000000000001))/Input!F232)*1000000000000</f>
        <v>8.1814231904681218</v>
      </c>
      <c r="K232" s="18">
        <f>J232*Input!P232/100</f>
        <v>2.4718948305683393E-2</v>
      </c>
      <c r="L232" s="132">
        <f>(J232/Constants!$B$4)*602200000000*Constants!$B$17/(365.2425*24*60)</f>
        <v>0.1129536310999906</v>
      </c>
      <c r="M232" s="130">
        <f>L232*Input!P232/100</f>
        <v>3.4127252717508467E-4</v>
      </c>
      <c r="N232" s="18">
        <v>5.0000000000000001E-3</v>
      </c>
      <c r="O232" s="127">
        <f>(((G232*Constants!$B$23*0.000000001*Input!G232*(Constants!$B$7/Constants!$B$6))-(N232*0.000000001))/Input!F232)*1000000</f>
        <v>0.12432250596817163</v>
      </c>
      <c r="P232" s="18">
        <f>O232*Input!N232/100</f>
        <v>1.4941197128101179E-5</v>
      </c>
      <c r="Q232" s="128">
        <f>(O232/Constants!$B$7)*602200000000000000*Constants!$B$18/(365.2425*24*60)</f>
        <v>9.2759602447423484E-2</v>
      </c>
      <c r="R232" s="129">
        <f>Q232*Input!N232/100</f>
        <v>1.1147937333615778E-5</v>
      </c>
      <c r="S232" s="130">
        <f>Input!S232*Constants!$B$17/Constants!$B$18</f>
        <v>1.2157758034490675</v>
      </c>
      <c r="T232" s="18">
        <f>S232*Input!T232/100</f>
        <v>2.9917566236462596E-3</v>
      </c>
      <c r="U232" s="18">
        <f>S232*1/((U231+U233)/2)</f>
        <v>1.2190794601012787</v>
      </c>
      <c r="V232" s="18">
        <f>U232*Input!T232/100</f>
        <v>2.9998861954336452E-3</v>
      </c>
      <c r="W232" s="131">
        <v>3.0000000000000001E-3</v>
      </c>
      <c r="X232" s="127">
        <f>IF((((Constants!$B$25*0.000000001*Input!G232/Input!W232*(Constants!$B$11/Constants!$B$9))-(W232*0.000000001))/Input!F232)*1000000000&lt;0, "n.d.", (((Constants!$B$25*0.000000001*Input!G232/Input!W232*(Constants!$B$11/Constants!$B$9))-(W232*0.000000001))/Input!F232)*1000000000)</f>
        <v>0.18866437487823193</v>
      </c>
      <c r="Y232" s="127">
        <f>X232*Input!X232/100</f>
        <v>3.5233884459355915E-4</v>
      </c>
      <c r="Z232" s="127">
        <f>(X232/Constants!$B$11)*6.022E+23*0.000000001*Constants!$B$19/(365.2425*24*60)</f>
        <v>4.6059073187557781E-5</v>
      </c>
      <c r="AA232" s="127">
        <f>Z232*Input!X232/100</f>
        <v>8.6017302632934536E-8</v>
      </c>
      <c r="AB232" s="132">
        <v>0.05</v>
      </c>
      <c r="AC232" s="132">
        <v>0.9</v>
      </c>
      <c r="AD232" s="127">
        <f>(((Input!G232*Constants!$B$25*0.000000001*Input!U232*(Constants!$B$10/Constants!$B$9))-((AB232*0.000000000000001)+(Input!G232*AC232*0.000000000000001)))/Input!F232)*1000000000000</f>
        <v>1.1787412435365241</v>
      </c>
      <c r="AE232" s="127">
        <f>AD232*Input!V232/100</f>
        <v>4.1048681715422008E-3</v>
      </c>
      <c r="AF232" s="127">
        <f>(AD232/Constants!$B$10)*602200000000*Constants!$B$16/(365.2425*24*60)</f>
        <v>5.3804432007756489E-2</v>
      </c>
      <c r="AG232" s="127">
        <f>AF232*Input!V232/100</f>
        <v>1.8736945164819164E-4</v>
      </c>
      <c r="AH232" s="18">
        <f>AF232/Z232</f>
        <v>1168.1614128156407</v>
      </c>
      <c r="AI232" s="131">
        <f>AH232*SQRT((AG232/AF232)^2+(AA232/Z232)^2)</f>
        <v>4.6160771491757044</v>
      </c>
      <c r="AJ232" s="130">
        <f t="shared" si="1130"/>
        <v>219.07946010127864</v>
      </c>
      <c r="AK232" s="131">
        <f>V232*1000</f>
        <v>2.9998861954336453</v>
      </c>
      <c r="AL232" s="131">
        <f>AF232/Q232</f>
        <v>0.58004164084524901</v>
      </c>
      <c r="AM232" s="131">
        <f>AL232*SQRT((R232/Q232)^2+(AG232/AF232)^2)</f>
        <v>2.0211492018769E-3</v>
      </c>
      <c r="AN232" s="18">
        <f>AL232*1/((AN231+AN233)/2)</f>
        <v>0.58063505430828255</v>
      </c>
      <c r="AO232" s="127">
        <f>AN232*SQRT((R232/Q232)^2+(AG232/AF232)^2)</f>
        <v>2.0232169450572785E-3</v>
      </c>
      <c r="AP232" s="18">
        <f>ThU_Alter_Kombi(AN232,U232)</f>
        <v>68.919799999999995</v>
      </c>
      <c r="AQ232" s="18">
        <f t="shared" si="1136"/>
        <v>0.4027</v>
      </c>
      <c r="AR232" s="152">
        <f>(AQ232/AP232)</f>
        <v>5.8430233401722004E-3</v>
      </c>
      <c r="AS232" s="129">
        <f t="shared" si="1137"/>
        <v>4.9654237375224041E-4</v>
      </c>
      <c r="AT232" s="129">
        <f t="shared" si="1138"/>
        <v>9.2923239575387692E-7</v>
      </c>
      <c r="AU232" s="18">
        <v>0.75</v>
      </c>
      <c r="AV232" s="18">
        <f>AU232/2</f>
        <v>0.375</v>
      </c>
      <c r="AW232" s="18">
        <f t="shared" si="1140"/>
        <v>68.887799999999999</v>
      </c>
      <c r="AX232" s="133">
        <f t="shared" si="1141"/>
        <v>0.39912622689999999</v>
      </c>
      <c r="AY232" s="133">
        <f t="shared" si="1142"/>
        <v>0.41149834225611198</v>
      </c>
      <c r="AZ232" s="152">
        <f t="shared" si="1143"/>
        <v>5.7938593901968125E-3</v>
      </c>
      <c r="BA232" s="18" t="str">
        <f>Input!B232</f>
        <v>C1 middle</v>
      </c>
      <c r="BB232" s="134">
        <f>Input!E232</f>
        <v>0</v>
      </c>
      <c r="BC232" s="18">
        <f>((U232-1)*EXP(Constants!$B$17*AW232*1000))*1000</f>
        <v>266.09143768002389</v>
      </c>
      <c r="BD232" s="130">
        <f>SQRT((EXP(Constants!$B$17*AW232*1000)*V232)^2+((U232-1)*Constants!$B$17*EXP(Constants!$B$17*AW232*1000)*AY232*1000)^2)*1000</f>
        <v>3.6567072838017185</v>
      </c>
      <c r="BE232" s="18">
        <f t="shared" si="1144"/>
        <v>68829.8</v>
      </c>
      <c r="BF232" s="135">
        <f t="shared" si="1145"/>
        <v>205.74917112805599</v>
      </c>
      <c r="BG232" s="20">
        <f t="shared" si="1146"/>
        <v>0.59734574519161887</v>
      </c>
      <c r="BH232" s="18"/>
      <c r="BI232" s="18"/>
      <c r="BJ232" s="18"/>
      <c r="BK232" s="18"/>
      <c r="BL232" s="18"/>
      <c r="BM232" s="18"/>
      <c r="BN232" s="157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</row>
    <row r="233" spans="1:110" ht="15" customHeight="1" x14ac:dyDescent="0.2">
      <c r="A233" s="136">
        <f>Input!A233</f>
        <v>10073</v>
      </c>
      <c r="B233" s="136" t="str">
        <f>Input!B233</f>
        <v>Hu1-13</v>
      </c>
      <c r="C233" s="136">
        <f>Input!O233</f>
        <v>2.0521644964599721</v>
      </c>
      <c r="D233" s="136">
        <f>C233*Input!P233/100</f>
        <v>1.6894128819184544E-2</v>
      </c>
      <c r="E233" s="137">
        <f>Input!M233</f>
        <v>2.7197847131456858</v>
      </c>
      <c r="F233" s="138">
        <f>E233*Input!N233/100</f>
        <v>3.2301669840564882E-4</v>
      </c>
      <c r="G233" s="139">
        <f t="shared" ref="G233" si="1210">E233*137.88</f>
        <v>375.00391624852716</v>
      </c>
      <c r="H233" s="138">
        <f>G233*Input!L233/100</f>
        <v>2.6284280177379826E-2</v>
      </c>
      <c r="I233" s="136">
        <v>0</v>
      </c>
      <c r="J233" s="140">
        <f>(((C233*Constants!$B$24*0.000000001*Input!G233*(Constants!$B$4/Constants!$B$3))-(I233*0.000000000000001))/Input!F233)*1000000000000</f>
        <v>744.46618494294273</v>
      </c>
      <c r="K233" s="136">
        <f>J233*Input!P233/100</f>
        <v>6.128703450258846</v>
      </c>
      <c r="L233" s="141">
        <f>(J233/Constants!$B$4)*602200000000*Constants!$B$17/(365.2425*24*60)</f>
        <v>10.278182274990113</v>
      </c>
      <c r="M233" s="142">
        <f>L233*Input!P233/100</f>
        <v>8.4613555921212238E-2</v>
      </c>
      <c r="N233" s="136">
        <v>0</v>
      </c>
      <c r="O233" s="140">
        <f>(((G233*Constants!$B$23*0.000000001*Input!G233*(Constants!$B$7/Constants!$B$6))-(N233*0.000000001))/Input!F233)*1000000</f>
        <v>13.704087094236231</v>
      </c>
      <c r="P233" s="136">
        <f>O233*Input!N233/100</f>
        <v>1.6275732952126987E-3</v>
      </c>
      <c r="Q233" s="143">
        <f>(O233/Constants!$B$7)*602200000000000000*Constants!$B$18/(365.2425*24*60)</f>
        <v>10.224903856841992</v>
      </c>
      <c r="R233" s="144">
        <f>Q233*Input!N233/100</f>
        <v>1.2143662214838579E-3</v>
      </c>
      <c r="S233" s="142">
        <f>Input!S233*Constants!$B$17/Constants!$B$18</f>
        <v>0.99719051809108439</v>
      </c>
      <c r="T233" s="136">
        <f>S233*Input!T233/100</f>
        <v>2.643407368203165E-3</v>
      </c>
      <c r="U233" s="142">
        <f>S233</f>
        <v>0.99719051809108439</v>
      </c>
      <c r="V233" s="136">
        <f>U233*Input!T233/100</f>
        <v>2.643407368203165E-3</v>
      </c>
      <c r="W233" s="145">
        <v>0</v>
      </c>
      <c r="X233" s="140">
        <f>(((Constants!$B$25*0.000000001*Input!G233/Input!W233*(Constants!$B$11/Constants!$B$9))-(W233*0.000000001))/Input!F233)*1000000000</f>
        <v>0.87809843046680613</v>
      </c>
      <c r="Y233" s="140">
        <f>X233*Input!X233/100</f>
        <v>4.4220426531241704E-3</v>
      </c>
      <c r="Z233" s="140">
        <f>(X233/Constants!$B$11)*6.022E+23*0.000000001*Constants!$B$19/(365.2425*24*60)</f>
        <v>2.1437221468469569E-4</v>
      </c>
      <c r="AA233" s="140">
        <f>Z233*Input!X233/100</f>
        <v>1.0795635706539973E-6</v>
      </c>
      <c r="AB233" s="141">
        <v>0</v>
      </c>
      <c r="AC233" s="141">
        <v>0.9</v>
      </c>
      <c r="AD233" s="140">
        <f>(((Input!G233*Constants!$B$25*0.000000001*Input!U233*(Constants!$B$10/Constants!$B$9))-((AB233*0.000000000000001)+(Input!G233*AC233*0.000000000000001)))/Input!F233)*1000000000000</f>
        <v>223.96160476683494</v>
      </c>
      <c r="AE233" s="140">
        <f>AD233*Input!V233/100</f>
        <v>0.60042568767356619</v>
      </c>
      <c r="AF233" s="140">
        <f>(AD233/Constants!$B$10)*602200000000*Constants!$B$16/(365.2425*24*60)</f>
        <v>10.222877159936942</v>
      </c>
      <c r="AG233" s="140">
        <f>AF233*Input!V233/100</f>
        <v>2.7406831877043604E-2</v>
      </c>
      <c r="AH233" s="136">
        <f t="shared" ref="AH233" si="1211">AF233/Z233</f>
        <v>47687.510132658841</v>
      </c>
      <c r="AI233" s="145">
        <f t="shared" ref="AI233" si="1212">AH233*SQRT((AG233/AF233)^2+(AA233/Z233)^2)</f>
        <v>272.06127317853384</v>
      </c>
      <c r="AJ233" s="142">
        <f t="shared" si="1130"/>
        <v>-2.809481908915612</v>
      </c>
      <c r="AK233" s="145">
        <f t="shared" ref="AK233" si="1213">V233*1000</f>
        <v>2.6434073682031651</v>
      </c>
      <c r="AL233" s="145">
        <f t="shared" ref="AL233" si="1214">AF233/Q233</f>
        <v>0.99980178816999887</v>
      </c>
      <c r="AM233" s="145">
        <f t="shared" ref="AM233" si="1215">AL233*SQRT((R233/Q233)^2+(AG233/AF233)^2)</f>
        <v>2.6830288111756593E-3</v>
      </c>
      <c r="AN233" s="136">
        <f>AF233/Q233</f>
        <v>0.99980178816999887</v>
      </c>
      <c r="AO233" s="140">
        <f t="shared" ref="AO233" si="1216">AN233*SQRT((R233/Q233)^2+(AG233/AF233)^2)</f>
        <v>2.6830288111756593E-3</v>
      </c>
      <c r="AP233" s="136" t="str">
        <f t="shared" ref="AP233" si="1217">ThU_Alter_Kombi(AN233,U233)</f>
        <v>Out of range</v>
      </c>
      <c r="AQ233" s="136" t="e">
        <f t="shared" si="1136"/>
        <v>#VALUE!</v>
      </c>
      <c r="AR233" s="136" t="e">
        <f>(AQ233/AP233)*100</f>
        <v>#VALUE!</v>
      </c>
      <c r="AS233" s="144">
        <f t="shared" si="1137"/>
        <v>2.096569490394265E-5</v>
      </c>
      <c r="AT233" s="144">
        <f t="shared" si="1138"/>
        <v>1.0561113963217504E-7</v>
      </c>
      <c r="AU233" s="136">
        <v>0.75</v>
      </c>
      <c r="AV233" s="136">
        <f t="shared" ref="AV233" si="1218">AU233/2</f>
        <v>0.375</v>
      </c>
      <c r="AW233" s="136" t="str">
        <f t="shared" si="1140"/>
        <v>Out of range</v>
      </c>
      <c r="AX233" s="146">
        <f t="shared" si="1141"/>
        <v>264.89658294280002</v>
      </c>
      <c r="AY233" s="146" t="e">
        <f t="shared" si="1142"/>
        <v>#VALUE!</v>
      </c>
      <c r="AZ233" s="147" t="e">
        <f t="shared" si="1143"/>
        <v>#VALUE!</v>
      </c>
      <c r="BA233" s="136" t="str">
        <f>Input!B233</f>
        <v>Hu1-13</v>
      </c>
      <c r="BB233" s="148">
        <f>Input!E233</f>
        <v>0</v>
      </c>
      <c r="BC233" s="136" t="e">
        <f>((U233-1)*EXP(Constants!$B$17*AW233*1000))*1000</f>
        <v>#VALUE!</v>
      </c>
      <c r="BD233" s="142" t="e">
        <f>SQRT((EXP(Constants!$B$17*AW233*1000)*V233)^2+((U233-1)*Constants!$B$17*EXP(Constants!$B$17*AW233*1000)*AY233*1000)^2)*1000</f>
        <v>#VALUE!</v>
      </c>
      <c r="BE233" s="136" t="e">
        <f t="shared" si="1144"/>
        <v>#VALUE!</v>
      </c>
      <c r="BF233" s="149" t="e">
        <f t="shared" si="1145"/>
        <v>#VALUE!</v>
      </c>
      <c r="BG233" s="158" t="e">
        <f t="shared" si="1146"/>
        <v>#VALUE!</v>
      </c>
      <c r="BH233" s="136"/>
      <c r="BI233" s="18"/>
      <c r="BJ233" s="18"/>
      <c r="BK233" s="18"/>
      <c r="BL233" s="18"/>
      <c r="BM233" s="18"/>
      <c r="BN233" s="157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</row>
    <row r="235" spans="1:110" ht="15" customHeight="1" x14ac:dyDescent="0.2">
      <c r="A235" s="136">
        <f>Input!A235</f>
        <v>10073</v>
      </c>
      <c r="B235" s="136" t="str">
        <f>Input!B235</f>
        <v>Hu1-13</v>
      </c>
      <c r="C235" s="136">
        <f>Input!O235</f>
        <v>2.1253024720179754</v>
      </c>
      <c r="D235" s="136">
        <f>C235*Input!P235/100</f>
        <v>2.7230642853696242E-2</v>
      </c>
      <c r="E235" s="137">
        <f>Input!M235</f>
        <v>2.720460810974342</v>
      </c>
      <c r="F235" s="138">
        <f>E235*Input!N235/100</f>
        <v>5.7857089539874065E-4</v>
      </c>
      <c r="G235" s="139">
        <f t="shared" ref="G235" si="1219">E235*137.88</f>
        <v>375.09713661714227</v>
      </c>
      <c r="H235" s="138">
        <f>G235*Input!L235/100</f>
        <v>3.8452635745031681E-2</v>
      </c>
      <c r="I235" s="136">
        <v>0</v>
      </c>
      <c r="J235" s="140">
        <f>(((C235*Constants!$B$24*0.000000001*Input!G235*(Constants!$B$4/Constants!$B$3))-(I235*0.000000000000001))/Input!F235)*1000000000000</f>
        <v>770.99853638554976</v>
      </c>
      <c r="K235" s="136">
        <f>J235*Input!P235/100</f>
        <v>9.8784930904930803</v>
      </c>
      <c r="L235" s="141">
        <f>(J235/Constants!$B$4)*602200000000*Constants!$B$17/(365.2425*24*60)</f>
        <v>10.644490845918844</v>
      </c>
      <c r="M235" s="142">
        <f>L235*Input!P235/100</f>
        <v>0.13638356535172913</v>
      </c>
      <c r="N235" s="136">
        <v>0</v>
      </c>
      <c r="O235" s="140">
        <f>(((G235*Constants!$B$23*0.000000001*Input!G235*(Constants!$B$7/Constants!$B$6))-(N235*0.000000001))/Input!F235)*1000000</f>
        <v>13.707493725460884</v>
      </c>
      <c r="P235" s="136">
        <f>O235*Input!N235/100</f>
        <v>2.9152255700283717E-3</v>
      </c>
      <c r="Q235" s="143">
        <f>(O235/Constants!$B$7)*602200000000000000*Constants!$B$18/(365.2425*24*60)</f>
        <v>10.227445615115148</v>
      </c>
      <c r="R235" s="144">
        <f>Q235*Input!N235/100</f>
        <v>2.1751103134103941E-3</v>
      </c>
      <c r="S235" s="142">
        <f>Input!S235*Constants!$B$17/Constants!$B$18</f>
        <v>0.99759293544939287</v>
      </c>
      <c r="T235" s="136">
        <f>S235*Input!T235/100</f>
        <v>3.1121160723258778E-3</v>
      </c>
      <c r="U235" s="142">
        <f>S235</f>
        <v>0.99759293544939287</v>
      </c>
      <c r="V235" s="136">
        <f>U235*Input!T235/100</f>
        <v>3.1121160723258778E-3</v>
      </c>
      <c r="W235" s="145">
        <v>0</v>
      </c>
      <c r="X235" s="140">
        <f>(((Constants!$B$25*0.000000001*Input!G235/Input!W235*(Constants!$B$11/Constants!$B$9))-(W235*0.000000001))/Input!F235)*1000000000</f>
        <v>0.91939029328242861</v>
      </c>
      <c r="Y235" s="140">
        <f>X235*Input!X235/100</f>
        <v>6.688043791312469E-3</v>
      </c>
      <c r="Z235" s="140">
        <f>(X235/Constants!$B$11)*6.022E+23*0.000000001*Constants!$B$19/(365.2425*24*60)</f>
        <v>2.244528933115051E-4</v>
      </c>
      <c r="AA235" s="140">
        <f>Z235*Input!X235/100</f>
        <v>1.6327677054264825E-6</v>
      </c>
      <c r="AB235" s="141">
        <v>0</v>
      </c>
      <c r="AC235" s="141">
        <v>0.9</v>
      </c>
      <c r="AD235" s="140">
        <f>(((Input!G235*Constants!$B$25*0.000000001*Input!U235*(Constants!$B$10/Constants!$B$9))-((AB235*0.000000000000001)+(Input!G235*AC235*0.000000000000001)))/Input!F235)*1000000000000</f>
        <v>223.06379263694637</v>
      </c>
      <c r="AE235" s="140">
        <f>AD235*Input!V235/100</f>
        <v>0.70119633251381952</v>
      </c>
      <c r="AF235" s="140">
        <f>(AD235/Constants!$B$10)*602200000000*Constants!$B$16/(365.2425*24*60)</f>
        <v>10.181895925112753</v>
      </c>
      <c r="AG235" s="140">
        <f>AF235*Input!V235/100</f>
        <v>3.2006575322363368E-2</v>
      </c>
      <c r="AH235" s="136">
        <f t="shared" ref="AH235" si="1220">AF235/Z235</f>
        <v>45363.175207467219</v>
      </c>
      <c r="AI235" s="145">
        <f t="shared" ref="AI235" si="1221">AH235*SQRT((AG235/AF235)^2+(AA235/Z235)^2)</f>
        <v>359.48376235948211</v>
      </c>
      <c r="AJ235" s="142">
        <f t="shared" ref="AJ235:AJ251" si="1222">(U235-1)*1000</f>
        <v>-2.4070645506071298</v>
      </c>
      <c r="AK235" s="145">
        <f t="shared" ref="AK235" si="1223">V235*1000</f>
        <v>3.1121160723258776</v>
      </c>
      <c r="AL235" s="145">
        <f t="shared" ref="AL235" si="1224">AF235/Q235</f>
        <v>0.99554632782059715</v>
      </c>
      <c r="AM235" s="145">
        <f t="shared" ref="AM235" si="1225">AL235*SQRT((R235/Q235)^2+(AG235/AF235)^2)</f>
        <v>3.1366329740584852E-3</v>
      </c>
      <c r="AN235" s="136">
        <f>AF235/Q235</f>
        <v>0.99554632782059715</v>
      </c>
      <c r="AO235" s="140">
        <f t="shared" ref="AO235" si="1226">AN235*SQRT((R235/Q235)^2+(AG235/AF235)^2)</f>
        <v>3.1366329740584852E-3</v>
      </c>
      <c r="AP235" s="136">
        <f t="shared" ref="AP235" si="1227">ThU_Alter_Kombi(AN235,U235)</f>
        <v>752.625</v>
      </c>
      <c r="AQ235" s="136" t="e">
        <f t="shared" ref="AQ235:AQ251" si="1228">Montealter(AN235,AO235,U235,V235)</f>
        <v>#VALUE!</v>
      </c>
      <c r="AR235" s="136" t="e">
        <f>(AQ235/AP235)*100</f>
        <v>#VALUE!</v>
      </c>
      <c r="AS235" s="144">
        <f t="shared" ref="AS235:AS251" si="1229">Z235/Q235</f>
        <v>2.194613413341314E-5</v>
      </c>
      <c r="AT235" s="144">
        <f t="shared" ref="AT235:AT251" si="1230">AS235*SQRT((Y235/X235)^2+(P235/O235)^2)</f>
        <v>1.5971391166910107E-7</v>
      </c>
      <c r="AU235" s="136">
        <v>0.75</v>
      </c>
      <c r="AV235" s="136">
        <f t="shared" ref="AV235" si="1231">AU235/2</f>
        <v>0.375</v>
      </c>
      <c r="AW235" s="136">
        <f t="shared" ref="AW235:AW251" si="1232">marincorr_age(AN235,U235,AS235,AU235)</f>
        <v>752.62310000000002</v>
      </c>
      <c r="AX235" s="146">
        <f t="shared" ref="AX235:AX251" si="1233">marincorr_age_error(AN235, AO235, U235, V235, AS235, AT235, AU235, AV235)</f>
        <v>318.84495452589999</v>
      </c>
      <c r="AY235" s="146">
        <f t="shared" ref="AY235:AY251" si="1234">SQRT(((AU235*EXP(-0.0000091577*AW235*1000))/(0.0000091577*(EXP(-0.0000091577*AW235*1000)+(AJ235/1000)*EXP(-(0.0000091577-0.0000028263)*AW235*1000)-AS235*AU235*EXP(-0.0000091577*AW235*1000))))^2*AT235^2+((AS235*EXP(-0.0000091577*AW235*1000))/(0.0000091577*(EXP(-0.0000091577*AW235*1000)+(AJ235/1000)*EXP(-(0.0000091577-0.0000028263)*AW235*1000)-AS235*AU235*EXP(-0.0000091577*AW235*1000))))^2*AV235^2+((0.0000091577/(0.0000091577-0.0000028263))*(EXP(-(0.0000091577-0.0000028263)*AW235*1000)-1)/(0.0000091577*(EXP(-0.0000091577*AW235*1000)+(AJ235/1000)*EXP(-(0.0000091577-0.0000028263)*AW235*1000)-AS235*AU235*EXP(-0.0000091577*AW235*1000))))^2*T235^2+(1/(0.0000091577*(EXP(-0.0000091577*AW235*1000)+(AJ235/1000)*EXP(-(0.0000091577-0.0000028263)*AW235*1000)-AS235*AU235*EXP(-0.0000091577*AW235*1000))))^2*AO235^2)/1000</f>
        <v>598.63374249567289</v>
      </c>
      <c r="AZ235" s="147">
        <f t="shared" ref="AZ235:AZ251" si="1235">AX235/AW235</f>
        <v>0.42364492204119164</v>
      </c>
      <c r="BA235" s="136" t="str">
        <f>Input!B235</f>
        <v>Hu1-13</v>
      </c>
      <c r="BB235" s="148">
        <f>Input!E235</f>
        <v>0</v>
      </c>
      <c r="BC235" s="136">
        <f>((U235-1)*EXP(Constants!$B$17*AW235*1000))*1000</f>
        <v>-20.132904611091789</v>
      </c>
      <c r="BD235" s="142">
        <f>SQRT((EXP(Constants!$B$17*AW235*1000)*V235)^2+((U235-1)*Constants!$B$17*EXP(Constants!$B$17*AW235*1000)*AY235*1000)^2)*1000</f>
        <v>42.829745462319231</v>
      </c>
      <c r="BE235" s="136">
        <f t="shared" ref="BE235:BE251" si="1236">AW235*1000-58</f>
        <v>752565.1</v>
      </c>
      <c r="BF235" s="149">
        <f t="shared" ref="BF235:BF251" si="1237">AY235/2*1000</f>
        <v>299316.87124783645</v>
      </c>
      <c r="BG235" s="158">
        <f t="shared" ref="BG235:BG251" si="1238">AY235/AW235*100</f>
        <v>79.539645075426577</v>
      </c>
      <c r="BH235" s="136"/>
      <c r="BI235" s="18"/>
      <c r="BJ235" s="18"/>
      <c r="BK235" s="18"/>
      <c r="BL235" s="18"/>
      <c r="BM235" s="18"/>
      <c r="BN235" s="157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</row>
    <row r="236" spans="1:110" ht="15" customHeight="1" x14ac:dyDescent="0.2">
      <c r="A236" s="18">
        <f>Input!A236</f>
        <v>10187</v>
      </c>
      <c r="B236" s="18" t="str">
        <f>Input!B236</f>
        <v>LA-19-06 bottom</v>
      </c>
      <c r="C236" s="18">
        <f>Input!O236</f>
        <v>0.33769382256771452</v>
      </c>
      <c r="D236" s="18">
        <f>C236*Input!P236/100</f>
        <v>1.8535334302701386E-3</v>
      </c>
      <c r="E236" s="150">
        <f>Input!M236</f>
        <v>0.3762277779246388</v>
      </c>
      <c r="F236" s="151">
        <f>E236*Input!N236/100</f>
        <v>6.4334575210890554E-5</v>
      </c>
      <c r="G236" s="21">
        <f>E236*137.88</f>
        <v>51.874286020249194</v>
      </c>
      <c r="H236" s="151">
        <f>G236*Input!L236/100</f>
        <v>7.4999860066297871E-3</v>
      </c>
      <c r="I236" s="18">
        <v>0.3</v>
      </c>
      <c r="J236" s="127">
        <f>(((C236*Constants!$B$24*0.000000001*Input!G236*(Constants!$B$4/Constants!$B$3))-(I236*0.000000000000001))/Input!F236)*1000000000000</f>
        <v>6.9693112356745637</v>
      </c>
      <c r="K236" s="18">
        <f>J236*Input!P236/100</f>
        <v>3.8253146779698051E-2</v>
      </c>
      <c r="L236" s="132">
        <f>(J236/Constants!$B$4)*602200000000*Constants!$B$17/(365.2425*24*60)</f>
        <v>9.6219079738174743E-2</v>
      </c>
      <c r="M236" s="130">
        <f>L236*Input!P236/100</f>
        <v>5.2812716433026595E-4</v>
      </c>
      <c r="N236" s="18">
        <v>5.0000000000000001E-3</v>
      </c>
      <c r="O236" s="127">
        <f>(((G236*Constants!$B$23*0.000000001*Input!G236*(Constants!$B$7/Constants!$B$6))-(N236*0.000000001))/Input!F236)*1000000</f>
        <v>0.10784305107774704</v>
      </c>
      <c r="P236" s="18">
        <f>O236*Input!N236/100</f>
        <v>1.8441054296429354E-5</v>
      </c>
      <c r="Q236" s="128">
        <f>(O236/Constants!$B$7)*602200000000000000*Constants!$B$18/(365.2425*24*60)</f>
        <v>8.0463939065466047E-2</v>
      </c>
      <c r="R236" s="129">
        <f>Q236*Input!N236/100</f>
        <v>1.3759253418573081E-5</v>
      </c>
      <c r="S236" s="130">
        <f>Input!S236*Constants!$B$17/Constants!$B$18</f>
        <v>1.1854550536592976</v>
      </c>
      <c r="T236" s="18">
        <f>S236*Input!T236/100</f>
        <v>6.0608615308609913E-3</v>
      </c>
      <c r="U236" s="18">
        <f>S236*1/((U235+U237)/2)</f>
        <v>1.1884276093730146</v>
      </c>
      <c r="V236" s="18">
        <f>U236*Input!T236/100</f>
        <v>6.0760592800443072E-3</v>
      </c>
      <c r="W236" s="131">
        <v>3.0000000000000001E-3</v>
      </c>
      <c r="X236" s="127">
        <f>IF((((Constants!$B$25*0.000000001*Input!G236/Input!W236*(Constants!$B$11/Constants!$B$9))-(W236*0.000000001))/Input!F236)*1000000000&lt;0, "n.d.", (((Constants!$B$25*0.000000001*Input!G236/Input!W236*(Constants!$B$11/Constants!$B$9))-(W236*0.000000001))/Input!F236)*1000000000)</f>
        <v>0.19434189858698953</v>
      </c>
      <c r="Y236" s="127">
        <f>X236*Input!X236/100</f>
        <v>7.3754666900728235E-4</v>
      </c>
      <c r="Z236" s="127">
        <f>(X236/Constants!$B$11)*6.022E+23*0.000000001*Constants!$B$19/(365.2425*24*60)</f>
        <v>4.7445140272000928E-5</v>
      </c>
      <c r="AA236" s="127">
        <f>Z236*Input!X236/100</f>
        <v>1.800589858523704E-7</v>
      </c>
      <c r="AB236" s="132">
        <v>0.05</v>
      </c>
      <c r="AC236" s="132">
        <v>0.9</v>
      </c>
      <c r="AD236" s="127">
        <f>(((Input!G236*Constants!$B$25*0.000000001*Input!U236*(Constants!$B$10/Constants!$B$9))-((AB236*0.000000000000001)+(Input!G236*AC236*0.000000000000001)))/Input!F236)*1000000000000</f>
        <v>1.997385801984026</v>
      </c>
      <c r="AE236" s="127">
        <f>AD236*Input!V236/100</f>
        <v>1.0757728434428546E-2</v>
      </c>
      <c r="AF236" s="127">
        <f>(AD236/Constants!$B$10)*602200000000*Constants!$B$16/(365.2425*24*60)</f>
        <v>9.1172010112818058E-2</v>
      </c>
      <c r="AG236" s="127">
        <f>AF236*Input!V236/100</f>
        <v>4.9104370554773453E-4</v>
      </c>
      <c r="AH236" s="18">
        <f>AF236/Z236</f>
        <v>1921.6301098517758</v>
      </c>
      <c r="AI236" s="131">
        <f>AH236*SQRT((AG236/AF236)^2+(AA236/Z236)^2)</f>
        <v>12.661010622808895</v>
      </c>
      <c r="AJ236" s="130">
        <f t="shared" si="1222"/>
        <v>188.4276093730146</v>
      </c>
      <c r="AK236" s="131">
        <f>V236*1000</f>
        <v>6.0760592800443067</v>
      </c>
      <c r="AL236" s="131">
        <f>AF236/Q236</f>
        <v>1.1330791304989412</v>
      </c>
      <c r="AM236" s="131">
        <f>AL236*SQRT((R236/Q236)^2+(AG236/AF236)^2)</f>
        <v>6.1057305955368874E-3</v>
      </c>
      <c r="AN236" s="18">
        <f>AL236*1/((AN235+AN237)/2)</f>
        <v>1.1372285358910745</v>
      </c>
      <c r="AO236" s="127">
        <f>AN236*SQRT((R236/Q236)^2+(AG236/AF236)^2)</f>
        <v>6.1280901561131008E-3</v>
      </c>
      <c r="AP236" s="18">
        <f>ThU_Alter_Kombi(AN236,U236)</f>
        <v>268.298</v>
      </c>
      <c r="AQ236" s="18">
        <f t="shared" si="1228"/>
        <v>8.7982999999999993</v>
      </c>
      <c r="AR236" s="152">
        <f>(AQ236/AP236)</f>
        <v>3.2793013738455001E-2</v>
      </c>
      <c r="AS236" s="129">
        <f t="shared" si="1229"/>
        <v>5.8964476289682032E-4</v>
      </c>
      <c r="AT236" s="129">
        <f t="shared" si="1230"/>
        <v>2.2400304294757338E-6</v>
      </c>
      <c r="AU236" s="18">
        <v>0.75</v>
      </c>
      <c r="AV236" s="18">
        <f>AU236/2</f>
        <v>0.375</v>
      </c>
      <c r="AW236" s="18">
        <f t="shared" si="1232"/>
        <v>268.2636</v>
      </c>
      <c r="AX236" s="133">
        <f t="shared" si="1233"/>
        <v>8.4081466248000005</v>
      </c>
      <c r="AY236" s="133">
        <f t="shared" si="1234"/>
        <v>8.5666016165488639</v>
      </c>
      <c r="AZ236" s="152">
        <f t="shared" si="1235"/>
        <v>3.1342853166810555E-2</v>
      </c>
      <c r="BA236" s="18" t="str">
        <f>Input!B236</f>
        <v>LA-19-06 bottom</v>
      </c>
      <c r="BB236" s="134">
        <f>Input!E236</f>
        <v>0</v>
      </c>
      <c r="BC236" s="18">
        <f>((U236-1)*EXP(Constants!$B$17*AW236*1000))*1000</f>
        <v>401.72584284381338</v>
      </c>
      <c r="BD236" s="130">
        <f>SQRT((EXP(Constants!$B$17*AW236*1000)*V236)^2+((U236-1)*Constants!$B$17*EXP(Constants!$B$17*AW236*1000)*AY236*1000)^2)*1000</f>
        <v>16.190425147189423</v>
      </c>
      <c r="BE236" s="18">
        <f t="shared" si="1236"/>
        <v>268205.59999999998</v>
      </c>
      <c r="BF236" s="135">
        <f t="shared" si="1237"/>
        <v>4283.3008082744318</v>
      </c>
      <c r="BG236" s="20">
        <f t="shared" si="1238"/>
        <v>3.1933522164575678</v>
      </c>
      <c r="BH236" s="18"/>
      <c r="BI236" s="18"/>
      <c r="BJ236" s="18"/>
      <c r="BK236" s="18"/>
      <c r="BL236" s="18"/>
      <c r="BM236" s="18"/>
      <c r="BN236" s="157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</row>
    <row r="237" spans="1:110" ht="15" customHeight="1" x14ac:dyDescent="0.2">
      <c r="A237" s="136">
        <f>Input!A237</f>
        <v>10073</v>
      </c>
      <c r="B237" s="136" t="str">
        <f>Input!B237</f>
        <v>Hu1-13</v>
      </c>
      <c r="C237" s="136">
        <f>Input!O237</f>
        <v>2.1020631414642934</v>
      </c>
      <c r="D237" s="136">
        <f>C237*Input!P237/100</f>
        <v>3.4609622215677829E-2</v>
      </c>
      <c r="E237" s="137">
        <f>Input!M237</f>
        <v>2.7195319017442485</v>
      </c>
      <c r="F237" s="138">
        <f>E237*Input!N237/100</f>
        <v>5.5065022360757752E-4</v>
      </c>
      <c r="G237" s="139">
        <f t="shared" ref="G237" si="1239">E237*137.88</f>
        <v>374.96905861249695</v>
      </c>
      <c r="H237" s="138">
        <f>G237*Input!L237/100</f>
        <v>3.4016975596867206E-2</v>
      </c>
      <c r="I237" s="136">
        <v>0</v>
      </c>
      <c r="J237" s="140">
        <f>(((C237*Constants!$B$24*0.000000001*Input!G237*(Constants!$B$4/Constants!$B$3))-(I237*0.000000000000001))/Input!F237)*1000000000000</f>
        <v>762.56797646319865</v>
      </c>
      <c r="K237" s="136">
        <f>J237*Input!P237/100</f>
        <v>12.555374317053319</v>
      </c>
      <c r="L237" s="141">
        <f>(J237/Constants!$B$4)*602200000000*Constants!$B$17/(365.2425*24*60)</f>
        <v>10.528097605614997</v>
      </c>
      <c r="M237" s="142">
        <f>L237*Input!P237/100</f>
        <v>0.17334088286534319</v>
      </c>
      <c r="N237" s="136">
        <v>0</v>
      </c>
      <c r="O237" s="140">
        <f>(((G237*Constants!$B$23*0.000000001*Input!G237*(Constants!$B$7/Constants!$B$6))-(N237*0.000000001))/Input!F237)*1000000</f>
        <v>13.702813261992462</v>
      </c>
      <c r="P237" s="136">
        <f>O237*Input!N237/100</f>
        <v>2.7745426269607408E-3</v>
      </c>
      <c r="Q237" s="143">
        <f>(O237/Constants!$B$7)*602200000000000000*Constants!$B$18/(365.2425*24*60)</f>
        <v>10.223953424162115</v>
      </c>
      <c r="R237" s="144">
        <f>Q237*Input!N237/100</f>
        <v>2.0701438492254794E-3</v>
      </c>
      <c r="S237" s="142">
        <f>Input!S237*Constants!$B$17/Constants!$B$18</f>
        <v>0.99740456260556198</v>
      </c>
      <c r="T237" s="136">
        <f>S237*Input!T237/100</f>
        <v>2.9628587096181946E-3</v>
      </c>
      <c r="U237" s="142">
        <f>S237</f>
        <v>0.99740456260556198</v>
      </c>
      <c r="V237" s="136">
        <f>U237*Input!T237/100</f>
        <v>2.9628587096181946E-3</v>
      </c>
      <c r="W237" s="145">
        <v>0</v>
      </c>
      <c r="X237" s="140">
        <f>(((Constants!$B$25*0.000000001*Input!G237/Input!W237*(Constants!$B$11/Constants!$B$9))-(W237*0.000000001))/Input!F237)*1000000000</f>
        <v>0.91395973802907982</v>
      </c>
      <c r="Y237" s="140">
        <f>X237*Input!X237/100</f>
        <v>6.4163979615174593E-3</v>
      </c>
      <c r="Z237" s="140">
        <f>(X237/Constants!$B$11)*6.022E+23*0.000000001*Constants!$B$19/(365.2425*24*60)</f>
        <v>2.2312711921120392E-4</v>
      </c>
      <c r="AA237" s="140">
        <f>Z237*Input!X237/100</f>
        <v>1.5664501764086242E-6</v>
      </c>
      <c r="AB237" s="141">
        <v>0</v>
      </c>
      <c r="AC237" s="141">
        <v>0.9</v>
      </c>
      <c r="AD237" s="140">
        <f>(((Input!G237*Constants!$B$25*0.000000001*Input!U237*(Constants!$B$10/Constants!$B$9))-((AB237*0.000000000000001)+(Input!G237*AC237*0.000000000000001)))/Input!F237)*1000000000000</f>
        <v>223.34823068533328</v>
      </c>
      <c r="AE237" s="140">
        <f>AD237*Input!V237/100</f>
        <v>0.53601389626486373</v>
      </c>
      <c r="AF237" s="140">
        <f>(AD237/Constants!$B$10)*602200000000*Constants!$B$16/(365.2425*24*60)</f>
        <v>10.194879289968076</v>
      </c>
      <c r="AG237" s="140">
        <f>AF237*Input!V237/100</f>
        <v>2.4466712601205316E-2</v>
      </c>
      <c r="AH237" s="136">
        <f t="shared" ref="AH237" si="1240">AF237/Z237</f>
        <v>45690.9017873259</v>
      </c>
      <c r="AI237" s="145">
        <f t="shared" ref="AI237" si="1241">AH237*SQRT((AG237/AF237)^2+(AA237/Z237)^2)</f>
        <v>338.99472899012511</v>
      </c>
      <c r="AJ237" s="142">
        <f t="shared" si="1222"/>
        <v>-2.595437394438016</v>
      </c>
      <c r="AK237" s="145">
        <f t="shared" ref="AK237" si="1242">V237*1000</f>
        <v>2.9628587096181946</v>
      </c>
      <c r="AL237" s="145">
        <f t="shared" ref="AL237" si="1243">AF237/Q237</f>
        <v>0.99715627282443131</v>
      </c>
      <c r="AM237" s="145">
        <f t="shared" ref="AM237" si="1244">AL237*SQRT((R237/Q237)^2+(AG237/AF237)^2)</f>
        <v>2.4015796883612439E-3</v>
      </c>
      <c r="AN237" s="136">
        <f>AF237/Q237</f>
        <v>0.99715627282443131</v>
      </c>
      <c r="AO237" s="140">
        <f t="shared" ref="AO237" si="1245">AN237*SQRT((R237/Q237)^2+(AG237/AF237)^2)</f>
        <v>2.4015796883612439E-3</v>
      </c>
      <c r="AP237" s="136" t="str">
        <f t="shared" ref="AP237" si="1246">ThU_Alter_Kombi(AN237,U237)</f>
        <v>Out of range</v>
      </c>
      <c r="AQ237" s="136" t="e">
        <f t="shared" si="1228"/>
        <v>#VALUE!</v>
      </c>
      <c r="AR237" s="136" t="e">
        <f>(AQ237/AP237)*100</f>
        <v>#VALUE!</v>
      </c>
      <c r="AS237" s="144">
        <f t="shared" si="1229"/>
        <v>2.1823956932735134E-5</v>
      </c>
      <c r="AT237" s="144">
        <f t="shared" si="1230"/>
        <v>1.532774540849212E-7</v>
      </c>
      <c r="AU237" s="136">
        <v>0.75</v>
      </c>
      <c r="AV237" s="136">
        <f t="shared" ref="AV237" si="1247">AU237/2</f>
        <v>0.375</v>
      </c>
      <c r="AW237" s="136" t="str">
        <f t="shared" si="1232"/>
        <v>Out of range</v>
      </c>
      <c r="AX237" s="146">
        <f t="shared" si="1233"/>
        <v>327.10725789579999</v>
      </c>
      <c r="AY237" s="146" t="e">
        <f t="shared" si="1234"/>
        <v>#VALUE!</v>
      </c>
      <c r="AZ237" s="147" t="e">
        <f t="shared" si="1235"/>
        <v>#VALUE!</v>
      </c>
      <c r="BA237" s="136" t="str">
        <f>Input!B237</f>
        <v>Hu1-13</v>
      </c>
      <c r="BB237" s="148">
        <f>Input!E237</f>
        <v>0</v>
      </c>
      <c r="BC237" s="136" t="e">
        <f>((U237-1)*EXP(Constants!$B$17*AW237*1000))*1000</f>
        <v>#VALUE!</v>
      </c>
      <c r="BD237" s="142" t="e">
        <f>SQRT((EXP(Constants!$B$17*AW237*1000)*V237)^2+((U237-1)*Constants!$B$17*EXP(Constants!$B$17*AW237*1000)*AY237*1000)^2)*1000</f>
        <v>#VALUE!</v>
      </c>
      <c r="BE237" s="136" t="e">
        <f t="shared" si="1236"/>
        <v>#VALUE!</v>
      </c>
      <c r="BF237" s="149" t="e">
        <f t="shared" si="1237"/>
        <v>#VALUE!</v>
      </c>
      <c r="BG237" s="158" t="e">
        <f t="shared" si="1238"/>
        <v>#VALUE!</v>
      </c>
      <c r="BH237" s="136"/>
      <c r="BI237" s="18"/>
      <c r="BJ237" s="18"/>
      <c r="BK237" s="18"/>
      <c r="BL237" s="18"/>
      <c r="BM237" s="18"/>
      <c r="BN237" s="157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</row>
    <row r="238" spans="1:110" ht="15" customHeight="1" x14ac:dyDescent="0.2">
      <c r="A238" s="18">
        <f>Input!A238</f>
        <v>10188</v>
      </c>
      <c r="B238" s="18" t="str">
        <f>Input!B238</f>
        <v>LA-19-06 top</v>
      </c>
      <c r="C238" s="18">
        <f>Input!O238</f>
        <v>1.0923331773642129</v>
      </c>
      <c r="D238" s="18">
        <f>C238*Input!P238/100</f>
        <v>3.7204712205879346E-3</v>
      </c>
      <c r="E238" s="150">
        <f>Input!M238</f>
        <v>1.1883075303902988</v>
      </c>
      <c r="F238" s="151">
        <f>E238*Input!N238/100</f>
        <v>1.0645685126408469E-4</v>
      </c>
      <c r="G238" s="21">
        <f>E238*137.88</f>
        <v>163.84384229021438</v>
      </c>
      <c r="H238" s="151">
        <f>G238*Input!L238/100</f>
        <v>9.90933767578407E-3</v>
      </c>
      <c r="I238" s="18">
        <v>0.3</v>
      </c>
      <c r="J238" s="127">
        <f>(((C238*Constants!$B$24*0.000000001*Input!G238*(Constants!$B$4/Constants!$B$3))-(I238*0.000000000000001))/Input!F238)*1000000000000</f>
        <v>21.228627934974146</v>
      </c>
      <c r="K238" s="18">
        <f>J238*Input!P238/100</f>
        <v>7.2304403932158687E-2</v>
      </c>
      <c r="L238" s="132">
        <f>(J238/Constants!$B$4)*602200000000*Constants!$B$17/(365.2425*24*60)</f>
        <v>0.29308477910294056</v>
      </c>
      <c r="M238" s="130">
        <f>L238*Input!P238/100</f>
        <v>9.9824257693611161E-4</v>
      </c>
      <c r="N238" s="18">
        <v>5.0000000000000001E-3</v>
      </c>
      <c r="O238" s="127">
        <f>(((G238*Constants!$B$23*0.000000001*Input!G238*(Constants!$B$7/Constants!$B$6))-(N238*0.000000001))/Input!F238)*1000000</f>
        <v>0.32075624696440147</v>
      </c>
      <c r="P238" s="18">
        <f>O238*Input!N238/100</f>
        <v>2.8735574926382772E-5</v>
      </c>
      <c r="Q238" s="128">
        <f>(O238/Constants!$B$7)*602200000000000000*Constants!$B$18/(365.2425*24*60)</f>
        <v>0.23932289426793513</v>
      </c>
      <c r="R238" s="129">
        <f>Q238*Input!N238/100</f>
        <v>2.1440208959042569E-5</v>
      </c>
      <c r="S238" s="130">
        <f>Input!S238*Constants!$B$17/Constants!$B$18</f>
        <v>1.2138317332015498</v>
      </c>
      <c r="T238" s="18">
        <f>S238*Input!T238/100</f>
        <v>1.5219363085828871E-3</v>
      </c>
      <c r="U238" s="18">
        <f>S238*1/((U237+U239)/2)</f>
        <v>1.2184605066580332</v>
      </c>
      <c r="V238" s="18">
        <f>U238*Input!T238/100</f>
        <v>1.5277399947075249E-3</v>
      </c>
      <c r="W238" s="131">
        <v>3.0000000000000001E-3</v>
      </c>
      <c r="X238" s="127">
        <f>IF((((Constants!$B$25*0.000000001*Input!G238/Input!W238*(Constants!$B$11/Constants!$B$9))-(W238*0.000000001))/Input!F238)*1000000000&lt;0, "n.d.", (((Constants!$B$25*0.000000001*Input!G238/Input!W238*(Constants!$B$11/Constants!$B$9))-(W238*0.000000001))/Input!F238)*1000000000)</f>
        <v>5.0455592645544313E-2</v>
      </c>
      <c r="Y238" s="127">
        <f>X238*Input!X238/100</f>
        <v>2.5181637474839028E-4</v>
      </c>
      <c r="Z238" s="127">
        <f>(X238/Constants!$B$11)*6.022E+23*0.000000001*Constants!$B$19/(365.2425*24*60)</f>
        <v>1.2317841330047855E-5</v>
      </c>
      <c r="AA238" s="127">
        <f>Z238*Input!X238/100</f>
        <v>6.1476517979864823E-8</v>
      </c>
      <c r="AB238" s="132">
        <v>0.05</v>
      </c>
      <c r="AC238" s="132">
        <v>0.9</v>
      </c>
      <c r="AD238" s="127">
        <f>(((Input!G238*Constants!$B$25*0.000000001*Input!U238*(Constants!$B$10/Constants!$B$9))-((AB238*0.000000000000001)+(Input!G238*AC238*0.000000000000001)))/Input!F238)*1000000000000</f>
        <v>6.0490544522067564</v>
      </c>
      <c r="AE238" s="127">
        <f>AD238*Input!V238/100</f>
        <v>1.592998530806913E-2</v>
      </c>
      <c r="AF238" s="127">
        <f>(AD238/Constants!$B$10)*602200000000*Constants!$B$16/(365.2425*24*60)</f>
        <v>0.27611313404839755</v>
      </c>
      <c r="AG238" s="127">
        <f>AF238*Input!V238/100</f>
        <v>7.2713482801453134E-4</v>
      </c>
      <c r="AH238" s="18">
        <f>AF238/Z238</f>
        <v>22415.707967828228</v>
      </c>
      <c r="AI238" s="131">
        <f>AH238*SQRT((AG238/AF238)^2+(AA238/Z238)^2)</f>
        <v>126.4924340214104</v>
      </c>
      <c r="AJ238" s="130">
        <f t="shared" si="1222"/>
        <v>218.46050665803318</v>
      </c>
      <c r="AK238" s="131">
        <f>V238*1000</f>
        <v>1.5277399947075248</v>
      </c>
      <c r="AL238" s="131">
        <f>AF238/Q238</f>
        <v>1.1537263699446729</v>
      </c>
      <c r="AM238" s="131">
        <f>AL238*SQRT((R238/Q238)^2+(AG238/AF238)^2)</f>
        <v>3.0400578822554467E-3</v>
      </c>
      <c r="AN238" s="18">
        <f>AL238*1/((AN237+AN239)/2)</f>
        <v>1.1565340966177216</v>
      </c>
      <c r="AO238" s="127">
        <f>AN238*SQRT((R238/Q238)^2+(AG238/AF238)^2)</f>
        <v>3.0474562150195924E-3</v>
      </c>
      <c r="AP238" s="18">
        <f>ThU_Alter_Kombi(AN238,U238)</f>
        <v>254.96809999999999</v>
      </c>
      <c r="AQ238" s="18">
        <f t="shared" si="1228"/>
        <v>2.7606999999999999</v>
      </c>
      <c r="AR238" s="152">
        <f>(AQ238/AP238)</f>
        <v>1.08276290249643E-2</v>
      </c>
      <c r="AS238" s="129">
        <f t="shared" si="1229"/>
        <v>5.1469548568376221E-5</v>
      </c>
      <c r="AT238" s="129">
        <f t="shared" si="1230"/>
        <v>2.5691825920897948E-7</v>
      </c>
      <c r="AU238" s="18">
        <v>0.75</v>
      </c>
      <c r="AV238" s="18">
        <f>AU238/2</f>
        <v>0.375</v>
      </c>
      <c r="AW238" s="18">
        <f t="shared" si="1232"/>
        <v>254.96520000000001</v>
      </c>
      <c r="AX238" s="133">
        <f t="shared" si="1233"/>
        <v>2.8631273483999999</v>
      </c>
      <c r="AY238" s="133">
        <f t="shared" si="1234"/>
        <v>2.7403158277681796</v>
      </c>
      <c r="AZ238" s="152">
        <f t="shared" si="1235"/>
        <v>1.1229482880016566E-2</v>
      </c>
      <c r="BA238" s="18" t="str">
        <f>Input!B238</f>
        <v>LA-19-06 top</v>
      </c>
      <c r="BB238" s="134">
        <f>Input!E238</f>
        <v>0</v>
      </c>
      <c r="BC238" s="18">
        <f>((U238-1)*EXP(Constants!$B$17*AW238*1000))*1000</f>
        <v>448.60032337981431</v>
      </c>
      <c r="BD238" s="130">
        <f>SQRT((EXP(Constants!$B$17*AW238*1000)*V238)^2+((U238-1)*Constants!$B$17*EXP(Constants!$B$17*AW238*1000)*AY238*1000)^2)*1000</f>
        <v>4.6772785989350449</v>
      </c>
      <c r="BE238" s="18">
        <f t="shared" si="1236"/>
        <v>254907.2</v>
      </c>
      <c r="BF238" s="135">
        <f t="shared" si="1237"/>
        <v>1370.1579138840898</v>
      </c>
      <c r="BG238" s="20">
        <f t="shared" si="1238"/>
        <v>1.0747803338526902</v>
      </c>
      <c r="BH238" s="18"/>
      <c r="BI238" s="18"/>
      <c r="BJ238" s="18"/>
      <c r="BK238" s="18"/>
      <c r="BL238" s="18"/>
      <c r="BM238" s="18"/>
      <c r="BN238" s="157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</row>
    <row r="239" spans="1:110" ht="15" customHeight="1" x14ac:dyDescent="0.2">
      <c r="A239" s="136">
        <f>Input!A239</f>
        <v>10073</v>
      </c>
      <c r="B239" s="136" t="str">
        <f>Input!B239</f>
        <v>Hu1-13</v>
      </c>
      <c r="C239" s="136">
        <f>Input!O239</f>
        <v>2.0912425256164822</v>
      </c>
      <c r="D239" s="136">
        <f>C239*Input!P239/100</f>
        <v>2.7577986376128696E-2</v>
      </c>
      <c r="E239" s="137">
        <f>Input!M239</f>
        <v>2.7203351497740624</v>
      </c>
      <c r="F239" s="138">
        <f>E239*Input!N239/100</f>
        <v>4.040899956619427E-4</v>
      </c>
      <c r="G239" s="139">
        <f t="shared" ref="G239" si="1248">E239*137.88</f>
        <v>375.07981045084773</v>
      </c>
      <c r="H239" s="138">
        <f>G239*Input!L239/100</f>
        <v>2.8166312849621285E-2</v>
      </c>
      <c r="I239" s="136">
        <v>0</v>
      </c>
      <c r="J239" s="140">
        <f>(((C239*Constants!$B$24*0.000000001*Input!G239*(Constants!$B$4/Constants!$B$3))-(I239*0.000000000000001))/Input!F239)*1000000000000</f>
        <v>758.64256862535274</v>
      </c>
      <c r="K239" s="136">
        <f>J239*Input!P239/100</f>
        <v>10.004499318286225</v>
      </c>
      <c r="L239" s="141">
        <f>(J239/Constants!$B$4)*602200000000*Constants!$B$17/(365.2425*24*60)</f>
        <v>10.473902991974962</v>
      </c>
      <c r="M239" s="142">
        <f>L239*Input!P239/100</f>
        <v>0.13812322123299811</v>
      </c>
      <c r="N239" s="136">
        <v>0</v>
      </c>
      <c r="O239" s="140">
        <f>(((G239*Constants!$B$23*0.000000001*Input!G239*(Constants!$B$7/Constants!$B$6))-(N239*0.000000001))/Input!F239)*1000000</f>
        <v>13.706860560628138</v>
      </c>
      <c r="P239" s="136">
        <f>O239*Input!N239/100</f>
        <v>2.0360745715259036E-3</v>
      </c>
      <c r="Q239" s="143">
        <f>(O239/Constants!$B$7)*602200000000000000*Constants!$B$18/(365.2425*24*60)</f>
        <v>10.226973197689905</v>
      </c>
      <c r="R239" s="144">
        <f>Q239*Input!N239/100</f>
        <v>1.5191575036011843E-3</v>
      </c>
      <c r="S239" s="142">
        <f>Input!S239*Constants!$B$17/Constants!$B$18</f>
        <v>0.994997696751733</v>
      </c>
      <c r="T239" s="136">
        <f>S239*Input!T239/100</f>
        <v>2.382418590239931E-3</v>
      </c>
      <c r="U239" s="142">
        <f>S239</f>
        <v>0.994997696751733</v>
      </c>
      <c r="V239" s="136">
        <f>U239*Input!T239/100</f>
        <v>2.382418590239931E-3</v>
      </c>
      <c r="W239" s="145">
        <v>0</v>
      </c>
      <c r="X239" s="140">
        <f>(((Constants!$B$25*0.000000001*Input!G239/Input!W239*(Constants!$B$11/Constants!$B$9))-(W239*0.000000001))/Input!F239)*1000000000</f>
        <v>0.92170266578564675</v>
      </c>
      <c r="Y239" s="140">
        <f>X239*Input!X239/100</f>
        <v>7.0099803592734936E-3</v>
      </c>
      <c r="Z239" s="140">
        <f>(X239/Constants!$B$11)*6.022E+23*0.000000001*Constants!$B$19/(365.2425*24*60)</f>
        <v>2.2501741819560867E-4</v>
      </c>
      <c r="AA239" s="140">
        <f>Z239*Input!X239/100</f>
        <v>1.7113628294663988E-6</v>
      </c>
      <c r="AB239" s="141">
        <v>0</v>
      </c>
      <c r="AC239" s="141">
        <v>0.9</v>
      </c>
      <c r="AD239" s="140">
        <f>(((Input!G239*Constants!$B$25*0.000000001*Input!U239*(Constants!$B$10/Constants!$B$9))-((AB239*0.000000000000001)+(Input!G239*AC239*0.000000000000001)))/Input!F239)*1000000000000</f>
        <v>223.60061886569761</v>
      </c>
      <c r="AE239" s="140">
        <f>AD239*Input!V239/100</f>
        <v>0.79953185075258804</v>
      </c>
      <c r="AF239" s="140">
        <f>(AD239/Constants!$B$10)*602200000000*Constants!$B$16/(365.2425*24*60)</f>
        <v>10.206399717173314</v>
      </c>
      <c r="AG239" s="140">
        <f>AF239*Input!V239/100</f>
        <v>3.6495165786162957E-2</v>
      </c>
      <c r="AH239" s="136">
        <f t="shared" ref="AH239" si="1249">AF239/Z239</f>
        <v>45358.265146837854</v>
      </c>
      <c r="AI239" s="145">
        <f t="shared" ref="AI239" si="1250">AH239*SQRT((AG239/AF239)^2+(AA239/Z239)^2)</f>
        <v>381.19534398189131</v>
      </c>
      <c r="AJ239" s="142">
        <f t="shared" si="1222"/>
        <v>-5.0023032482670038</v>
      </c>
      <c r="AK239" s="145">
        <f t="shared" ref="AK239" si="1251">V239*1000</f>
        <v>2.3824185902399311</v>
      </c>
      <c r="AL239" s="145">
        <f t="shared" ref="AL239" si="1252">AF239/Q239</f>
        <v>0.99798831187694537</v>
      </c>
      <c r="AM239" s="145">
        <f t="shared" ref="AM239" si="1253">AL239*SQRT((R239/Q239)^2+(AG239/AF239)^2)</f>
        <v>3.5715986389935413E-3</v>
      </c>
      <c r="AN239" s="136">
        <f>AF239/Q239</f>
        <v>0.99798831187694537</v>
      </c>
      <c r="AO239" s="140">
        <f t="shared" ref="AO239" si="1254">AN239*SQRT((R239/Q239)^2+(AG239/AF239)^2)</f>
        <v>3.5715986389935413E-3</v>
      </c>
      <c r="AP239" s="136" t="str">
        <f t="shared" ref="AP239" si="1255">ThU_Alter_Kombi(AN239,U239)</f>
        <v>Out of range</v>
      </c>
      <c r="AQ239" s="136" t="e">
        <f t="shared" si="1228"/>
        <v>#VALUE!</v>
      </c>
      <c r="AR239" s="136" t="e">
        <f>(AQ239/AP239)*100</f>
        <v>#VALUE!</v>
      </c>
      <c r="AS239" s="144">
        <f t="shared" si="1229"/>
        <v>2.2002347502625332E-5</v>
      </c>
      <c r="AT239" s="144">
        <f t="shared" si="1230"/>
        <v>1.6737006945681038E-7</v>
      </c>
      <c r="AU239" s="136">
        <v>0.75</v>
      </c>
      <c r="AV239" s="136">
        <f t="shared" ref="AV239" si="1256">AU239/2</f>
        <v>0.375</v>
      </c>
      <c r="AW239" s="136" t="str">
        <f t="shared" si="1232"/>
        <v>Out of range</v>
      </c>
      <c r="AX239" s="146">
        <f t="shared" si="1233"/>
        <v>234.15881025900001</v>
      </c>
      <c r="AY239" s="146" t="e">
        <f t="shared" si="1234"/>
        <v>#VALUE!</v>
      </c>
      <c r="AZ239" s="147" t="e">
        <f t="shared" si="1235"/>
        <v>#VALUE!</v>
      </c>
      <c r="BA239" s="136" t="str">
        <f>Input!B239</f>
        <v>Hu1-13</v>
      </c>
      <c r="BB239" s="148">
        <f>Input!E239</f>
        <v>0</v>
      </c>
      <c r="BC239" s="136" t="e">
        <f>((U239-1)*EXP(Constants!$B$17*AW239*1000))*1000</f>
        <v>#VALUE!</v>
      </c>
      <c r="BD239" s="142" t="e">
        <f>SQRT((EXP(Constants!$B$17*AW239*1000)*V239)^2+((U239-1)*Constants!$B$17*EXP(Constants!$B$17*AW239*1000)*AY239*1000)^2)*1000</f>
        <v>#VALUE!</v>
      </c>
      <c r="BE239" s="136" t="e">
        <f t="shared" si="1236"/>
        <v>#VALUE!</v>
      </c>
      <c r="BF239" s="149" t="e">
        <f t="shared" si="1237"/>
        <v>#VALUE!</v>
      </c>
      <c r="BG239" s="158" t="e">
        <f t="shared" si="1238"/>
        <v>#VALUE!</v>
      </c>
      <c r="BH239" s="136"/>
      <c r="BI239" s="18"/>
      <c r="BJ239" s="18"/>
      <c r="BK239" s="18"/>
      <c r="BL239" s="18"/>
      <c r="BM239" s="18"/>
      <c r="BN239" s="157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</row>
    <row r="240" spans="1:110" ht="15" customHeight="1" x14ac:dyDescent="0.2">
      <c r="A240" s="18">
        <f>Input!A240</f>
        <v>10189</v>
      </c>
      <c r="B240" s="18" t="str">
        <f>Input!B240</f>
        <v>LA-19-07 top</v>
      </c>
      <c r="C240" s="18">
        <f>Input!O240</f>
        <v>4.6051738258128969</v>
      </c>
      <c r="D240" s="18">
        <f>C240*Input!P240/100</f>
        <v>1.8494105294696212E-2</v>
      </c>
      <c r="E240" s="150">
        <f>Input!M240</f>
        <v>4.8536595703201897</v>
      </c>
      <c r="F240" s="151">
        <f>E240*Input!N240/100</f>
        <v>4.1036978800483369E-4</v>
      </c>
      <c r="G240" s="21">
        <f>E240*137.88</f>
        <v>669.22258155574775</v>
      </c>
      <c r="H240" s="151">
        <f>G240*Input!L240/100</f>
        <v>2.4421859896353308E-2</v>
      </c>
      <c r="I240" s="18">
        <v>0.3</v>
      </c>
      <c r="J240" s="127">
        <f>(((C240*Constants!$B$24*0.000000001*Input!G240*(Constants!$B$4/Constants!$B$3))-(I240*0.000000000000001))/Input!F240)*1000000000000</f>
        <v>139.67533623567803</v>
      </c>
      <c r="K240" s="18">
        <f>J240*Input!P240/100</f>
        <v>0.56092787658427856</v>
      </c>
      <c r="L240" s="132">
        <f>(J240/Constants!$B$4)*602200000000*Constants!$B$17/(365.2425*24*60)</f>
        <v>1.9283731003320965</v>
      </c>
      <c r="M240" s="130">
        <f>L240*Input!P240/100</f>
        <v>7.7442321427913345E-3</v>
      </c>
      <c r="N240" s="18">
        <v>5.0000000000000001E-3</v>
      </c>
      <c r="O240" s="127">
        <f>(((G240*Constants!$B$23*0.000000001*Input!G240*(Constants!$B$7/Constants!$B$6))-(N240*0.000000001))/Input!F240)*1000000</f>
        <v>2.0446769999902825</v>
      </c>
      <c r="P240" s="18">
        <f>O240*Input!N240/100</f>
        <v>1.7287443729165761E-4</v>
      </c>
      <c r="Q240" s="128">
        <f>(O240/Constants!$B$7)*602200000000000000*Constants!$B$18/(365.2425*24*60)</f>
        <v>1.5255759540516802</v>
      </c>
      <c r="R240" s="129">
        <f>Q240*Input!N240/100</f>
        <v>1.2898520627151446E-4</v>
      </c>
      <c r="S240" s="130">
        <f>Input!S240*Constants!$B$17/Constants!$B$18</f>
        <v>1.2502188370896947</v>
      </c>
      <c r="T240" s="18">
        <f>S240*Input!T240/100</f>
        <v>6.6218115397121693E-4</v>
      </c>
      <c r="U240" s="18">
        <f>S240*1/((U239+U241)/2)</f>
        <v>1.2533773996400392</v>
      </c>
      <c r="V240" s="18">
        <f>U240*Input!T240/100</f>
        <v>6.6385409356581316E-4</v>
      </c>
      <c r="W240" s="131">
        <v>3.0000000000000001E-3</v>
      </c>
      <c r="X240" s="127">
        <f>IF((((Constants!$B$25*0.000000001*Input!G240/Input!W240*(Constants!$B$11/Constants!$B$9))-(W240*0.000000001))/Input!F240)*1000000000&lt;0, "n.d.", (((Constants!$B$25*0.000000001*Input!G240/Input!W240*(Constants!$B$11/Constants!$B$9))-(W240*0.000000001))/Input!F240)*1000000000)</f>
        <v>4.5085379721393162</v>
      </c>
      <c r="Y240" s="127">
        <f>X240*Input!X240/100</f>
        <v>7.0757688577728602E-3</v>
      </c>
      <c r="Z240" s="127">
        <f>(X240/Constants!$B$11)*6.022E+23*0.000000001*Constants!$B$19/(365.2425*24*60)</f>
        <v>1.1006798743094755E-3</v>
      </c>
      <c r="AA240" s="127">
        <f>Z240*Input!X240/100</f>
        <v>1.7274239288087504E-6</v>
      </c>
      <c r="AB240" s="132">
        <v>0.05</v>
      </c>
      <c r="AC240" s="132">
        <v>0.9</v>
      </c>
      <c r="AD240" s="127">
        <f>(((Input!G240*Constants!$B$25*0.000000001*Input!U240*(Constants!$B$10/Constants!$B$9))-((AB240*0.000000000000001)+(Input!G240*AC240*0.000000000000001)))/Input!F240)*1000000000000</f>
        <v>26.145380477195321</v>
      </c>
      <c r="AE240" s="127">
        <f>AD240*Input!V240/100</f>
        <v>4.7981386765784499E-2</v>
      </c>
      <c r="AF240" s="127">
        <f>(AD240/Constants!$B$10)*602200000000*Constants!$B$16/(365.2425*24*60)</f>
        <v>1.1934233691370713</v>
      </c>
      <c r="AG240" s="127">
        <f>AF240*Input!V240/100</f>
        <v>2.1901424727720797E-3</v>
      </c>
      <c r="AH240" s="18">
        <f>AF240/Z240</f>
        <v>1084.2601895358353</v>
      </c>
      <c r="AI240" s="131">
        <f>AH240*SQRT((AG240/AF240)^2+(AA240/Z240)^2)</f>
        <v>2.6181992701456496</v>
      </c>
      <c r="AJ240" s="130">
        <f t="shared" si="1222"/>
        <v>253.37739964003924</v>
      </c>
      <c r="AK240" s="131">
        <f>V240*1000</f>
        <v>0.66385409356581315</v>
      </c>
      <c r="AL240" s="131">
        <f>AF240/Q240</f>
        <v>0.78227725467718201</v>
      </c>
      <c r="AM240" s="131">
        <f>AL240*SQRT((R240/Q240)^2+(AG240/AF240)^2)</f>
        <v>1.4371395737822459E-3</v>
      </c>
      <c r="AN240" s="18">
        <f>AL240*1/((AN239+AN241)/2)</f>
        <v>0.78371356860645125</v>
      </c>
      <c r="AO240" s="127">
        <f>AN240*SQRT((R240/Q240)^2+(AG240/AF240)^2)</f>
        <v>1.4397782592045637E-3</v>
      </c>
      <c r="AP240" s="18">
        <f>ThU_Alter_Kombi(AN240,U240)</f>
        <v>102.3494</v>
      </c>
      <c r="AQ240" s="18">
        <f t="shared" si="1228"/>
        <v>0.31319999999999998</v>
      </c>
      <c r="AR240" s="152">
        <f>(AQ240/AP240)</f>
        <v>3.0601058726284665E-3</v>
      </c>
      <c r="AS240" s="129">
        <f t="shared" si="1229"/>
        <v>7.2148480800726428E-4</v>
      </c>
      <c r="AT240" s="129">
        <f t="shared" si="1230"/>
        <v>1.1339512954392667E-6</v>
      </c>
      <c r="AU240" s="18">
        <v>0.75</v>
      </c>
      <c r="AV240" s="18">
        <f>AU240/2</f>
        <v>0.375</v>
      </c>
      <c r="AW240" s="18">
        <f t="shared" si="1232"/>
        <v>102.3053</v>
      </c>
      <c r="AX240" s="133">
        <f t="shared" si="1233"/>
        <v>0.3107657841</v>
      </c>
      <c r="AY240" s="133">
        <f t="shared" si="1234"/>
        <v>0.3154158419000338</v>
      </c>
      <c r="AZ240" s="152">
        <f t="shared" si="1235"/>
        <v>3.0376313260407819E-3</v>
      </c>
      <c r="BA240" s="18" t="str">
        <f>Input!B240</f>
        <v>LA-19-07 top</v>
      </c>
      <c r="BB240" s="134">
        <f>Input!E240</f>
        <v>0</v>
      </c>
      <c r="BC240" s="18">
        <f>((U240-1)*EXP(Constants!$B$17*AW240*1000))*1000</f>
        <v>338.18455607303832</v>
      </c>
      <c r="BD240" s="130">
        <f>SQRT((EXP(Constants!$B$17*AW240*1000)*V240)^2+((U240-1)*Constants!$B$17*EXP(Constants!$B$17*AW240*1000)*AY240*1000)^2)*1000</f>
        <v>0.93578958523701083</v>
      </c>
      <c r="BE240" s="18">
        <f t="shared" si="1236"/>
        <v>102247.3</v>
      </c>
      <c r="BF240" s="135">
        <f t="shared" si="1237"/>
        <v>157.7079209500169</v>
      </c>
      <c r="BG240" s="20">
        <f t="shared" si="1238"/>
        <v>0.3083084081665699</v>
      </c>
      <c r="BH240" s="18"/>
      <c r="BI240" s="18"/>
      <c r="BJ240" s="18"/>
      <c r="BK240" s="18"/>
      <c r="BL240" s="18"/>
      <c r="BM240" s="18"/>
      <c r="BN240" s="157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</row>
    <row r="241" spans="1:110" ht="15" customHeight="1" x14ac:dyDescent="0.2">
      <c r="A241" s="136">
        <f>Input!A241</f>
        <v>10073</v>
      </c>
      <c r="B241" s="136" t="str">
        <f>Input!B241</f>
        <v>Hu1-13</v>
      </c>
      <c r="C241" s="136">
        <f>Input!O241</f>
        <v>2.1284514128673511</v>
      </c>
      <c r="D241" s="136">
        <f>C241*Input!P241/100</f>
        <v>3.2436760315903125E-2</v>
      </c>
      <c r="E241" s="137">
        <f>Input!M241</f>
        <v>2.7200646835017692</v>
      </c>
      <c r="F241" s="138">
        <f>E241*Input!N241/100</f>
        <v>4.8083696058685908E-4</v>
      </c>
      <c r="G241" s="139">
        <f t="shared" ref="G241" si="1257">E241*137.88</f>
        <v>375.04251856122391</v>
      </c>
      <c r="H241" s="138">
        <f>G241*Input!L241/100</f>
        <v>3.3424137214271878E-2</v>
      </c>
      <c r="I241" s="136">
        <v>0</v>
      </c>
      <c r="J241" s="140">
        <f>(((C241*Constants!$B$24*0.000000001*Input!G241*(Constants!$B$4/Constants!$B$3))-(I241*0.000000000000001))/Input!F241)*1000000000000</f>
        <v>772.14088144842833</v>
      </c>
      <c r="K241" s="136">
        <f>J241*Input!P241/100</f>
        <v>11.767122589804563</v>
      </c>
      <c r="L241" s="141">
        <f>(J241/Constants!$B$4)*602200000000*Constants!$B$17/(365.2425*24*60)</f>
        <v>10.660262187874556</v>
      </c>
      <c r="M241" s="142">
        <f>L241*Input!P241/100</f>
        <v>0.16245819256308386</v>
      </c>
      <c r="N241" s="136">
        <v>0</v>
      </c>
      <c r="O241" s="140">
        <f>(((G241*Constants!$B$23*0.000000001*Input!G241*(Constants!$B$7/Constants!$B$6))-(N241*0.000000001))/Input!F241)*1000000</f>
        <v>13.705497771384694</v>
      </c>
      <c r="P241" s="136">
        <f>O241*Input!N241/100</f>
        <v>2.4227769036869306E-3</v>
      </c>
      <c r="Q241" s="143">
        <f>(O241/Constants!$B$7)*602200000000000000*Constants!$B$18/(365.2425*24*60)</f>
        <v>10.225956392345957</v>
      </c>
      <c r="R241" s="144">
        <f>Q241*Input!N241/100</f>
        <v>1.8076841409739195E-3</v>
      </c>
      <c r="S241" s="142">
        <f>Input!S241*Constants!$B$17/Constants!$B$18</f>
        <v>0.9999622210651169</v>
      </c>
      <c r="T241" s="136">
        <f>S241*Input!T241/100</f>
        <v>4.041841589063646E-3</v>
      </c>
      <c r="U241" s="142">
        <f>S241</f>
        <v>0.9999622210651169</v>
      </c>
      <c r="V241" s="136">
        <f>U241*Input!T241/100</f>
        <v>4.041841589063646E-3</v>
      </c>
      <c r="W241" s="145">
        <v>0</v>
      </c>
      <c r="X241" s="140">
        <f>(((Constants!$B$25*0.000000001*Input!G241/Input!W241*(Constants!$B$11/Constants!$B$9))-(W241*0.000000001))/Input!F241)*1000000000</f>
        <v>0.91710063819312515</v>
      </c>
      <c r="Y241" s="140">
        <f>X241*Input!X241/100</f>
        <v>6.1643708935801966E-3</v>
      </c>
      <c r="Z241" s="140">
        <f>(X241/Constants!$B$11)*6.022E+23*0.000000001*Constants!$B$19/(365.2425*24*60)</f>
        <v>2.2389391448256315E-4</v>
      </c>
      <c r="AA241" s="140">
        <f>Z241*Input!X241/100</f>
        <v>1.5049222214099121E-6</v>
      </c>
      <c r="AB241" s="141">
        <v>0</v>
      </c>
      <c r="AC241" s="141">
        <v>0.9</v>
      </c>
      <c r="AD241" s="140">
        <f>(((Input!G241*Constants!$B$25*0.000000001*Input!U241*(Constants!$B$10/Constants!$B$9))-((AB241*0.000000000000001)+(Input!G241*AC241*0.000000000000001)))/Input!F241)*1000000000000</f>
        <v>223.65858352366124</v>
      </c>
      <c r="AE241" s="140">
        <f>AD241*Input!V241/100</f>
        <v>0.67165453496677008</v>
      </c>
      <c r="AF241" s="140">
        <f>(AD241/Constants!$B$10)*602200000000*Constants!$B$16/(365.2425*24*60)</f>
        <v>10.209045552733373</v>
      </c>
      <c r="AG241" s="140">
        <f>AF241*Input!V241/100</f>
        <v>3.0658120225688975E-2</v>
      </c>
      <c r="AH241" s="136">
        <f t="shared" ref="AH241" si="1258">AF241/Z241</f>
        <v>45597.691104411206</v>
      </c>
      <c r="AI241" s="145">
        <f t="shared" ref="AI241" si="1259">AH241*SQRT((AG241/AF241)^2+(AA241/Z241)^2)</f>
        <v>335.6867776277191</v>
      </c>
      <c r="AJ241" s="142">
        <f t="shared" si="1222"/>
        <v>-3.7778934883103688E-2</v>
      </c>
      <c r="AK241" s="145">
        <f t="shared" ref="AK241" si="1260">V241*1000</f>
        <v>4.0418415890636457</v>
      </c>
      <c r="AL241" s="145">
        <f t="shared" ref="AL241" si="1261">AF241/Q241</f>
        <v>0.99834628283519367</v>
      </c>
      <c r="AM241" s="145">
        <f t="shared" ref="AM241" si="1262">AL241*SQRT((R241/Q241)^2+(AG241/AF241)^2)</f>
        <v>3.0032585631519413E-3</v>
      </c>
      <c r="AN241" s="136">
        <f>AF241/Q241</f>
        <v>0.99834628283519367</v>
      </c>
      <c r="AO241" s="140">
        <f t="shared" ref="AO241" si="1263">AN241*SQRT((R241/Q241)^2+(AG241/AF241)^2)</f>
        <v>3.0032585631519413E-3</v>
      </c>
      <c r="AP241" s="136">
        <f t="shared" ref="AP241" si="1264">ThU_Alter_Kombi(AN241,U241)</f>
        <v>702.02189999999996</v>
      </c>
      <c r="AQ241" s="136" t="e">
        <f t="shared" si="1228"/>
        <v>#VALUE!</v>
      </c>
      <c r="AR241" s="136" t="e">
        <f>(AQ241/AP241)*100</f>
        <v>#VALUE!</v>
      </c>
      <c r="AS241" s="144">
        <f t="shared" si="1229"/>
        <v>2.1894667441584817E-5</v>
      </c>
      <c r="AT241" s="144">
        <f t="shared" si="1230"/>
        <v>1.4721777818869957E-7</v>
      </c>
      <c r="AU241" s="136">
        <v>0.75</v>
      </c>
      <c r="AV241" s="136">
        <f t="shared" ref="AV241" si="1265">AU241/2</f>
        <v>0.375</v>
      </c>
      <c r="AW241" s="136">
        <f t="shared" si="1232"/>
        <v>702.02009999999996</v>
      </c>
      <c r="AX241" s="146">
        <f t="shared" si="1233"/>
        <v>308.8608161313</v>
      </c>
      <c r="AY241" s="146">
        <f t="shared" si="1234"/>
        <v>440.60285981445924</v>
      </c>
      <c r="AZ241" s="147">
        <f t="shared" si="1235"/>
        <v>0.43996007540425125</v>
      </c>
      <c r="BA241" s="136" t="str">
        <f>Input!B241</f>
        <v>Hu1-13</v>
      </c>
      <c r="BB241" s="148">
        <f>Input!E241</f>
        <v>0</v>
      </c>
      <c r="BC241" s="136">
        <f>((U241-1)*EXP(Constants!$B$17*AW241*1000))*1000</f>
        <v>-0.27393600274130114</v>
      </c>
      <c r="BD241" s="142">
        <f>SQRT((EXP(Constants!$B$17*AW241*1000)*V241)^2+((U241-1)*Constants!$B$17*EXP(Constants!$B$17*AW241*1000)*AY241*1000)^2)*1000</f>
        <v>29.309473817455896</v>
      </c>
      <c r="BE241" s="136">
        <f t="shared" si="1236"/>
        <v>701962.1</v>
      </c>
      <c r="BF241" s="149">
        <f t="shared" si="1237"/>
        <v>220301.42990722961</v>
      </c>
      <c r="BG241" s="158">
        <f t="shared" si="1238"/>
        <v>62.762143108788372</v>
      </c>
      <c r="BH241" s="136"/>
      <c r="BI241" s="18"/>
      <c r="BJ241" s="18"/>
      <c r="BK241" s="18"/>
      <c r="BL241" s="18"/>
      <c r="BM241" s="18"/>
      <c r="BN241" s="157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</row>
    <row r="242" spans="1:110" ht="15" customHeight="1" x14ac:dyDescent="0.2">
      <c r="A242" s="18">
        <f>Input!A242</f>
        <v>10190</v>
      </c>
      <c r="B242" s="18" t="str">
        <f>Input!B242</f>
        <v>LA-19-07 bottom</v>
      </c>
      <c r="C242" s="18">
        <f>Input!O242</f>
        <v>0.46476509289946383</v>
      </c>
      <c r="D242" s="18">
        <f>C242*Input!P242/100</f>
        <v>2.4328594002359558E-3</v>
      </c>
      <c r="E242" s="150">
        <f>Input!M242</f>
        <v>0.54207201744099542</v>
      </c>
      <c r="F242" s="151">
        <f>E242*Input!N242/100</f>
        <v>4.0699452746973021E-5</v>
      </c>
      <c r="G242" s="21">
        <f>E242*137.88</f>
        <v>74.740889764764447</v>
      </c>
      <c r="H242" s="151">
        <f>G242*Input!L242/100</f>
        <v>4.7265288418383809E-3</v>
      </c>
      <c r="I242" s="18">
        <v>0.3</v>
      </c>
      <c r="J242" s="127">
        <f>(((C242*Constants!$B$24*0.000000001*Input!G242*(Constants!$B$4/Constants!$B$3))-(I242*0.000000000000001))/Input!F242)*1000000000000</f>
        <v>13.632059861614028</v>
      </c>
      <c r="K242" s="18">
        <f>J242*Input!P242/100</f>
        <v>7.1358381869873033E-2</v>
      </c>
      <c r="L242" s="132">
        <f>(J242/Constants!$B$4)*602200000000*Constants!$B$17/(365.2425*24*60)</f>
        <v>0.18820572226794155</v>
      </c>
      <c r="M242" s="130">
        <f>L242*Input!P242/100</f>
        <v>9.8518169198392341E-4</v>
      </c>
      <c r="N242" s="18">
        <v>5.0000000000000001E-3</v>
      </c>
      <c r="O242" s="127">
        <f>(((G242*Constants!$B$23*0.000000001*Input!G242*(Constants!$B$7/Constants!$B$6))-(N242*0.000000001))/Input!F242)*1000000</f>
        <v>0.22083378355798552</v>
      </c>
      <c r="P242" s="18">
        <f>O242*Input!N242/100</f>
        <v>1.6580479806508042E-5</v>
      </c>
      <c r="Q242" s="128">
        <f>(O242/Constants!$B$7)*602200000000000000*Constants!$B$18/(365.2425*24*60)</f>
        <v>0.16476867008330273</v>
      </c>
      <c r="R242" s="129">
        <f>Q242*Input!N242/100</f>
        <v>1.2371040168969642E-5</v>
      </c>
      <c r="S242" s="130">
        <f>Input!S242*Constants!$B$17/Constants!$B$18</f>
        <v>1.1292678056695136</v>
      </c>
      <c r="T242" s="18">
        <f>S242*Input!T242/100</f>
        <v>2.8694112764509811E-3</v>
      </c>
      <c r="U242" s="18">
        <f>S242*1/((U241+U243)/2)</f>
        <v>1.1304189538663094</v>
      </c>
      <c r="V242" s="18">
        <f>U242*Input!T242/100</f>
        <v>2.872336284673272E-3</v>
      </c>
      <c r="W242" s="131">
        <v>3.0000000000000001E-3</v>
      </c>
      <c r="X242" s="127">
        <f>IF((((Constants!$B$25*0.000000001*Input!G242/Input!W242*(Constants!$B$11/Constants!$B$9))-(W242*0.000000001))/Input!F242)*1000000000&lt;0, "n.d.", (((Constants!$B$25*0.000000001*Input!G242/Input!W242*(Constants!$B$11/Constants!$B$9))-(W242*0.000000001))/Input!F242)*1000000000)</f>
        <v>5.6363884324152645E-2</v>
      </c>
      <c r="Y242" s="127">
        <f>X242*Input!X242/100</f>
        <v>1.7771910113083467E-4</v>
      </c>
      <c r="Z242" s="127">
        <f>(X242/Constants!$B$11)*6.022E+23*0.000000001*Constants!$B$19/(365.2425*24*60)</f>
        <v>1.3760246336367137E-5</v>
      </c>
      <c r="AA242" s="127">
        <f>Z242*Input!X242/100</f>
        <v>4.3386978019009917E-8</v>
      </c>
      <c r="AB242" s="132">
        <v>0.05</v>
      </c>
      <c r="AC242" s="132">
        <v>0.9</v>
      </c>
      <c r="AD242" s="127">
        <f>(((Input!G242*Constants!$B$25*0.000000001*Input!U242*(Constants!$B$10/Constants!$B$9))-((AB242*0.000000000000001)+(Input!G242*AC242*0.000000000000001)))/Input!F242)*1000000000000</f>
        <v>3.9523010855469609</v>
      </c>
      <c r="AE242" s="127">
        <f>AD242*Input!V242/100</f>
        <v>1.0977921184118378E-2</v>
      </c>
      <c r="AF242" s="127">
        <f>(AD242/Constants!$B$10)*602200000000*Constants!$B$16/(365.2425*24*60)</f>
        <v>0.18040542502227674</v>
      </c>
      <c r="AG242" s="127">
        <f>AF242*Input!V242/100</f>
        <v>5.0109455079833641E-4</v>
      </c>
      <c r="AH242" s="18">
        <f>AF242/Z242</f>
        <v>13110.624665597799</v>
      </c>
      <c r="AI242" s="131">
        <f>AH242*SQRT((AG242/AF242)^2+(AA242/Z242)^2)</f>
        <v>55.091004909216203</v>
      </c>
      <c r="AJ242" s="130">
        <f t="shared" si="1222"/>
        <v>130.41895386630941</v>
      </c>
      <c r="AK242" s="131">
        <f>V242*1000</f>
        <v>2.8723362846732718</v>
      </c>
      <c r="AL242" s="131">
        <f>AF242/Q242</f>
        <v>1.0949012632745563</v>
      </c>
      <c r="AM242" s="131">
        <f>AL242*SQRT((R242/Q242)^2+(AG242/AF242)^2)</f>
        <v>3.0423112914339068E-3</v>
      </c>
      <c r="AN242" s="18">
        <f>AL242*1/((AN241+AN243)/2)</f>
        <v>1.09885397418456</v>
      </c>
      <c r="AO242" s="127">
        <f>AN242*SQRT((R242/Q242)^2+(AG242/AF242)^2)</f>
        <v>3.0532943612655312E-3</v>
      </c>
      <c r="AP242" s="18">
        <f>ThU_Alter_Kombi(AN242,U242)</f>
        <v>303.13839999999999</v>
      </c>
      <c r="AQ242" s="18">
        <f t="shared" si="1228"/>
        <v>6.3011999999999997</v>
      </c>
      <c r="AR242" s="152">
        <f>(AQ242/AP242)</f>
        <v>2.0786545023659161E-2</v>
      </c>
      <c r="AS242" s="129">
        <f t="shared" si="1229"/>
        <v>8.3512516848077475E-5</v>
      </c>
      <c r="AT242" s="129">
        <f t="shared" si="1230"/>
        <v>2.6339520037791296E-7</v>
      </c>
      <c r="AU242" s="18">
        <v>0.75</v>
      </c>
      <c r="AV242" s="18">
        <f>AU242/2</f>
        <v>0.375</v>
      </c>
      <c r="AW242" s="18">
        <f t="shared" si="1232"/>
        <v>303.13319999999999</v>
      </c>
      <c r="AX242" s="133">
        <f t="shared" si="1233"/>
        <v>6.2955442781000004</v>
      </c>
      <c r="AY242" s="133">
        <f t="shared" si="1234"/>
        <v>6.2713386797392783</v>
      </c>
      <c r="AZ242" s="152">
        <f t="shared" si="1235"/>
        <v>2.0768244052779439E-2</v>
      </c>
      <c r="BA242" s="18" t="str">
        <f>Input!B242</f>
        <v>LA-19-07 bottom</v>
      </c>
      <c r="BB242" s="134">
        <f>Input!E242</f>
        <v>0</v>
      </c>
      <c r="BC242" s="18">
        <f>((U242-1)*EXP(Constants!$B$17*AW242*1000))*1000</f>
        <v>306.8049087056304</v>
      </c>
      <c r="BD242" s="130">
        <f>SQRT((EXP(Constants!$B$17*AW242*1000)*V242)^2+((U242-1)*Constants!$B$17*EXP(Constants!$B$17*AW242*1000)*AY242*1000)^2)*1000</f>
        <v>8.6683950905447258</v>
      </c>
      <c r="BE242" s="18">
        <f t="shared" si="1236"/>
        <v>303075.20000000001</v>
      </c>
      <c r="BF242" s="135">
        <f t="shared" si="1237"/>
        <v>3135.6693398696393</v>
      </c>
      <c r="BG242" s="20">
        <f t="shared" si="1238"/>
        <v>2.0688392692516948</v>
      </c>
      <c r="BH242" s="18"/>
      <c r="BI242" s="18"/>
      <c r="BJ242" s="18"/>
      <c r="BK242" s="18"/>
      <c r="BL242" s="18"/>
      <c r="BM242" s="18"/>
      <c r="BN242" s="157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</row>
    <row r="243" spans="1:110" ht="15" customHeight="1" x14ac:dyDescent="0.2">
      <c r="A243" s="136">
        <f>Input!A243</f>
        <v>10073</v>
      </c>
      <c r="B243" s="136" t="str">
        <f>Input!B243</f>
        <v>Hu1-13</v>
      </c>
      <c r="C243" s="136">
        <f>Input!O243</f>
        <v>2.1297066125233384</v>
      </c>
      <c r="D243" s="136">
        <f>C243*Input!P243/100</f>
        <v>3.9554801559358296E-2</v>
      </c>
      <c r="E243" s="137">
        <f>Input!M243</f>
        <v>2.7193689181733962</v>
      </c>
      <c r="F243" s="138">
        <f>E243*Input!N243/100</f>
        <v>4.8488099926803012E-4</v>
      </c>
      <c r="G243" s="139">
        <f t="shared" ref="G243" si="1266">E243*137.88</f>
        <v>374.94658643774784</v>
      </c>
      <c r="H243" s="138">
        <f>G243*Input!L243/100</f>
        <v>3.3720899115106825E-2</v>
      </c>
      <c r="I243" s="136">
        <v>0</v>
      </c>
      <c r="J243" s="140">
        <f>(((C243*Constants!$B$24*0.000000001*Input!G243*(Constants!$B$4/Constants!$B$3))-(I243*0.000000000000001))/Input!F243)*1000000000000</f>
        <v>772.59623173874218</v>
      </c>
      <c r="K243" s="136">
        <f>J243*Input!P243/100</f>
        <v>14.349342980968489</v>
      </c>
      <c r="L243" s="141">
        <f>(J243/Constants!$B$4)*602200000000*Constants!$B$17/(365.2425*24*60)</f>
        <v>10.666548804214525</v>
      </c>
      <c r="M243" s="142">
        <f>L243*Input!P243/100</f>
        <v>0.19810861214072159</v>
      </c>
      <c r="N243" s="136">
        <v>0</v>
      </c>
      <c r="O243" s="140">
        <f>(((G243*Constants!$B$23*0.000000001*Input!G243*(Constants!$B$7/Constants!$B$6))-(N243*0.000000001))/Input!F243)*1000000</f>
        <v>13.701992042195508</v>
      </c>
      <c r="P243" s="136">
        <f>O243*Input!N243/100</f>
        <v>2.4431534643872548E-3</v>
      </c>
      <c r="Q243" s="143">
        <f>(O243/Constants!$B$7)*602200000000000000*Constants!$B$18/(365.2425*24*60)</f>
        <v>10.223340695024344</v>
      </c>
      <c r="R243" s="144">
        <f>Q243*Input!N243/100</f>
        <v>1.8228875158985837E-3</v>
      </c>
      <c r="S243" s="142">
        <f>Input!S243*Constants!$B$17/Constants!$B$18</f>
        <v>0.99800110360692862</v>
      </c>
      <c r="T243" s="136">
        <f>S243*Input!T243/100</f>
        <v>3.5833399430104324E-3</v>
      </c>
      <c r="U243" s="142">
        <f>S243</f>
        <v>0.99800110360692862</v>
      </c>
      <c r="V243" s="136">
        <f>U243*Input!T243/100</f>
        <v>3.5833399430104324E-3</v>
      </c>
      <c r="W243" s="145">
        <v>0</v>
      </c>
      <c r="X243" s="140">
        <f>(((Constants!$B$25*0.000000001*Input!G243/Input!W243*(Constants!$B$11/Constants!$B$9))-(W243*0.000000001))/Input!F243)*1000000000</f>
        <v>0.90510629716154278</v>
      </c>
      <c r="Y243" s="140">
        <f>X243*Input!X243/100</f>
        <v>9.4109919700202053E-3</v>
      </c>
      <c r="Z243" s="140">
        <f>(X243/Constants!$B$11)*6.022E+23*0.000000001*Constants!$B$19/(365.2425*24*60)</f>
        <v>2.2096570807493194E-4</v>
      </c>
      <c r="AA243" s="140">
        <f>Z243*Input!X243/100</f>
        <v>2.2975273853076116E-6</v>
      </c>
      <c r="AB243" s="141">
        <v>0</v>
      </c>
      <c r="AC243" s="141">
        <v>0.9</v>
      </c>
      <c r="AD243" s="140">
        <f>(((Input!G243*Constants!$B$25*0.000000001*Input!U243*(Constants!$B$10/Constants!$B$9))-((AB243*0.000000000000001)+(Input!G243*AC243*0.000000000000001)))/Input!F243)*1000000000000</f>
        <v>222.73083865891766</v>
      </c>
      <c r="AE243" s="140">
        <f>AD243*Input!V243/100</f>
        <v>0.58888864200991664</v>
      </c>
      <c r="AF243" s="140">
        <f>(AD243/Constants!$B$10)*602200000000*Constants!$B$16/(365.2425*24*60)</f>
        <v>10.166698018217758</v>
      </c>
      <c r="AG243" s="140">
        <f>AF243*Input!V243/100</f>
        <v>2.6880215715622265E-2</v>
      </c>
      <c r="AH243" s="136">
        <f t="shared" ref="AH243" si="1267">AF243/Z243</f>
        <v>46010.297737104607</v>
      </c>
      <c r="AI243" s="145">
        <f t="shared" ref="AI243" si="1268">AH243*SQRT((AG243/AF243)^2+(AA243/Z243)^2)</f>
        <v>493.62401233512878</v>
      </c>
      <c r="AJ243" s="142">
        <f t="shared" si="1222"/>
        <v>-1.998896393071381</v>
      </c>
      <c r="AK243" s="145">
        <f t="shared" ref="AK243" si="1269">V243*1000</f>
        <v>3.5833399430104325</v>
      </c>
      <c r="AL243" s="145">
        <f t="shared" ref="AL243" si="1270">AF243/Q243</f>
        <v>0.99445947479436403</v>
      </c>
      <c r="AM243" s="145">
        <f t="shared" ref="AM243" si="1271">AL243*SQRT((R243/Q243)^2+(AG243/AF243)^2)</f>
        <v>2.6352709849219737E-3</v>
      </c>
      <c r="AN243" s="136">
        <f>AF243/Q243</f>
        <v>0.99445947479436403</v>
      </c>
      <c r="AO243" s="140">
        <f t="shared" ref="AO243" si="1272">AN243*SQRT((R243/Q243)^2+(AG243/AF243)^2)</f>
        <v>2.6352709849219737E-3</v>
      </c>
      <c r="AP243" s="136">
        <f t="shared" ref="AP243" si="1273">ThU_Alter_Kombi(AN243,U243)</f>
        <v>644.89980000000003</v>
      </c>
      <c r="AQ243" s="136" t="e">
        <f t="shared" si="1228"/>
        <v>#VALUE!</v>
      </c>
      <c r="AR243" s="136" t="e">
        <f>(AQ243/AP243)*100</f>
        <v>#VALUE!</v>
      </c>
      <c r="AS243" s="144">
        <f t="shared" si="1229"/>
        <v>2.16138456759516E-5</v>
      </c>
      <c r="AT243" s="144">
        <f t="shared" si="1230"/>
        <v>2.2476656653413662E-7</v>
      </c>
      <c r="AU243" s="136">
        <v>0.75</v>
      </c>
      <c r="AV243" s="136">
        <f t="shared" ref="AV243" si="1274">AU243/2</f>
        <v>0.375</v>
      </c>
      <c r="AW243" s="136">
        <f t="shared" si="1232"/>
        <v>644.89800000000002</v>
      </c>
      <c r="AX243" s="146">
        <f t="shared" si="1233"/>
        <v>295.3811924968</v>
      </c>
      <c r="AY243" s="146">
        <f t="shared" si="1234"/>
        <v>232.88165111924803</v>
      </c>
      <c r="AZ243" s="147">
        <f t="shared" si="1235"/>
        <v>0.45802776950277407</v>
      </c>
      <c r="BA243" s="136" t="str">
        <f>Input!B243</f>
        <v>Hu1-13</v>
      </c>
      <c r="BB243" s="148">
        <f>Input!E243</f>
        <v>0</v>
      </c>
      <c r="BC243" s="136">
        <f>((U243-1)*EXP(Constants!$B$17*AW243*1000))*1000</f>
        <v>-12.336175886154408</v>
      </c>
      <c r="BD243" s="142">
        <f>SQRT((EXP(Constants!$B$17*AW243*1000)*V243)^2+((U243-1)*Constants!$B$17*EXP(Constants!$B$17*AW243*1000)*AY243*1000)^2)*1000</f>
        <v>23.553848655542772</v>
      </c>
      <c r="BE243" s="136">
        <f t="shared" si="1236"/>
        <v>644840</v>
      </c>
      <c r="BF243" s="149">
        <f t="shared" si="1237"/>
        <v>116440.82555962402</v>
      </c>
      <c r="BG243" s="158">
        <f t="shared" si="1238"/>
        <v>36.111392982959792</v>
      </c>
      <c r="BH243" s="136"/>
      <c r="BI243" s="18"/>
      <c r="BJ243" s="18"/>
      <c r="BK243" s="18"/>
      <c r="BL243" s="18"/>
      <c r="BM243" s="18"/>
      <c r="BN243" s="157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</row>
    <row r="244" spans="1:110" ht="15" customHeight="1" x14ac:dyDescent="0.2">
      <c r="A244" s="18">
        <f>Input!A244</f>
        <v>10192</v>
      </c>
      <c r="B244" s="18" t="str">
        <f>Input!B244</f>
        <v>LA-19-09 top</v>
      </c>
      <c r="C244" s="18">
        <f>Input!O244</f>
        <v>1.7133458622582012</v>
      </c>
      <c r="D244" s="18">
        <f>C244*Input!P244/100</f>
        <v>4.8850276865566719E-3</v>
      </c>
      <c r="E244" s="150">
        <f>Input!M244</f>
        <v>1.8247195230908186</v>
      </c>
      <c r="F244" s="151">
        <f>E244*Input!N244/100</f>
        <v>1.1369981122749136E-4</v>
      </c>
      <c r="G244" s="21">
        <f>E244*137.88</f>
        <v>251.59232784376206</v>
      </c>
      <c r="H244" s="151">
        <f>G244*Input!L244/100</f>
        <v>1.4120278023623874E-2</v>
      </c>
      <c r="I244" s="18">
        <v>0.3</v>
      </c>
      <c r="J244" s="127">
        <f>(((C244*Constants!$B$24*0.000000001*Input!G244*(Constants!$B$4/Constants!$B$3))-(I244*0.000000000000001))/Input!F244)*1000000000000</f>
        <v>51.125446920680204</v>
      </c>
      <c r="K244" s="18">
        <f>J244*Input!P244/100</f>
        <v>0.14576696345823323</v>
      </c>
      <c r="L244" s="132">
        <f>(J244/Constants!$B$4)*602200000000*Constants!$B$17/(365.2425*24*60)</f>
        <v>0.70584356008239213</v>
      </c>
      <c r="M244" s="130">
        <f>L244*Input!P244/100</f>
        <v>2.0124747777635742E-3</v>
      </c>
      <c r="N244" s="18">
        <v>5.0000000000000001E-3</v>
      </c>
      <c r="O244" s="127">
        <f>(((G244*Constants!$B$23*0.000000001*Input!G244*(Constants!$B$7/Constants!$B$6))-(N244*0.000000001))/Input!F244)*1000000</f>
        <v>0.7562553034940388</v>
      </c>
      <c r="P244" s="18">
        <f>O244*Input!N244/100</f>
        <v>4.7122905278841453E-5</v>
      </c>
      <c r="Q244" s="128">
        <f>(O244/Constants!$B$7)*602200000000000000*Constants!$B$18/(365.2425*24*60)</f>
        <v>0.56425778063725684</v>
      </c>
      <c r="R244" s="129">
        <f>Q244*Input!N244/100</f>
        <v>3.5159377827792443E-5</v>
      </c>
      <c r="S244" s="130">
        <f>Input!S244*Constants!$B$17/Constants!$B$18</f>
        <v>1.2380183363925614</v>
      </c>
      <c r="T244" s="18">
        <f>S244*Input!T244/100</f>
        <v>1.1392730148007989E-3</v>
      </c>
      <c r="U244" s="18">
        <f>S244*1/((U243+U245)/2)</f>
        <v>1.2391244870491602</v>
      </c>
      <c r="V244" s="18">
        <f>U244*Input!T244/100</f>
        <v>1.1402909380062332E-3</v>
      </c>
      <c r="W244" s="131">
        <v>3.0000000000000001E-3</v>
      </c>
      <c r="X244" s="127">
        <f>IF((((Constants!$B$25*0.000000001*Input!G244/Input!W244*(Constants!$B$11/Constants!$B$9))-(W244*0.000000001))/Input!F244)*1000000000&lt;0, "n.d.", (((Constants!$B$25*0.000000001*Input!G244/Input!W244*(Constants!$B$11/Constants!$B$9))-(W244*0.000000001))/Input!F244)*1000000000)</f>
        <v>0.26015630107975807</v>
      </c>
      <c r="Y244" s="127">
        <f>X244*Input!X244/100</f>
        <v>5.3841133601114125E-4</v>
      </c>
      <c r="Z244" s="127">
        <f>(X244/Constants!$B$11)*6.022E+23*0.000000001*Constants!$B$19/(365.2425*24*60)</f>
        <v>6.3512563616584703E-5</v>
      </c>
      <c r="AA244" s="127">
        <f>Z244*Input!X244/100</f>
        <v>1.3144361327544505E-7</v>
      </c>
      <c r="AB244" s="132">
        <v>0.05</v>
      </c>
      <c r="AC244" s="132">
        <v>0.9</v>
      </c>
      <c r="AD244" s="127">
        <f>(((Input!G244*Constants!$B$25*0.000000001*Input!U244*(Constants!$B$10/Constants!$B$9))-((AB244*0.000000000000001)+(Input!G244*AC244*0.000000000000001)))/Input!F244)*1000000000000</f>
        <v>14.750432875395648</v>
      </c>
      <c r="AE244" s="127">
        <f>AD244*Input!V244/100</f>
        <v>3.5654841423628285E-2</v>
      </c>
      <c r="AF244" s="127">
        <f>(AD244/Constants!$B$10)*602200000000*Constants!$B$16/(365.2425*24*60)</f>
        <v>0.67329336873636747</v>
      </c>
      <c r="AG244" s="127">
        <f>AF244*Input!V244/100</f>
        <v>1.6274890707728979E-3</v>
      </c>
      <c r="AH244" s="18">
        <f>AF244/Z244</f>
        <v>10600.947755800458</v>
      </c>
      <c r="AI244" s="131">
        <f>AH244*SQRT((AG244/AF244)^2+(AA244/Z244)^2)</f>
        <v>33.733677566082392</v>
      </c>
      <c r="AJ244" s="130">
        <f t="shared" si="1222"/>
        <v>239.12448704916022</v>
      </c>
      <c r="AK244" s="131">
        <f>V244*1000</f>
        <v>1.1402909380062332</v>
      </c>
      <c r="AL244" s="131">
        <f>AF244/Q244</f>
        <v>1.1932371902359395</v>
      </c>
      <c r="AM244" s="131">
        <f>AL244*SQRT((R244/Q244)^2+(AG244/AF244)^2)</f>
        <v>2.8852587877914895E-3</v>
      </c>
      <c r="AN244" s="18">
        <f>AL244*1/((AN243+AN245)/2)</f>
        <v>1.1984299489535841</v>
      </c>
      <c r="AO244" s="127">
        <f>AN244*SQRT((R244/Q244)^2+(AG244/AF244)^2)</f>
        <v>2.8978149273801343E-3</v>
      </c>
      <c r="AP244" s="18">
        <f>ThU_Alter_Kombi(AN244,U244)</f>
        <v>269.40499999999997</v>
      </c>
      <c r="AQ244" s="18">
        <f t="shared" si="1228"/>
        <v>2.7282000000000002</v>
      </c>
      <c r="AR244" s="152">
        <f>(AQ244/AP244)</f>
        <v>1.0126760824780536E-2</v>
      </c>
      <c r="AS244" s="129">
        <f t="shared" si="1229"/>
        <v>1.1255948220130062E-4</v>
      </c>
      <c r="AT244" s="129">
        <f t="shared" si="1230"/>
        <v>2.3305514088755169E-7</v>
      </c>
      <c r="AU244" s="18">
        <v>0.75</v>
      </c>
      <c r="AV244" s="18">
        <f>AU244/2</f>
        <v>0.375</v>
      </c>
      <c r="AW244" s="18">
        <f t="shared" si="1232"/>
        <v>269.39890000000003</v>
      </c>
      <c r="AX244" s="133">
        <f t="shared" si="1233"/>
        <v>2.7746456624000002</v>
      </c>
      <c r="AY244" s="133">
        <f t="shared" si="1234"/>
        <v>2.7211361679773565</v>
      </c>
      <c r="AZ244" s="152">
        <f t="shared" si="1235"/>
        <v>1.0299394921063151E-2</v>
      </c>
      <c r="BA244" s="18" t="str">
        <f>Input!B244</f>
        <v>LA-19-09 top</v>
      </c>
      <c r="BB244" s="134">
        <f>Input!E244</f>
        <v>0</v>
      </c>
      <c r="BC244" s="18">
        <f>((U244-1)*EXP(Constants!$B$17*AW244*1000))*1000</f>
        <v>511.44709163413694</v>
      </c>
      <c r="BD244" s="130">
        <f>SQRT((EXP(Constants!$B$17*AW244*1000)*V244)^2+((U244-1)*Constants!$B$17*EXP(Constants!$B$17*AW244*1000)*AY244*1000)^2)*1000</f>
        <v>4.6231501942195194</v>
      </c>
      <c r="BE244" s="18">
        <f t="shared" si="1236"/>
        <v>269340.90000000002</v>
      </c>
      <c r="BF244" s="135">
        <f t="shared" si="1237"/>
        <v>1360.5680839886782</v>
      </c>
      <c r="BG244" s="20">
        <f t="shared" si="1238"/>
        <v>1.0100769409145161</v>
      </c>
      <c r="BH244" s="18"/>
      <c r="BI244" s="18"/>
      <c r="BJ244" s="18"/>
      <c r="BK244" s="18"/>
      <c r="BL244" s="18"/>
      <c r="BM244" s="18"/>
      <c r="BN244" s="157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</row>
    <row r="245" spans="1:110" ht="15" customHeight="1" x14ac:dyDescent="0.2">
      <c r="A245" s="136">
        <f>Input!A245</f>
        <v>10073</v>
      </c>
      <c r="B245" s="136" t="str">
        <f>Input!B245</f>
        <v>Hu1-13</v>
      </c>
      <c r="C245" s="136">
        <f>Input!O245</f>
        <v>2.0958332031423437</v>
      </c>
      <c r="D245" s="136">
        <f>C245*Input!P245/100</f>
        <v>3.2079197852058164E-2</v>
      </c>
      <c r="E245" s="137">
        <f>Input!M245</f>
        <v>2.7199836528608619</v>
      </c>
      <c r="F245" s="138">
        <f>E245*Input!N245/100</f>
        <v>4.8028250304260806E-4</v>
      </c>
      <c r="G245" s="139">
        <f t="shared" ref="G245" si="1275">E245*137.88</f>
        <v>375.03134605645562</v>
      </c>
      <c r="H245" s="138">
        <f>G245*Input!L245/100</f>
        <v>3.9584430792230167E-2</v>
      </c>
      <c r="I245" s="136">
        <v>0</v>
      </c>
      <c r="J245" s="140">
        <f>(((C245*Constants!$B$24*0.000000001*Input!G245*(Constants!$B$4/Constants!$B$3))-(I245*0.000000000000001))/Input!F245)*1000000000000</f>
        <v>760.30793423803948</v>
      </c>
      <c r="K245" s="136">
        <f>J245*Input!P245/100</f>
        <v>11.637409224332812</v>
      </c>
      <c r="L245" s="141">
        <f>(J245/Constants!$B$4)*602200000000*Constants!$B$17/(365.2425*24*60)</f>
        <v>10.496895213338252</v>
      </c>
      <c r="M245" s="142">
        <f>L245*Input!P245/100</f>
        <v>0.16066735553007178</v>
      </c>
      <c r="N245" s="136">
        <v>0</v>
      </c>
      <c r="O245" s="140">
        <f>(((G245*Constants!$B$23*0.000000001*Input!G245*(Constants!$B$7/Constants!$B$6))-(N245*0.000000001))/Input!F245)*1000000</f>
        <v>13.70508948503948</v>
      </c>
      <c r="P245" s="136">
        <f>O245*Input!N245/100</f>
        <v>2.4199831772424266E-3</v>
      </c>
      <c r="Q245" s="143">
        <f>(O245/Constants!$B$7)*602200000000000000*Constants!$B$18/(365.2425*24*60)</f>
        <v>10.225651761428393</v>
      </c>
      <c r="R245" s="144">
        <f>Q245*Input!N245/100</f>
        <v>1.8055996836801981E-3</v>
      </c>
      <c r="S245" s="142">
        <f>Input!S245*Constants!$B$17/Constants!$B$18</f>
        <v>1.000213521851353</v>
      </c>
      <c r="T245" s="136">
        <f>S245*Input!T245/100</f>
        <v>3.1346064244135857E-3</v>
      </c>
      <c r="U245" s="142">
        <f>S245</f>
        <v>1.000213521851353</v>
      </c>
      <c r="V245" s="136">
        <f>U245*Input!T245/100</f>
        <v>3.1346064244135857E-3</v>
      </c>
      <c r="W245" s="145">
        <v>0</v>
      </c>
      <c r="X245" s="140">
        <f>(((Constants!$B$25*0.000000001*Input!G245/Input!W245*(Constants!$B$11/Constants!$B$9))-(W245*0.000000001))/Input!F245)*1000000000</f>
        <v>0.90843406880834843</v>
      </c>
      <c r="Y245" s="140">
        <f>X245*Input!X245/100</f>
        <v>5.7354850952312415E-3</v>
      </c>
      <c r="Z245" s="140">
        <f>(X245/Constants!$B$11)*6.022E+23*0.000000001*Constants!$B$19/(365.2425*24*60)</f>
        <v>2.2177812471655081E-4</v>
      </c>
      <c r="AA245" s="140">
        <f>Z245*Input!X245/100</f>
        <v>1.4002173326994262E-6</v>
      </c>
      <c r="AB245" s="141">
        <v>0</v>
      </c>
      <c r="AC245" s="141">
        <v>0.9</v>
      </c>
      <c r="AD245" s="140">
        <f>(((Input!G245*Constants!$B$25*0.000000001*Input!U245*(Constants!$B$10/Constants!$B$9))-((AB245*0.000000000000001)+(Input!G245*AC245*0.000000000000001)))/Input!F245)*1000000000000</f>
        <v>223.32222837982252</v>
      </c>
      <c r="AE245" s="140">
        <f>AD245*Input!V245/100</f>
        <v>0.80666100397474783</v>
      </c>
      <c r="AF245" s="140">
        <f>(AD245/Constants!$B$10)*602200000000*Constants!$B$16/(365.2425*24*60)</f>
        <v>10.193692397351422</v>
      </c>
      <c r="AG245" s="140">
        <f>AF245*Input!V245/100</f>
        <v>3.6820580750573408E-2</v>
      </c>
      <c r="AH245" s="136">
        <f t="shared" ref="AH245" si="1276">AF245/Z245</f>
        <v>45963.470970726848</v>
      </c>
      <c r="AI245" s="145">
        <f t="shared" ref="AI245" si="1277">AH245*SQRT((AG245/AF245)^2+(AA245/Z245)^2)</f>
        <v>334.33082213274139</v>
      </c>
      <c r="AJ245" s="142">
        <f t="shared" si="1222"/>
        <v>0.21352185135303792</v>
      </c>
      <c r="AK245" s="145">
        <f t="shared" ref="AK245" si="1278">V245*1000</f>
        <v>3.1346064244135858</v>
      </c>
      <c r="AL245" s="145">
        <f t="shared" ref="AL245" si="1279">AF245/Q245</f>
        <v>0.99687458904110893</v>
      </c>
      <c r="AM245" s="145">
        <f t="shared" ref="AM245" si="1280">AL245*SQRT((R245/Q245)^2+(AG245/AF245)^2)</f>
        <v>3.6051051182203475E-3</v>
      </c>
      <c r="AN245" s="136">
        <f>AF245/Q245</f>
        <v>0.99687458904110893</v>
      </c>
      <c r="AO245" s="140">
        <f t="shared" ref="AO245" si="1281">AN245*SQRT((R245/Q245)^2+(AG245/AF245)^2)</f>
        <v>3.6051051182203475E-3</v>
      </c>
      <c r="AP245" s="136">
        <f t="shared" ref="AP245" si="1282">ThU_Alter_Kombi(AN245,U245)</f>
        <v>618.92409999999995</v>
      </c>
      <c r="AQ245" s="136" t="e">
        <f t="shared" si="1228"/>
        <v>#VALUE!</v>
      </c>
      <c r="AR245" s="136" t="e">
        <f>(AQ245/AP245)*100</f>
        <v>#VALUE!</v>
      </c>
      <c r="AS245" s="144">
        <f t="shared" si="1229"/>
        <v>2.1688409686814058E-5</v>
      </c>
      <c r="AT245" s="144">
        <f t="shared" si="1230"/>
        <v>1.3698538443150002E-7</v>
      </c>
      <c r="AU245" s="136">
        <v>0.75</v>
      </c>
      <c r="AV245" s="136">
        <f t="shared" ref="AV245" si="1283">AU245/2</f>
        <v>0.375</v>
      </c>
      <c r="AW245" s="136">
        <f t="shared" si="1232"/>
        <v>618.92229999999995</v>
      </c>
      <c r="AX245" s="146">
        <f t="shared" si="1233"/>
        <v>283.26802676950001</v>
      </c>
      <c r="AY245" s="146">
        <f t="shared" si="1234"/>
        <v>180.6317693493333</v>
      </c>
      <c r="AZ245" s="147">
        <f t="shared" si="1235"/>
        <v>0.4576794644004587</v>
      </c>
      <c r="BA245" s="136" t="str">
        <f>Input!B245</f>
        <v>Hu1-13</v>
      </c>
      <c r="BB245" s="148">
        <f>Input!E245</f>
        <v>0</v>
      </c>
      <c r="BC245" s="136">
        <f>((U245-1)*EXP(Constants!$B$17*AW245*1000))*1000</f>
        <v>1.2246067384821566</v>
      </c>
      <c r="BD245" s="142">
        <f>SQRT((EXP(Constants!$B$17*AW245*1000)*V245)^2+((U245-1)*Constants!$B$17*EXP(Constants!$B$17*AW245*1000)*AY245*1000)^2)*1000</f>
        <v>17.988667507483264</v>
      </c>
      <c r="BE245" s="136">
        <f t="shared" si="1236"/>
        <v>618864.29999999993</v>
      </c>
      <c r="BF245" s="149">
        <f t="shared" si="1237"/>
        <v>90315.884674666653</v>
      </c>
      <c r="BG245" s="158">
        <f t="shared" si="1238"/>
        <v>29.184886269138033</v>
      </c>
      <c r="BH245" s="136"/>
      <c r="BI245" s="18"/>
      <c r="BJ245" s="18"/>
      <c r="BK245" s="18"/>
      <c r="BL245" s="18"/>
      <c r="BM245" s="18"/>
      <c r="BN245" s="157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</row>
    <row r="246" spans="1:110" ht="15" customHeight="1" x14ac:dyDescent="0.2">
      <c r="A246" s="18">
        <f>Input!A246</f>
        <v>10193</v>
      </c>
      <c r="B246" s="18" t="str">
        <f>Input!B246</f>
        <v>LA-19-09 bottom</v>
      </c>
      <c r="C246" s="18">
        <f>Input!O246</f>
        <v>0.36951577760778342</v>
      </c>
      <c r="D246" s="18">
        <f>C246*Input!P246/100</f>
        <v>1.6943833180415133E-3</v>
      </c>
      <c r="E246" s="150">
        <f>Input!M246</f>
        <v>0.40118169702520223</v>
      </c>
      <c r="F246" s="151">
        <f>E246*Input!N246/100</f>
        <v>4.6699544894093111E-5</v>
      </c>
      <c r="G246" s="21">
        <f>E246*137.88</f>
        <v>55.314932385834879</v>
      </c>
      <c r="H246" s="151">
        <f>G246*Input!L246/100</f>
        <v>5.5745167945202125E-3</v>
      </c>
      <c r="I246" s="18">
        <v>0.3</v>
      </c>
      <c r="J246" s="127">
        <f>(((C246*Constants!$B$24*0.000000001*Input!G246*(Constants!$B$4/Constants!$B$3))-(I246*0.000000000000001))/Input!F246)*1000000000000</f>
        <v>10.708011885790091</v>
      </c>
      <c r="K246" s="18">
        <f>J246*Input!P246/100</f>
        <v>4.9100682049715016E-2</v>
      </c>
      <c r="L246" s="132">
        <f>(J246/Constants!$B$4)*602200000000*Constants!$B$17/(365.2425*24*60)</f>
        <v>0.14783599334783257</v>
      </c>
      <c r="M246" s="130">
        <f>L246*Input!P246/100</f>
        <v>6.7788943291223437E-4</v>
      </c>
      <c r="N246" s="18">
        <v>5.0000000000000001E-3</v>
      </c>
      <c r="O246" s="127">
        <f>(((G246*Constants!$B$23*0.000000001*Input!G246*(Constants!$B$7/Constants!$B$6))-(N246*0.000000001))/Input!F246)*1000000</f>
        <v>0.16146914472818902</v>
      </c>
      <c r="P246" s="18">
        <f>O246*Input!N246/100</f>
        <v>1.8795811546634905E-5</v>
      </c>
      <c r="Q246" s="128">
        <f>(O246/Constants!$B$7)*602200000000000000*Constants!$B$18/(365.2425*24*60)</f>
        <v>0.12047548073352736</v>
      </c>
      <c r="R246" s="129">
        <f>Q246*Input!N246/100</f>
        <v>1.4023945167167923E-5</v>
      </c>
      <c r="S246" s="130">
        <f>Input!S246*Constants!$B$17/Constants!$B$18</f>
        <v>1.2142388770390082</v>
      </c>
      <c r="T246" s="18">
        <f>S246*Input!T246/100</f>
        <v>3.9651251895407545E-3</v>
      </c>
      <c r="U246" s="18">
        <f>S246*1/((U245+U247)/2)</f>
        <v>1.216256136610522</v>
      </c>
      <c r="V246" s="18">
        <f>U246*Input!T246/100</f>
        <v>3.9717125974158482E-3</v>
      </c>
      <c r="W246" s="131">
        <v>3.0000000000000001E-3</v>
      </c>
      <c r="X246" s="127">
        <f>IF((((Constants!$B$25*0.000000001*Input!G246/Input!W246*(Constants!$B$11/Constants!$B$9))-(W246*0.000000001))/Input!F246)*1000000000&lt;0, "n.d.", (((Constants!$B$25*0.000000001*Input!G246/Input!W246*(Constants!$B$11/Constants!$B$9))-(W246*0.000000001))/Input!F246)*1000000000)</f>
        <v>3.5819241852082211</v>
      </c>
      <c r="Y246" s="127">
        <f>X246*Input!X246/100</f>
        <v>7.0466386127656169E-3</v>
      </c>
      <c r="Z246" s="127">
        <f>(X246/Constants!$B$11)*6.022E+23*0.000000001*Constants!$B$19/(365.2425*24*60)</f>
        <v>8.7446349267194948E-4</v>
      </c>
      <c r="AA246" s="127">
        <f>Z246*Input!X246/100</f>
        <v>1.7203122942586339E-6</v>
      </c>
      <c r="AB246" s="132">
        <v>0.05</v>
      </c>
      <c r="AC246" s="132">
        <v>0.9</v>
      </c>
      <c r="AD246" s="127">
        <f>(((Input!G246*Constants!$B$25*0.000000001*Input!U246*(Constants!$B$10/Constants!$B$9))-((AB246*0.000000000000001)+(Input!G246*AC246*0.000000000000001)))/Input!F246)*1000000000000</f>
        <v>3.1223433745050491</v>
      </c>
      <c r="AE246" s="127">
        <f>AD246*Input!V246/100</f>
        <v>9.8845234365772475E-3</v>
      </c>
      <c r="AF246" s="127">
        <f>(AD246/Constants!$B$10)*602200000000*Constants!$B$16/(365.2425*24*60)</f>
        <v>0.1425214505046038</v>
      </c>
      <c r="AG246" s="127">
        <f>AF246*Input!V246/100</f>
        <v>4.5118567971437642E-4</v>
      </c>
      <c r="AH246" s="18">
        <f>AF246/Z246</f>
        <v>162.98159008230888</v>
      </c>
      <c r="AI246" s="131">
        <f>AH246*SQRT((AG246/AF246)^2+(AA246/Z246)^2)</f>
        <v>0.60746634988720827</v>
      </c>
      <c r="AJ246" s="130">
        <f t="shared" si="1222"/>
        <v>216.25613661052202</v>
      </c>
      <c r="AK246" s="131">
        <f>V246*1000</f>
        <v>3.971712597415848</v>
      </c>
      <c r="AL246" s="131">
        <f>AF246/Q246</f>
        <v>1.1829913409504347</v>
      </c>
      <c r="AM246" s="131">
        <f>AL246*SQRT((R246/Q246)^2+(AG246/AF246)^2)</f>
        <v>3.7475724260148994E-3</v>
      </c>
      <c r="AN246" s="18">
        <f>AL246*1/((AN245+AN247)/2)</f>
        <v>1.1888028718707147</v>
      </c>
      <c r="AO246" s="127">
        <f>AN246*SQRT((R246/Q246)^2+(AG246/AF246)^2)</f>
        <v>3.7659826478617276E-3</v>
      </c>
      <c r="AP246" s="18">
        <f>ThU_Alter_Kombi(AN246,U246)</f>
        <v>285.85050000000001</v>
      </c>
      <c r="AQ246" s="18">
        <f t="shared" si="1228"/>
        <v>6.3811</v>
      </c>
      <c r="AR246" s="152">
        <f>(AQ246/AP246)</f>
        <v>2.2323207410866869E-2</v>
      </c>
      <c r="AS246" s="129">
        <f t="shared" si="1229"/>
        <v>7.2584353874140077E-3</v>
      </c>
      <c r="AT246" s="129">
        <f t="shared" si="1230"/>
        <v>1.430433143718419E-5</v>
      </c>
      <c r="AU246" s="18">
        <v>0.75</v>
      </c>
      <c r="AV246" s="18">
        <f>AU246/2</f>
        <v>0.375</v>
      </c>
      <c r="AW246" s="18">
        <f t="shared" si="1232"/>
        <v>285.44979999999998</v>
      </c>
      <c r="AX246" s="133">
        <f t="shared" si="1233"/>
        <v>6.2513631760999999</v>
      </c>
      <c r="AY246" s="133">
        <f t="shared" si="1234"/>
        <v>6.1487466317926627</v>
      </c>
      <c r="AZ246" s="152">
        <f t="shared" si="1235"/>
        <v>2.190004398706883E-2</v>
      </c>
      <c r="BA246" s="18" t="str">
        <f>Input!B246</f>
        <v>LA-19-09 bottom</v>
      </c>
      <c r="BB246" s="134">
        <f>Input!E246</f>
        <v>0</v>
      </c>
      <c r="BC246" s="18">
        <f>((U246-1)*EXP(Constants!$B$17*AW246*1000))*1000</f>
        <v>483.9685790964395</v>
      </c>
      <c r="BD246" s="130">
        <f>SQRT((EXP(Constants!$B$17*AW246*1000)*V246)^2+((U246-1)*Constants!$B$17*EXP(Constants!$B$17*AW246*1000)*AY246*1000)^2)*1000</f>
        <v>12.228214415083842</v>
      </c>
      <c r="BE246" s="18">
        <f t="shared" si="1236"/>
        <v>285391.8</v>
      </c>
      <c r="BF246" s="135">
        <f t="shared" si="1237"/>
        <v>3074.3733158963314</v>
      </c>
      <c r="BG246" s="20">
        <f t="shared" si="1238"/>
        <v>2.1540553301465488</v>
      </c>
      <c r="BH246" s="18"/>
      <c r="BI246" s="18"/>
      <c r="BJ246" s="18"/>
      <c r="BK246" s="18"/>
      <c r="BL246" s="18"/>
      <c r="BM246" s="18"/>
      <c r="BN246" s="157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</row>
    <row r="247" spans="1:110" ht="15" customHeight="1" x14ac:dyDescent="0.2">
      <c r="A247" s="136">
        <f>Input!A247</f>
        <v>10073</v>
      </c>
      <c r="B247" s="136" t="str">
        <f>Input!B247</f>
        <v>Hu1-13</v>
      </c>
      <c r="C247" s="136">
        <f>Input!O247</f>
        <v>2.0888069995800045</v>
      </c>
      <c r="D247" s="136">
        <f>C247*Input!P247/100</f>
        <v>4.6236376742680739E-2</v>
      </c>
      <c r="E247" s="137">
        <f>Input!M247</f>
        <v>2.7200412393292592</v>
      </c>
      <c r="F247" s="138">
        <f>E247*Input!N247/100</f>
        <v>4.5914727888624984E-4</v>
      </c>
      <c r="G247" s="139">
        <f t="shared" ref="G247" si="1284">E247*137.88</f>
        <v>375.03928607871825</v>
      </c>
      <c r="H247" s="138">
        <f>G247*Input!L247/100</f>
        <v>4.1077142422937821E-2</v>
      </c>
      <c r="I247" s="136">
        <v>0</v>
      </c>
      <c r="J247" s="140">
        <f>(((C247*Constants!$B$24*0.000000001*Input!G247*(Constants!$B$4/Constants!$B$3))-(I247*0.000000000000001))/Input!F247)*1000000000000</f>
        <v>757.75902991301575</v>
      </c>
      <c r="K247" s="136">
        <f>J247*Input!P247/100</f>
        <v>16.773226054044802</v>
      </c>
      <c r="L247" s="141">
        <f>(J247/Constants!$B$4)*602200000000*Constants!$B$17/(365.2425*24*60)</f>
        <v>10.461704759045004</v>
      </c>
      <c r="M247" s="142">
        <f>L247*Input!P247/100</f>
        <v>0.23157300923788576</v>
      </c>
      <c r="N247" s="136">
        <v>0</v>
      </c>
      <c r="O247" s="140">
        <f>(((G247*Constants!$B$23*0.000000001*Input!G247*(Constants!$B$7/Constants!$B$6))-(N247*0.000000001))/Input!F247)*1000000</f>
        <v>13.705379644026902</v>
      </c>
      <c r="P247" s="136">
        <f>O247*Input!N247/100</f>
        <v>2.3134898392973276E-3</v>
      </c>
      <c r="Q247" s="143">
        <f>(O247/Constants!$B$7)*602200000000000000*Constants!$B$18/(365.2425*24*60)</f>
        <v>10.225868255072166</v>
      </c>
      <c r="R247" s="144">
        <f>Q247*Input!N247/100</f>
        <v>1.7261427936009759E-3</v>
      </c>
      <c r="S247" s="142">
        <f>Input!S247*Constants!$B$17/Constants!$B$18</f>
        <v>0.99646931573393449</v>
      </c>
      <c r="T247" s="136">
        <f>S247*Input!T247/100</f>
        <v>3.4818330833876702E-3</v>
      </c>
      <c r="U247" s="142">
        <f>S247</f>
        <v>0.99646931573393449</v>
      </c>
      <c r="V247" s="136">
        <f>U247*Input!T247/100</f>
        <v>3.4818330833876702E-3</v>
      </c>
      <c r="W247" s="145">
        <v>0</v>
      </c>
      <c r="X247" s="140">
        <f>(((Constants!$B$25*0.000000001*Input!G247/Input!W247*(Constants!$B$11/Constants!$B$9))-(W247*0.000000001))/Input!F247)*1000000000</f>
        <v>0.91490065765471984</v>
      </c>
      <c r="Y247" s="140">
        <f>X247*Input!X247/100</f>
        <v>6.4526607219472032E-3</v>
      </c>
      <c r="Z247" s="140">
        <f>(X247/Constants!$B$11)*6.022E+23*0.000000001*Constants!$B$19/(365.2425*24*60)</f>
        <v>2.2335682811055988E-4</v>
      </c>
      <c r="AA247" s="140">
        <f>Z247*Input!X247/100</f>
        <v>1.5753030885585434E-6</v>
      </c>
      <c r="AB247" s="141">
        <v>0</v>
      </c>
      <c r="AC247" s="141">
        <v>0.9</v>
      </c>
      <c r="AD247" s="140">
        <f>(((Input!G247*Constants!$B$25*0.000000001*Input!U247*(Constants!$B$10/Constants!$B$9))-((AB247*0.000000000000001)+(Input!G247*AC247*0.000000000000001)))/Input!F247)*1000000000000</f>
        <v>222.53697124700375</v>
      </c>
      <c r="AE247" s="140">
        <f>AD247*Input!V247/100</f>
        <v>0.66902807395671293</v>
      </c>
      <c r="AF247" s="140">
        <f>(AD247/Constants!$B$10)*602200000000*Constants!$B$16/(365.2425*24*60)</f>
        <v>10.15784881060749</v>
      </c>
      <c r="AG247" s="140">
        <f>AF247*Input!V247/100</f>
        <v>3.0538233657189294E-2</v>
      </c>
      <c r="AH247" s="136">
        <f t="shared" ref="AH247" si="1285">AF247/Z247</f>
        <v>45478.120801301113</v>
      </c>
      <c r="AI247" s="145">
        <f t="shared" ref="AI247" si="1286">AH247*SQRT((AG247/AF247)^2+(AA247/Z247)^2)</f>
        <v>348.67514574462524</v>
      </c>
      <c r="AJ247" s="142">
        <f t="shared" si="1222"/>
        <v>-3.5306842660655091</v>
      </c>
      <c r="AK247" s="145">
        <f t="shared" ref="AK247" si="1287">V247*1000</f>
        <v>3.4818330833876701</v>
      </c>
      <c r="AL247" s="145">
        <f t="shared" ref="AL247" si="1288">AF247/Q247</f>
        <v>0.99334829642158384</v>
      </c>
      <c r="AM247" s="145">
        <f t="shared" ref="AM247" si="1289">AL247*SQRT((R247/Q247)^2+(AG247/AF247)^2)</f>
        <v>2.9910744412862443E-3</v>
      </c>
      <c r="AN247" s="136">
        <f>AF247/Q247</f>
        <v>0.99334829642158384</v>
      </c>
      <c r="AO247" s="140">
        <f t="shared" ref="AO247" si="1290">AN247*SQRT((R247/Q247)^2+(AG247/AF247)^2)</f>
        <v>2.9910744412862443E-3</v>
      </c>
      <c r="AP247" s="136">
        <f t="shared" ref="AP247" si="1291">ThU_Alter_Kombi(AN247,U247)</f>
        <v>701.26089999999999</v>
      </c>
      <c r="AQ247" s="136" t="e">
        <f t="shared" si="1228"/>
        <v>#VALUE!</v>
      </c>
      <c r="AR247" s="136" t="e">
        <f>(AQ247/AP247)*100</f>
        <v>#VALUE!</v>
      </c>
      <c r="AS247" s="144">
        <f t="shared" si="1229"/>
        <v>2.1842333828207883E-5</v>
      </c>
      <c r="AT247" s="144">
        <f t="shared" si="1230"/>
        <v>1.540949064189227E-7</v>
      </c>
      <c r="AU247" s="136">
        <v>0.75</v>
      </c>
      <c r="AV247" s="136">
        <f t="shared" ref="AV247" si="1292">AU247/2</f>
        <v>0.375</v>
      </c>
      <c r="AW247" s="136">
        <f t="shared" si="1232"/>
        <v>701.25900000000001</v>
      </c>
      <c r="AX247" s="146">
        <f t="shared" si="1233"/>
        <v>314.05638169090003</v>
      </c>
      <c r="AY247" s="146">
        <f t="shared" si="1234"/>
        <v>400.31602883531235</v>
      </c>
      <c r="AZ247" s="147">
        <f t="shared" si="1235"/>
        <v>0.44784648994294551</v>
      </c>
      <c r="BA247" s="136" t="str">
        <f>Input!B247</f>
        <v>Hu1-13</v>
      </c>
      <c r="BB247" s="148">
        <f>Input!E247</f>
        <v>0</v>
      </c>
      <c r="BC247" s="136">
        <f>((U247-1)*EXP(Constants!$B$17*AW247*1000))*1000</f>
        <v>-25.546151236791836</v>
      </c>
      <c r="BD247" s="142">
        <f>SQRT((EXP(Constants!$B$17*AW247*1000)*V247)^2+((U247-1)*Constants!$B$17*EXP(Constants!$B$17*AW247*1000)*AY247*1000)^2)*1000</f>
        <v>38.3088110153274</v>
      </c>
      <c r="BE247" s="136">
        <f t="shared" si="1236"/>
        <v>701201</v>
      </c>
      <c r="BF247" s="149">
        <f t="shared" si="1237"/>
        <v>200158.01441765617</v>
      </c>
      <c r="BG247" s="158">
        <f t="shared" si="1238"/>
        <v>57.085332072074991</v>
      </c>
      <c r="BH247" s="136"/>
      <c r="BI247" s="18"/>
      <c r="BJ247" s="18"/>
      <c r="BK247" s="18"/>
      <c r="BL247" s="18"/>
      <c r="BM247" s="18"/>
      <c r="BN247" s="157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</row>
    <row r="248" spans="1:110" ht="15" customHeight="1" x14ac:dyDescent="0.2">
      <c r="A248" s="18">
        <f>Input!A248</f>
        <v>10198</v>
      </c>
      <c r="B248" s="18" t="str">
        <f>Input!B248</f>
        <v>LA-19-12 top</v>
      </c>
      <c r="C248" s="18">
        <f>Input!O248</f>
        <v>0.75240567234012812</v>
      </c>
      <c r="D248" s="18">
        <f>C248*Input!P248/100</f>
        <v>2.9517772989686346E-3</v>
      </c>
      <c r="E248" s="150">
        <f>Input!M248</f>
        <v>0.77996111392232637</v>
      </c>
      <c r="F248" s="151">
        <f>E248*Input!N248/100</f>
        <v>6.127118641242936E-5</v>
      </c>
      <c r="G248" s="21">
        <f>E248*137.88</f>
        <v>107.54103838761036</v>
      </c>
      <c r="H248" s="151">
        <f>G248*Input!L248/100</f>
        <v>7.5437706674344419E-3</v>
      </c>
      <c r="I248" s="18">
        <v>0.3</v>
      </c>
      <c r="J248" s="127">
        <f>(((C248*Constants!$B$24*0.000000001*Input!G248*(Constants!$B$4/Constants!$B$3))-(I248*0.000000000000001))/Input!F248)*1000000000000</f>
        <v>22.791724961960828</v>
      </c>
      <c r="K248" s="18">
        <f>J248*Input!P248/100</f>
        <v>8.9414658634631203E-2</v>
      </c>
      <c r="L248" s="132">
        <f>(J248/Constants!$B$4)*602200000000*Constants!$B$17/(365.2425*24*60)</f>
        <v>0.31466506909031666</v>
      </c>
      <c r="M248" s="130">
        <f>L248*Input!P248/100</f>
        <v>1.2344686408734518E-3</v>
      </c>
      <c r="N248" s="18">
        <v>5.0000000000000001E-3</v>
      </c>
      <c r="O248" s="127">
        <f>(((G248*Constants!$B$23*0.000000001*Input!G248*(Constants!$B$7/Constants!$B$6))-(N248*0.000000001))/Input!F248)*1000000</f>
        <v>0.32815080368965993</v>
      </c>
      <c r="P248" s="18">
        <f>O248*Input!N248/100</f>
        <v>2.5778450624475583E-5</v>
      </c>
      <c r="Q248" s="128">
        <f>(O248/Constants!$B$7)*602200000000000000*Constants!$B$18/(365.2425*24*60)</f>
        <v>0.24484012654030823</v>
      </c>
      <c r="R248" s="129">
        <f>Q248*Input!N248/100</f>
        <v>1.9233837132023973E-5</v>
      </c>
      <c r="S248" s="130">
        <f>Input!S248*Constants!$B$17/Constants!$B$18</f>
        <v>1.2736441041091893</v>
      </c>
      <c r="T248" s="18">
        <f>S248*Input!T248/100</f>
        <v>2.3924300272735715E-3</v>
      </c>
      <c r="U248" s="18">
        <f>S248*1/((U247+U249)/2)</f>
        <v>1.2768887980997365</v>
      </c>
      <c r="V248" s="18">
        <f>U248*Input!T248/100</f>
        <v>2.3985249036265924E-3</v>
      </c>
      <c r="W248" s="131">
        <v>3.0000000000000001E-3</v>
      </c>
      <c r="X248" s="127">
        <f>IF((((Constants!$B$25*0.000000001*Input!G248/Input!W248*(Constants!$B$11/Constants!$B$9))-(W248*0.000000001))/Input!F248)*1000000000&lt;0, "n.d.", (((Constants!$B$25*0.000000001*Input!G248/Input!W248*(Constants!$B$11/Constants!$B$9))-(W248*0.000000001))/Input!F248)*1000000000)</f>
        <v>4.4027664203411337E-2</v>
      </c>
      <c r="Y248" s="127">
        <f>X248*Input!X248/100</f>
        <v>1.9128042523904713E-4</v>
      </c>
      <c r="Z248" s="127">
        <f>(X248/Constants!$B$11)*6.022E+23*0.000000001*Constants!$B$19/(365.2425*24*60)</f>
        <v>1.0748576190555179E-5</v>
      </c>
      <c r="AA248" s="127">
        <f>Z248*Input!X248/100</f>
        <v>4.6697735654220558E-8</v>
      </c>
      <c r="AB248" s="132">
        <v>0.05</v>
      </c>
      <c r="AC248" s="132">
        <v>0.9</v>
      </c>
      <c r="AD248" s="127">
        <f>(((Input!G248*Constants!$B$25*0.000000001*Input!U248*(Constants!$B$10/Constants!$B$9))-((AB248*0.000000000000001)+(Input!G248*AC248*0.000000000000001)))/Input!F248)*1000000000000</f>
        <v>5.4238206772927384</v>
      </c>
      <c r="AE248" s="127">
        <f>AD248*Input!V248/100</f>
        <v>1.6643128957676754E-2</v>
      </c>
      <c r="AF248" s="127">
        <f>(AD248/Constants!$B$10)*602200000000*Constants!$B$16/(365.2425*24*60)</f>
        <v>0.24757392044594095</v>
      </c>
      <c r="AG248" s="127">
        <f>AF248*Input!V248/100</f>
        <v>7.5968674661199746E-4</v>
      </c>
      <c r="AH248" s="18">
        <f>AF248/Z248</f>
        <v>23033.182819458936</v>
      </c>
      <c r="AI248" s="131">
        <f>AH248*SQRT((AG248/AF248)^2+(AA248/Z248)^2)</f>
        <v>122.51178066097447</v>
      </c>
      <c r="AJ248" s="130">
        <f t="shared" si="1222"/>
        <v>276.88879809973656</v>
      </c>
      <c r="AK248" s="131">
        <f>V248*1000</f>
        <v>2.3985249036265923</v>
      </c>
      <c r="AL248" s="131">
        <f>AF248/Q248</f>
        <v>1.0111656285440722</v>
      </c>
      <c r="AM248" s="131">
        <f>AL248*SQRT((R248/Q248)^2+(AG248/AF248)^2)</f>
        <v>3.1038035572538169E-3</v>
      </c>
      <c r="AN248" s="18">
        <f>AL248*1/((AN247+AN249)/2)</f>
        <v>1.0165894699381699</v>
      </c>
      <c r="AO248" s="127">
        <f>AN248*SQRT((R248/Q248)^2+(AG248/AF248)^2)</f>
        <v>3.1204522028740402E-3</v>
      </c>
      <c r="AP248" s="18">
        <f>ThU_Alter_Kombi(AN248,U248)</f>
        <v>157.39490000000001</v>
      </c>
      <c r="AQ248" s="18">
        <f t="shared" si="1228"/>
        <v>1.2414000000000001</v>
      </c>
      <c r="AR248" s="152">
        <f>(AQ248/AP248)</f>
        <v>7.8871678815514348E-3</v>
      </c>
      <c r="AS248" s="129">
        <f t="shared" si="1229"/>
        <v>4.3900386519305416E-5</v>
      </c>
      <c r="AT248" s="129">
        <f t="shared" si="1230"/>
        <v>1.907586371759816E-7</v>
      </c>
      <c r="AU248" s="18">
        <v>0.75</v>
      </c>
      <c r="AV248" s="18">
        <f>AU248/2</f>
        <v>0.375</v>
      </c>
      <c r="AW248" s="18">
        <f t="shared" si="1232"/>
        <v>157.39230000000001</v>
      </c>
      <c r="AX248" s="133">
        <f t="shared" si="1233"/>
        <v>1.1981926296000001</v>
      </c>
      <c r="AY248" s="133">
        <f t="shared" si="1234"/>
        <v>1.2273512681035514</v>
      </c>
      <c r="AZ248" s="152">
        <f t="shared" si="1235"/>
        <v>7.6127779414876078E-3</v>
      </c>
      <c r="BA248" s="18" t="str">
        <f>Input!B248</f>
        <v>LA-19-12 top</v>
      </c>
      <c r="BB248" s="134">
        <f>Input!E248</f>
        <v>0</v>
      </c>
      <c r="BC248" s="18">
        <f>((U248-1)*EXP(Constants!$B$17*AW248*1000))*1000</f>
        <v>431.72399725429023</v>
      </c>
      <c r="BD248" s="130">
        <f>SQRT((EXP(Constants!$B$17*AW248*1000)*V248)^2+((U248-1)*Constants!$B$17*EXP(Constants!$B$17*AW248*1000)*AY248*1000)^2)*1000</f>
        <v>4.0276475129896916</v>
      </c>
      <c r="BE248" s="18">
        <f t="shared" si="1236"/>
        <v>157334.30000000002</v>
      </c>
      <c r="BF248" s="135">
        <f t="shared" si="1237"/>
        <v>613.67563405177577</v>
      </c>
      <c r="BG248" s="20">
        <f t="shared" si="1238"/>
        <v>0.77980388373735654</v>
      </c>
      <c r="BH248" s="18"/>
      <c r="BI248" s="18"/>
      <c r="BJ248" s="18"/>
      <c r="BK248" s="18"/>
      <c r="BL248" s="18"/>
      <c r="BM248" s="18"/>
      <c r="BN248" s="157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</row>
    <row r="249" spans="1:110" ht="15" customHeight="1" x14ac:dyDescent="0.2">
      <c r="A249" s="136">
        <f>Input!A249</f>
        <v>10073</v>
      </c>
      <c r="B249" s="136" t="str">
        <f>Input!B249</f>
        <v>Hu1-13</v>
      </c>
      <c r="C249" s="136">
        <f>Input!O249</f>
        <v>2.0944588926404326</v>
      </c>
      <c r="D249" s="136">
        <f>C249*Input!P249/100</f>
        <v>3.0328556997550306E-2</v>
      </c>
      <c r="E249" s="137">
        <f>Input!M249</f>
        <v>2.7204318756735577</v>
      </c>
      <c r="F249" s="138">
        <f>E249*Input!N249/100</f>
        <v>5.3542422369065731E-4</v>
      </c>
      <c r="G249" s="139">
        <f t="shared" ref="G249" si="1293">E249*137.88</f>
        <v>375.09314701787014</v>
      </c>
      <c r="H249" s="138">
        <f>G249*Input!L249/100</f>
        <v>3.0914528663521769E-2</v>
      </c>
      <c r="I249" s="136">
        <v>0</v>
      </c>
      <c r="J249" s="140">
        <f>(((C249*Constants!$B$24*0.000000001*Input!G249*(Constants!$B$4/Constants!$B$3))-(I249*0.000000000000001))/Input!F249)*1000000000000</f>
        <v>759.80937396275488</v>
      </c>
      <c r="K249" s="136">
        <f>J249*Input!P249/100</f>
        <v>11.00232713397947</v>
      </c>
      <c r="L249" s="141">
        <f>(J249/Constants!$B$4)*602200000000*Constants!$B$17/(365.2425*24*60)</f>
        <v>10.490012035179076</v>
      </c>
      <c r="M249" s="142">
        <f>L249*Input!P249/100</f>
        <v>0.15189934213167453</v>
      </c>
      <c r="N249" s="136">
        <v>0</v>
      </c>
      <c r="O249" s="140">
        <f>(((G249*Constants!$B$23*0.000000001*Input!G249*(Constants!$B$7/Constants!$B$6))-(N249*0.000000001))/Input!F249)*1000000</f>
        <v>13.707347930141077</v>
      </c>
      <c r="P249" s="136">
        <f>O249*Input!N249/100</f>
        <v>2.6978238970003189E-3</v>
      </c>
      <c r="Q249" s="143">
        <f>(O249/Constants!$B$7)*602200000000000000*Constants!$B$18/(365.2425*24*60)</f>
        <v>10.227336834200552</v>
      </c>
      <c r="R249" s="144">
        <f>Q249*Input!N249/100</f>
        <v>2.0129024122388247E-3</v>
      </c>
      <c r="S249" s="142">
        <f>Input!S249*Constants!$B$17/Constants!$B$18</f>
        <v>0.99844849700688376</v>
      </c>
      <c r="T249" s="136">
        <f>S249*Input!T249/100</f>
        <v>2.7705351764557213E-3</v>
      </c>
      <c r="U249" s="142">
        <f>S249</f>
        <v>0.99844849700688376</v>
      </c>
      <c r="V249" s="136">
        <f>U249*Input!T249/100</f>
        <v>2.7705351764557213E-3</v>
      </c>
      <c r="W249" s="145">
        <v>0</v>
      </c>
      <c r="X249" s="140">
        <f>(((Constants!$B$25*0.000000001*Input!G249/Input!W249*(Constants!$B$11/Constants!$B$9))-(W249*0.000000001))/Input!F249)*1000000000</f>
        <v>0.90966324717452141</v>
      </c>
      <c r="Y249" s="140">
        <f>X249*Input!X249/100</f>
        <v>6.518850571102768E-3</v>
      </c>
      <c r="Z249" s="140">
        <f>(X249/Constants!$B$11)*6.022E+23*0.000000001*Constants!$B$19/(365.2425*24*60)</f>
        <v>2.2207820689351009E-4</v>
      </c>
      <c r="AA249" s="140">
        <f>Z249*Input!X249/100</f>
        <v>1.5914621705712296E-6</v>
      </c>
      <c r="AB249" s="141">
        <v>0</v>
      </c>
      <c r="AC249" s="141">
        <v>0.9</v>
      </c>
      <c r="AD249" s="140">
        <f>(((Input!G249*Constants!$B$25*0.000000001*Input!U249*(Constants!$B$10/Constants!$B$9))-((AB249*0.000000000000001)+(Input!G249*AC249*0.000000000000001)))/Input!F249)*1000000000000</f>
        <v>223.15882171870831</v>
      </c>
      <c r="AE249" s="140">
        <f>AD249*Input!V249/100</f>
        <v>0.8298357608093615</v>
      </c>
      <c r="AF249" s="140">
        <f>(AD249/Constants!$B$10)*602200000000*Constants!$B$16/(365.2425*24*60)</f>
        <v>10.186233591073334</v>
      </c>
      <c r="AG249" s="140">
        <f>AF249*Input!V249/100</f>
        <v>3.7878408017788766E-2</v>
      </c>
      <c r="AH249" s="136">
        <f t="shared" ref="AH249" si="1294">AF249/Z249</f>
        <v>45867.776643017423</v>
      </c>
      <c r="AI249" s="145">
        <f t="shared" ref="AI249" si="1295">AH249*SQRT((AG249/AF249)^2+(AA249/Z249)^2)</f>
        <v>370.31707959321022</v>
      </c>
      <c r="AJ249" s="142">
        <f t="shared" si="1222"/>
        <v>-1.5515029931162383</v>
      </c>
      <c r="AK249" s="145">
        <f t="shared" ref="AK249" si="1296">V249*1000</f>
        <v>2.7705351764557213</v>
      </c>
      <c r="AL249" s="145">
        <f t="shared" ref="AL249" si="1297">AF249/Q249</f>
        <v>0.99598104141932953</v>
      </c>
      <c r="AM249" s="145">
        <f t="shared" ref="AM249" si="1298">AL249*SQRT((R249/Q249)^2+(AG249/AF249)^2)</f>
        <v>3.7088272806293922E-3</v>
      </c>
      <c r="AN249" s="136">
        <f>AF249/Q249</f>
        <v>0.99598104141932953</v>
      </c>
      <c r="AO249" s="140">
        <f t="shared" ref="AO249" si="1299">AN249*SQRT((R249/Q249)^2+(AG249/AF249)^2)</f>
        <v>3.7088272806293922E-3</v>
      </c>
      <c r="AP249" s="136">
        <f t="shared" ref="AP249" si="1300">ThU_Alter_Kombi(AN249,U249)</f>
        <v>688.79769999999996</v>
      </c>
      <c r="AQ249" s="136" t="e">
        <f t="shared" si="1228"/>
        <v>#VALUE!</v>
      </c>
      <c r="AR249" s="136" t="e">
        <f>(AQ249/AP249)*100</f>
        <v>#VALUE!</v>
      </c>
      <c r="AS249" s="144">
        <f t="shared" si="1229"/>
        <v>2.1714177453398546E-5</v>
      </c>
      <c r="AT249" s="144">
        <f t="shared" si="1230"/>
        <v>1.5566733519396087E-7</v>
      </c>
      <c r="AU249" s="136">
        <v>0.75</v>
      </c>
      <c r="AV249" s="136">
        <f t="shared" ref="AV249" si="1301">AU249/2</f>
        <v>0.375</v>
      </c>
      <c r="AW249" s="136">
        <f t="shared" si="1232"/>
        <v>688.79589999999996</v>
      </c>
      <c r="AX249" s="146">
        <f t="shared" si="1233"/>
        <v>314.397252761</v>
      </c>
      <c r="AY249" s="146">
        <f t="shared" si="1234"/>
        <v>328.56760651216842</v>
      </c>
      <c r="AZ249" s="147">
        <f t="shared" si="1235"/>
        <v>0.45644472152200677</v>
      </c>
      <c r="BA249" s="136" t="str">
        <f>Input!B249</f>
        <v>Hu1-13</v>
      </c>
      <c r="BB249" s="148">
        <f>Input!E249</f>
        <v>0</v>
      </c>
      <c r="BC249" s="136">
        <f>((U249-1)*EXP(Constants!$B$17*AW249*1000))*1000</f>
        <v>-10.837880939699888</v>
      </c>
      <c r="BD249" s="142">
        <f>SQRT((EXP(Constants!$B$17*AW249*1000)*V249)^2+((U249-1)*Constants!$B$17*EXP(Constants!$B$17*AW249*1000)*AY249*1000)^2)*1000</f>
        <v>21.806859678182647</v>
      </c>
      <c r="BE249" s="136">
        <f t="shared" si="1236"/>
        <v>688737.89999999991</v>
      </c>
      <c r="BF249" s="149">
        <f t="shared" si="1237"/>
        <v>164283.80325608421</v>
      </c>
      <c r="BG249" s="158">
        <f t="shared" si="1238"/>
        <v>47.701736684577888</v>
      </c>
      <c r="BH249" s="136"/>
      <c r="BI249" s="18"/>
      <c r="BJ249" s="18"/>
      <c r="BK249" s="18"/>
      <c r="BL249" s="18"/>
      <c r="BM249" s="18"/>
      <c r="BN249" s="157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</row>
    <row r="250" spans="1:110" ht="15" customHeight="1" x14ac:dyDescent="0.2">
      <c r="A250" s="18">
        <f>Input!A250</f>
        <v>10199</v>
      </c>
      <c r="B250" s="18" t="str">
        <f>Input!B250</f>
        <v>LA-19-12 bottom</v>
      </c>
      <c r="C250" s="18">
        <f>Input!O250</f>
        <v>0.92790515948448793</v>
      </c>
      <c r="D250" s="18">
        <f>C250*Input!P250/100</f>
        <v>5.1859106986024313E-3</v>
      </c>
      <c r="E250" s="150">
        <f>Input!M250</f>
        <v>0.94120833354999178</v>
      </c>
      <c r="F250" s="151">
        <f>E250*Input!N250/100</f>
        <v>7.2912349088160609E-5</v>
      </c>
      <c r="G250" s="21">
        <f>E250*137.88</f>
        <v>129.77380502987288</v>
      </c>
      <c r="H250" s="151">
        <f>G250*Input!L250/100</f>
        <v>9.9414105513218783E-3</v>
      </c>
      <c r="I250" s="18">
        <v>0.3</v>
      </c>
      <c r="J250" s="127">
        <f>(((C250*Constants!$B$24*0.000000001*Input!G250*(Constants!$B$4/Constants!$B$3))-(I250*0.000000000000001))/Input!F250)*1000000000000</f>
        <v>19.942716042155251</v>
      </c>
      <c r="K250" s="18">
        <f>J250*Input!P250/100</f>
        <v>0.11145658952867604</v>
      </c>
      <c r="L250" s="132">
        <f>(J250/Constants!$B$4)*602200000000*Constants!$B$17/(365.2425*24*60)</f>
        <v>0.27533133765551859</v>
      </c>
      <c r="M250" s="130">
        <f>L250*Input!P250/100</f>
        <v>1.538781970348708E-3</v>
      </c>
      <c r="N250" s="18">
        <v>5.0000000000000001E-3</v>
      </c>
      <c r="O250" s="127">
        <f>(((G250*Constants!$B$23*0.000000001*Input!G250*(Constants!$B$7/Constants!$B$6))-(N250*0.000000001))/Input!F250)*1000000</f>
        <v>0.28095835579290901</v>
      </c>
      <c r="P250" s="18">
        <f>O250*Input!N250/100</f>
        <v>2.1764930235522767E-5</v>
      </c>
      <c r="Q250" s="128">
        <f>(O250/Constants!$B$7)*602200000000000000*Constants!$B$18/(365.2425*24*60)</f>
        <v>0.20962886152169544</v>
      </c>
      <c r="R250" s="129">
        <f>Q250*Input!N250/100</f>
        <v>1.6239266255297884E-5</v>
      </c>
      <c r="S250" s="130">
        <f>Input!S250*Constants!$B$17/Constants!$B$18</f>
        <v>1.2993560895277718</v>
      </c>
      <c r="T250" s="18">
        <f>S250*Input!T250/100</f>
        <v>2.6989957327880586E-3</v>
      </c>
      <c r="U250" s="18">
        <f>S250*1/((U249+U251)/2)</f>
        <v>1.3013751770100701</v>
      </c>
      <c r="V250" s="18">
        <f>U250*Input!T250/100</f>
        <v>2.7031897397602578E-3</v>
      </c>
      <c r="W250" s="131">
        <v>3.0000000000000001E-3</v>
      </c>
      <c r="X250" s="127">
        <f>IF((((Constants!$B$25*0.000000001*Input!G250/Input!W250*(Constants!$B$11/Constants!$B$9))-(W250*0.000000001))/Input!F250)*1000000000&lt;0, "n.d.", (((Constants!$B$25*0.000000001*Input!G250/Input!W250*(Constants!$B$11/Constants!$B$9))-(W250*0.000000001))/Input!F250)*1000000000)</f>
        <v>0.2624937560834002</v>
      </c>
      <c r="Y250" s="127">
        <f>X250*Input!X250/100</f>
        <v>5.8439227664711861E-4</v>
      </c>
      <c r="Z250" s="127">
        <f>(X250/Constants!$B$11)*6.022E+23*0.000000001*Constants!$B$19/(365.2425*24*60)</f>
        <v>6.4083211949927257E-5</v>
      </c>
      <c r="AA250" s="127">
        <f>Z250*Input!X250/100</f>
        <v>1.4266904739013756E-7</v>
      </c>
      <c r="AB250" s="132">
        <v>0.05</v>
      </c>
      <c r="AC250" s="132">
        <v>0.9</v>
      </c>
      <c r="AD250" s="127">
        <f>(((Input!G250*Constants!$B$25*0.000000001*Input!U250*(Constants!$B$10/Constants!$B$9))-((AB250*0.000000000000001)+(Input!G250*AC250*0.000000000000001)))/Input!F250)*1000000000000</f>
        <v>5.6557971530197761</v>
      </c>
      <c r="AE250" s="127">
        <f>AD250*Input!V250/100</f>
        <v>1.7701562817610532E-2</v>
      </c>
      <c r="AF250" s="127">
        <f>(AD250/Constants!$B$10)*602200000000*Constants!$B$16/(365.2425*24*60)</f>
        <v>0.25816264174851206</v>
      </c>
      <c r="AG250" s="127">
        <f>AF250*Input!V250/100</f>
        <v>8.0799966767400614E-4</v>
      </c>
      <c r="AH250" s="18">
        <f>AF250/Z250</f>
        <v>4028.5534056912247</v>
      </c>
      <c r="AI250" s="131">
        <f>AH250*SQRT((AG250/AF250)^2+(AA250/Z250)^2)</f>
        <v>15.473083136440318</v>
      </c>
      <c r="AJ250" s="130">
        <f t="shared" si="1222"/>
        <v>301.3751770100701</v>
      </c>
      <c r="AK250" s="131">
        <f>V250*1000</f>
        <v>2.7031897397602576</v>
      </c>
      <c r="AL250" s="131">
        <f>AF250/Q250</f>
        <v>1.2315224147787189</v>
      </c>
      <c r="AM250" s="131">
        <f>AL250*SQRT((R250/Q250)^2+(AG250/AF250)^2)</f>
        <v>3.8556099790812083E-3</v>
      </c>
      <c r="AN250" s="18">
        <f>AL250*1/((AN249+AN251)/2)</f>
        <v>1.2364918242055387</v>
      </c>
      <c r="AO250" s="127">
        <f>AN250*SQRT((R250/Q250)^2+(AG250/AF250)^2)</f>
        <v>3.8711680431052636E-3</v>
      </c>
      <c r="AP250" s="18">
        <f>ThU_Alter_Kombi(AN250,U250)</f>
        <v>244.22550000000001</v>
      </c>
      <c r="AQ250" s="18">
        <f t="shared" si="1228"/>
        <v>3.1204999999999998</v>
      </c>
      <c r="AR250" s="152">
        <f>(AQ250/AP250)</f>
        <v>1.2777126057680298E-2</v>
      </c>
      <c r="AS250" s="129">
        <f t="shared" si="1229"/>
        <v>3.0569842093663708E-4</v>
      </c>
      <c r="AT250" s="129">
        <f t="shared" si="1230"/>
        <v>6.8099110749445512E-7</v>
      </c>
      <c r="AU250" s="18">
        <v>0.75</v>
      </c>
      <c r="AV250" s="18">
        <f>AU250/2</f>
        <v>0.375</v>
      </c>
      <c r="AW250" s="18">
        <f t="shared" si="1232"/>
        <v>244.2099</v>
      </c>
      <c r="AX250" s="133">
        <f t="shared" si="1233"/>
        <v>3.1388794062000001</v>
      </c>
      <c r="AY250" s="133">
        <f t="shared" si="1234"/>
        <v>3.1553800856655658</v>
      </c>
      <c r="AZ250" s="152">
        <f t="shared" si="1235"/>
        <v>1.2853202946317902E-2</v>
      </c>
      <c r="BA250" s="18" t="str">
        <f>Input!B250</f>
        <v>LA-19-12 bottom</v>
      </c>
      <c r="BB250" s="134">
        <f>Input!E250</f>
        <v>0</v>
      </c>
      <c r="BC250" s="18">
        <f>((U250-1)*EXP(Constants!$B$17*AW250*1000))*1000</f>
        <v>600.36086388782314</v>
      </c>
      <c r="BD250" s="130">
        <f>SQRT((EXP(Constants!$B$17*AW250*1000)*V250)^2+((U250-1)*Constants!$B$17*EXP(Constants!$B$17*AW250*1000)*AY250*1000)^2)*1000</f>
        <v>7.5879869482583189</v>
      </c>
      <c r="BE250" s="18">
        <f t="shared" si="1236"/>
        <v>244151.9</v>
      </c>
      <c r="BF250" s="135">
        <f t="shared" si="1237"/>
        <v>1577.6900428327829</v>
      </c>
      <c r="BG250" s="20">
        <f t="shared" si="1238"/>
        <v>1.2920770557072281</v>
      </c>
      <c r="BH250" s="18"/>
      <c r="BI250" s="18"/>
      <c r="BJ250" s="18"/>
      <c r="BK250" s="18"/>
      <c r="BL250" s="18"/>
      <c r="BM250" s="18"/>
      <c r="BN250" s="157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</row>
    <row r="251" spans="1:110" ht="15" customHeight="1" x14ac:dyDescent="0.2">
      <c r="A251" s="136">
        <f>Input!A251</f>
        <v>10073</v>
      </c>
      <c r="B251" s="136" t="str">
        <f>Input!B251</f>
        <v>Hu1-13</v>
      </c>
      <c r="C251" s="136">
        <f>Input!O251</f>
        <v>2.0944588926404326</v>
      </c>
      <c r="D251" s="136">
        <f>C251*Input!P251/100</f>
        <v>3.0328556997550306E-2</v>
      </c>
      <c r="E251" s="137">
        <f>Input!M251</f>
        <v>2.7204318756735577</v>
      </c>
      <c r="F251" s="138">
        <f>E251*Input!N251/100</f>
        <v>5.3542422369065731E-4</v>
      </c>
      <c r="G251" s="139">
        <f t="shared" ref="G251" si="1302">E251*137.88</f>
        <v>375.09314701787014</v>
      </c>
      <c r="H251" s="138">
        <f>G251*Input!L251/100</f>
        <v>3.0914528663521769E-2</v>
      </c>
      <c r="I251" s="136">
        <v>0</v>
      </c>
      <c r="J251" s="140">
        <f>(((C251*Constants!$B$24*0.000000001*Input!G251*(Constants!$B$4/Constants!$B$3))-(I251*0.000000000000001))/Input!F251)*1000000000000</f>
        <v>759.80937396275488</v>
      </c>
      <c r="K251" s="136">
        <f>J251*Input!P251/100</f>
        <v>11.00232713397947</v>
      </c>
      <c r="L251" s="141">
        <f>(J251/Constants!$B$4)*602200000000*Constants!$B$17/(365.2425*24*60)</f>
        <v>10.490012035179076</v>
      </c>
      <c r="M251" s="142">
        <f>L251*Input!P251/100</f>
        <v>0.15189934213167453</v>
      </c>
      <c r="N251" s="136">
        <v>0</v>
      </c>
      <c r="O251" s="140">
        <f>(((G251*Constants!$B$23*0.000000001*Input!G251*(Constants!$B$7/Constants!$B$6))-(N251*0.000000001))/Input!F251)*1000000</f>
        <v>13.707347930141077</v>
      </c>
      <c r="P251" s="136">
        <f>O251*Input!N251/100</f>
        <v>2.6978238970003189E-3</v>
      </c>
      <c r="Q251" s="143">
        <f>(O251/Constants!$B$7)*602200000000000000*Constants!$B$18/(365.2425*24*60)</f>
        <v>10.227336834200552</v>
      </c>
      <c r="R251" s="144">
        <f>Q251*Input!N251/100</f>
        <v>2.0129024122388247E-3</v>
      </c>
      <c r="S251" s="142">
        <f>Input!S251*Constants!$B$17/Constants!$B$18</f>
        <v>0.99844849700688376</v>
      </c>
      <c r="T251" s="136">
        <f>S251*Input!T251/100</f>
        <v>2.7705351764557213E-3</v>
      </c>
      <c r="U251" s="142">
        <f>S251</f>
        <v>0.99844849700688376</v>
      </c>
      <c r="V251" s="136">
        <f>U251*Input!T251/100</f>
        <v>2.7705351764557213E-3</v>
      </c>
      <c r="W251" s="145">
        <v>0</v>
      </c>
      <c r="X251" s="140">
        <f>(((Constants!$B$25*0.000000001*Input!G251/Input!W251*(Constants!$B$11/Constants!$B$9))-(W251*0.000000001))/Input!F251)*1000000000</f>
        <v>0.90966324717452141</v>
      </c>
      <c r="Y251" s="140">
        <f>X251*Input!X251/100</f>
        <v>6.518850571102768E-3</v>
      </c>
      <c r="Z251" s="140">
        <f>(X251/Constants!$B$11)*6.022E+23*0.000000001*Constants!$B$19/(365.2425*24*60)</f>
        <v>2.2207820689351009E-4</v>
      </c>
      <c r="AA251" s="140">
        <f>Z251*Input!X251/100</f>
        <v>1.5914621705712296E-6</v>
      </c>
      <c r="AB251" s="141">
        <v>0</v>
      </c>
      <c r="AC251" s="141">
        <v>0.9</v>
      </c>
      <c r="AD251" s="140">
        <f>(((Input!G251*Constants!$B$25*0.000000001*Input!U251*(Constants!$B$10/Constants!$B$9))-((AB251*0.000000000000001)+(Input!G251*AC251*0.000000000000001)))/Input!F251)*1000000000000</f>
        <v>223.15882171870831</v>
      </c>
      <c r="AE251" s="140">
        <f>AD251*Input!V251/100</f>
        <v>0.8298357608093615</v>
      </c>
      <c r="AF251" s="140">
        <f>(AD251/Constants!$B$10)*602200000000*Constants!$B$16/(365.2425*24*60)</f>
        <v>10.186233591073334</v>
      </c>
      <c r="AG251" s="140">
        <f>AF251*Input!V251/100</f>
        <v>3.7878408017788766E-2</v>
      </c>
      <c r="AH251" s="136">
        <f t="shared" ref="AH251" si="1303">AF251/Z251</f>
        <v>45867.776643017423</v>
      </c>
      <c r="AI251" s="145">
        <f t="shared" ref="AI251" si="1304">AH251*SQRT((AG251/AF251)^2+(AA251/Z251)^2)</f>
        <v>370.31707959321022</v>
      </c>
      <c r="AJ251" s="142">
        <f t="shared" si="1222"/>
        <v>-1.5515029931162383</v>
      </c>
      <c r="AK251" s="145">
        <f t="shared" ref="AK251" si="1305">V251*1000</f>
        <v>2.7705351764557213</v>
      </c>
      <c r="AL251" s="145">
        <f t="shared" ref="AL251" si="1306">AF251/Q251</f>
        <v>0.99598104141932953</v>
      </c>
      <c r="AM251" s="145">
        <f t="shared" ref="AM251" si="1307">AL251*SQRT((R251/Q251)^2+(AG251/AF251)^2)</f>
        <v>3.7088272806293922E-3</v>
      </c>
      <c r="AN251" s="136">
        <f>AF251/Q251</f>
        <v>0.99598104141932953</v>
      </c>
      <c r="AO251" s="140">
        <f t="shared" ref="AO251" si="1308">AN251*SQRT((R251/Q251)^2+(AG251/AF251)^2)</f>
        <v>3.7088272806293922E-3</v>
      </c>
      <c r="AP251" s="136">
        <f t="shared" ref="AP251" si="1309">ThU_Alter_Kombi(AN251,U251)</f>
        <v>688.79769999999996</v>
      </c>
      <c r="AQ251" s="136" t="e">
        <f t="shared" si="1228"/>
        <v>#VALUE!</v>
      </c>
      <c r="AR251" s="136" t="e">
        <f>(AQ251/AP251)*100</f>
        <v>#VALUE!</v>
      </c>
      <c r="AS251" s="144">
        <f t="shared" si="1229"/>
        <v>2.1714177453398546E-5</v>
      </c>
      <c r="AT251" s="144">
        <f t="shared" si="1230"/>
        <v>1.5566733519396087E-7</v>
      </c>
      <c r="AU251" s="136">
        <v>0.75</v>
      </c>
      <c r="AV251" s="136">
        <f t="shared" ref="AV251" si="1310">AU251/2</f>
        <v>0.375</v>
      </c>
      <c r="AW251" s="136">
        <f t="shared" si="1232"/>
        <v>688.79589999999996</v>
      </c>
      <c r="AX251" s="146">
        <f t="shared" si="1233"/>
        <v>314.13650145769998</v>
      </c>
      <c r="AY251" s="146">
        <f t="shared" si="1234"/>
        <v>328.56760651216842</v>
      </c>
      <c r="AZ251" s="147">
        <f t="shared" si="1235"/>
        <v>0.45606616046596676</v>
      </c>
      <c r="BA251" s="136" t="str">
        <f>Input!B251</f>
        <v>Hu1-13</v>
      </c>
      <c r="BB251" s="148">
        <f>Input!E251</f>
        <v>0</v>
      </c>
      <c r="BC251" s="136">
        <f>((U251-1)*EXP(Constants!$B$17*AW251*1000))*1000</f>
        <v>-10.837880939699888</v>
      </c>
      <c r="BD251" s="142">
        <f>SQRT((EXP(Constants!$B$17*AW251*1000)*V251)^2+((U251-1)*Constants!$B$17*EXP(Constants!$B$17*AW251*1000)*AY251*1000)^2)*1000</f>
        <v>21.806859678182647</v>
      </c>
      <c r="BE251" s="136">
        <f t="shared" si="1236"/>
        <v>688737.89999999991</v>
      </c>
      <c r="BF251" s="149">
        <f t="shared" si="1237"/>
        <v>164283.80325608421</v>
      </c>
      <c r="BG251" s="158">
        <f t="shared" si="1238"/>
        <v>47.701736684577888</v>
      </c>
      <c r="BH251" s="136"/>
      <c r="BI251" s="18"/>
      <c r="BJ251" s="18"/>
      <c r="BK251" s="18"/>
      <c r="BL251" s="18"/>
      <c r="BM251" s="18"/>
      <c r="BN251" s="157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</row>
    <row r="253" spans="1:110" ht="15" customHeight="1" x14ac:dyDescent="0.2">
      <c r="A253" s="136">
        <f>Input!A253</f>
        <v>10073</v>
      </c>
      <c r="B253" s="136" t="str">
        <f>Input!B253</f>
        <v>Hu1-13</v>
      </c>
      <c r="C253" s="136">
        <f>Input!O253</f>
        <v>2.1253024720179754</v>
      </c>
      <c r="D253" s="136">
        <f>C253*Input!P253/100</f>
        <v>2.7230642853696242E-2</v>
      </c>
      <c r="E253" s="137">
        <f>Input!M253</f>
        <v>2.720460810974342</v>
      </c>
      <c r="F253" s="138">
        <f>E253*Input!N253/100</f>
        <v>5.7857089539874065E-4</v>
      </c>
      <c r="G253" s="139">
        <f t="shared" ref="G253" si="1311">E253*137.88</f>
        <v>375.09713661714227</v>
      </c>
      <c r="H253" s="138">
        <f>G253*Input!L253/100</f>
        <v>3.8452635745031681E-2</v>
      </c>
      <c r="I253" s="136">
        <v>0</v>
      </c>
      <c r="J253" s="140">
        <f>(((C253*Constants!$B$24*0.000000001*Input!G253*(Constants!$B$4/Constants!$B$3))-(I253*0.000000000000001))/Input!F253)*1000000000000</f>
        <v>770.99853638554976</v>
      </c>
      <c r="K253" s="136">
        <f>J253*Input!P253/100</f>
        <v>9.8784930904930803</v>
      </c>
      <c r="L253" s="141">
        <f>(J253/Constants!$B$4)*602200000000*Constants!$B$17/(365.2425*24*60)</f>
        <v>10.644490845918844</v>
      </c>
      <c r="M253" s="142">
        <f>L253*Input!P253/100</f>
        <v>0.13638356535172913</v>
      </c>
      <c r="N253" s="136">
        <v>0</v>
      </c>
      <c r="O253" s="140">
        <f>(((G253*Constants!$B$23*0.000000001*Input!G253*(Constants!$B$7/Constants!$B$6))-(N253*0.000000001))/Input!F253)*1000000</f>
        <v>13.707493725460884</v>
      </c>
      <c r="P253" s="136">
        <f>O253*Input!N253/100</f>
        <v>2.9152255700283717E-3</v>
      </c>
      <c r="Q253" s="143">
        <f>(O253/Constants!$B$7)*602200000000000000*Constants!$B$18/(365.2425*24*60)</f>
        <v>10.227445615115148</v>
      </c>
      <c r="R253" s="144">
        <f>Q253*Input!N253/100</f>
        <v>2.1751103134103941E-3</v>
      </c>
      <c r="S253" s="142">
        <f>Input!S253*Constants!$B$17/Constants!$B$18</f>
        <v>0.99759293544939287</v>
      </c>
      <c r="T253" s="136">
        <f>S253*Input!T253/100</f>
        <v>3.1121160723258778E-3</v>
      </c>
      <c r="U253" s="142">
        <f>S253</f>
        <v>0.99759293544939287</v>
      </c>
      <c r="V253" s="136">
        <f>U253*Input!T253/100</f>
        <v>3.1121160723258778E-3</v>
      </c>
      <c r="W253" s="145">
        <v>0</v>
      </c>
      <c r="X253" s="140">
        <f>(((Constants!$B$25*0.000000001*Input!G253/Input!W253*(Constants!$B$11/Constants!$B$9))-(W253*0.000000001))/Input!F253)*1000000000</f>
        <v>0.91939029328242861</v>
      </c>
      <c r="Y253" s="140">
        <f>X253*Input!X253/100</f>
        <v>6.688043791312469E-3</v>
      </c>
      <c r="Z253" s="140">
        <f>(X253/Constants!$B$11)*6.022E+23*0.000000001*Constants!$B$19/(365.2425*24*60)</f>
        <v>2.244528933115051E-4</v>
      </c>
      <c r="AA253" s="140">
        <f>Z253*Input!X253/100</f>
        <v>1.6327677054264825E-6</v>
      </c>
      <c r="AB253" s="141">
        <v>0</v>
      </c>
      <c r="AC253" s="141">
        <v>0.9</v>
      </c>
      <c r="AD253" s="140">
        <f>(((Input!G253*Constants!$B$25*0.000000001*Input!U253*(Constants!$B$10/Constants!$B$9))-((AB253*0.000000000000001)+(Input!G253*AC253*0.000000000000001)))/Input!F253)*1000000000000</f>
        <v>223.06379263694637</v>
      </c>
      <c r="AE253" s="140">
        <f>AD253*Input!V253/100</f>
        <v>0.70119633251381952</v>
      </c>
      <c r="AF253" s="140">
        <f>(AD253/Constants!$B$10)*602200000000*Constants!$B$16/(365.2425*24*60)</f>
        <v>10.181895925112753</v>
      </c>
      <c r="AG253" s="140">
        <f>AF253*Input!V253/100</f>
        <v>3.2006575322363368E-2</v>
      </c>
      <c r="AH253" s="136">
        <f t="shared" ref="AH253" si="1312">AF253/Z253</f>
        <v>45363.175207467219</v>
      </c>
      <c r="AI253" s="145">
        <f t="shared" ref="AI253" si="1313">AH253*SQRT((AG253/AF253)^2+(AA253/Z253)^2)</f>
        <v>359.48376235948211</v>
      </c>
      <c r="AJ253" s="142">
        <f t="shared" ref="AJ253:AJ269" si="1314">(U253-1)*1000</f>
        <v>-2.4070645506071298</v>
      </c>
      <c r="AK253" s="145">
        <f t="shared" ref="AK253" si="1315">V253*1000</f>
        <v>3.1121160723258776</v>
      </c>
      <c r="AL253" s="145">
        <f t="shared" ref="AL253" si="1316">AF253/Q253</f>
        <v>0.99554632782059715</v>
      </c>
      <c r="AM253" s="145">
        <f t="shared" ref="AM253" si="1317">AL253*SQRT((R253/Q253)^2+(AG253/AF253)^2)</f>
        <v>3.1366329740584852E-3</v>
      </c>
      <c r="AN253" s="136">
        <f>AF253/Q253</f>
        <v>0.99554632782059715</v>
      </c>
      <c r="AO253" s="140">
        <f t="shared" ref="AO253" si="1318">AN253*SQRT((R253/Q253)^2+(AG253/AF253)^2)</f>
        <v>3.1366329740584852E-3</v>
      </c>
      <c r="AP253" s="136">
        <f t="shared" ref="AP253" si="1319">ThU_Alter_Kombi(AN253,U253)</f>
        <v>752.625</v>
      </c>
      <c r="AQ253" s="136" t="e">
        <f t="shared" ref="AQ253:AQ269" si="1320">Montealter(AN253,AO253,U253,V253)</f>
        <v>#VALUE!</v>
      </c>
      <c r="AR253" s="136" t="e">
        <f>(AQ253/AP253)*100</f>
        <v>#VALUE!</v>
      </c>
      <c r="AS253" s="144">
        <f t="shared" ref="AS253:AS269" si="1321">Z253/Q253</f>
        <v>2.194613413341314E-5</v>
      </c>
      <c r="AT253" s="144">
        <f t="shared" ref="AT253:AT269" si="1322">AS253*SQRT((Y253/X253)^2+(P253/O253)^2)</f>
        <v>1.5971391166910107E-7</v>
      </c>
      <c r="AU253" s="136">
        <v>0.75</v>
      </c>
      <c r="AV253" s="136">
        <f t="shared" ref="AV253" si="1323">AU253/2</f>
        <v>0.375</v>
      </c>
      <c r="AW253" s="136">
        <f t="shared" ref="AW253:AW269" si="1324">marincorr_age(AN253,U253,AS253,AU253)</f>
        <v>752.62310000000002</v>
      </c>
      <c r="AX253" s="146">
        <f t="shared" ref="AX253:AX269" si="1325">marincorr_age_error(AN253, AO253, U253, V253, AS253, AT253, AU253, AV253)</f>
        <v>321.2579674438</v>
      </c>
      <c r="AY253" s="146">
        <f t="shared" ref="AY253:AY269" si="1326">SQRT(((AU253*EXP(-0.0000091577*AW253*1000))/(0.0000091577*(EXP(-0.0000091577*AW253*1000)+(AJ253/1000)*EXP(-(0.0000091577-0.0000028263)*AW253*1000)-AS253*AU253*EXP(-0.0000091577*AW253*1000))))^2*AT253^2+((AS253*EXP(-0.0000091577*AW253*1000))/(0.0000091577*(EXP(-0.0000091577*AW253*1000)+(AJ253/1000)*EXP(-(0.0000091577-0.0000028263)*AW253*1000)-AS253*AU253*EXP(-0.0000091577*AW253*1000))))^2*AV253^2+((0.0000091577/(0.0000091577-0.0000028263))*(EXP(-(0.0000091577-0.0000028263)*AW253*1000)-1)/(0.0000091577*(EXP(-0.0000091577*AW253*1000)+(AJ253/1000)*EXP(-(0.0000091577-0.0000028263)*AW253*1000)-AS253*AU253*EXP(-0.0000091577*AW253*1000))))^2*T253^2+(1/(0.0000091577*(EXP(-0.0000091577*AW253*1000)+(AJ253/1000)*EXP(-(0.0000091577-0.0000028263)*AW253*1000)-AS253*AU253*EXP(-0.0000091577*AW253*1000))))^2*AO253^2)/1000</f>
        <v>598.63374249567289</v>
      </c>
      <c r="AZ253" s="147">
        <f t="shared" ref="AZ253:AZ269" si="1327">AX253/AW253</f>
        <v>0.42685105924040861</v>
      </c>
      <c r="BA253" s="136" t="str">
        <f>Input!B253</f>
        <v>Hu1-13</v>
      </c>
      <c r="BB253" s="148">
        <f>Input!E253</f>
        <v>0</v>
      </c>
      <c r="BC253" s="136">
        <f>((U253-1)*EXP(Constants!$B$17*AW253*1000))*1000</f>
        <v>-20.132904611091789</v>
      </c>
      <c r="BD253" s="142">
        <f>SQRT((EXP(Constants!$B$17*AW253*1000)*V253)^2+((U253-1)*Constants!$B$17*EXP(Constants!$B$17*AW253*1000)*AY253*1000)^2)*1000</f>
        <v>42.829745462319231</v>
      </c>
      <c r="BE253" s="136">
        <f t="shared" ref="BE253:BE269" si="1328">AW253*1000-58</f>
        <v>752565.1</v>
      </c>
      <c r="BF253" s="149">
        <f t="shared" ref="BF253:BF269" si="1329">AY253/2*1000</f>
        <v>299316.87124783645</v>
      </c>
      <c r="BG253" s="158">
        <f t="shared" ref="BG253:BG269" si="1330">AY253/AW253*100</f>
        <v>79.539645075426577</v>
      </c>
      <c r="BH253" s="136"/>
      <c r="BI253" s="18"/>
      <c r="BJ253" s="18"/>
      <c r="BK253" s="18"/>
      <c r="BL253" s="18"/>
      <c r="BM253" s="18"/>
      <c r="BN253" s="157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</row>
    <row r="254" spans="1:110" ht="15" customHeight="1" x14ac:dyDescent="0.2">
      <c r="A254" s="18">
        <f>Input!A254</f>
        <v>10187</v>
      </c>
      <c r="B254" s="18" t="str">
        <f>Input!B254</f>
        <v>LA-19-06 bottom</v>
      </c>
      <c r="C254" s="18">
        <f>Input!O254</f>
        <v>0.33769382256771452</v>
      </c>
      <c r="D254" s="18">
        <f>C254*Input!P254/100</f>
        <v>1.8535334302701386E-3</v>
      </c>
      <c r="E254" s="150">
        <f>Input!M254</f>
        <v>0.3762277779246388</v>
      </c>
      <c r="F254" s="151">
        <f>E254*Input!N254/100</f>
        <v>6.4334575210890554E-5</v>
      </c>
      <c r="G254" s="21">
        <f>E254*137.88</f>
        <v>51.874286020249194</v>
      </c>
      <c r="H254" s="151">
        <f>G254*Input!L254/100</f>
        <v>7.4999860066297871E-3</v>
      </c>
      <c r="I254" s="18">
        <v>0.3</v>
      </c>
      <c r="J254" s="127">
        <f>(((C254*Constants!$B$24*0.000000001*Input!G254*(Constants!$B$4/Constants!$B$3))-(I254*0.000000000000001))/Input!F254)*1000000000000</f>
        <v>6.9693112356745637</v>
      </c>
      <c r="K254" s="18">
        <f>J254*Input!P254/100</f>
        <v>3.8253146779698051E-2</v>
      </c>
      <c r="L254" s="132">
        <f>(J254/Constants!$B$4)*602200000000*Constants!$B$17/(365.2425*24*60)</f>
        <v>9.6219079738174743E-2</v>
      </c>
      <c r="M254" s="130">
        <f>L254*Input!P254/100</f>
        <v>5.2812716433026595E-4</v>
      </c>
      <c r="N254" s="18">
        <v>5.0000000000000001E-3</v>
      </c>
      <c r="O254" s="127">
        <f>(((G254*Constants!$B$23*0.000000001*Input!G254*(Constants!$B$7/Constants!$B$6))-(N254*0.000000001))/Input!F254)*1000000</f>
        <v>0.10784305107774704</v>
      </c>
      <c r="P254" s="18">
        <f>O254*Input!N254/100</f>
        <v>1.8441054296429354E-5</v>
      </c>
      <c r="Q254" s="128">
        <f>(O254/Constants!$B$7)*602200000000000000*Constants!$B$18/(365.2425*24*60)</f>
        <v>8.0463939065466047E-2</v>
      </c>
      <c r="R254" s="129">
        <f>Q254*Input!N254/100</f>
        <v>1.3759253418573081E-5</v>
      </c>
      <c r="S254" s="130">
        <f>Input!S254*Constants!$B$17/Constants!$B$18</f>
        <v>1.1854550536592976</v>
      </c>
      <c r="T254" s="18">
        <f>S254*Input!T254/100</f>
        <v>6.0608615308609913E-3</v>
      </c>
      <c r="U254" s="18">
        <f>S254*1/((U253+U255)/2)</f>
        <v>1.1884276093730146</v>
      </c>
      <c r="V254" s="18">
        <f>U254*Input!T254/100</f>
        <v>6.0760592800443072E-3</v>
      </c>
      <c r="W254" s="131">
        <v>3.0000000000000001E-3</v>
      </c>
      <c r="X254" s="127">
        <f>IF((((Constants!$B$25*0.000000001*Input!G254/Input!W254*(Constants!$B$11/Constants!$B$9))-(W254*0.000000001))/Input!F254)*1000000000&lt;0, "n.d.", (((Constants!$B$25*0.000000001*Input!G254/Input!W254*(Constants!$B$11/Constants!$B$9))-(W254*0.000000001))/Input!F254)*1000000000)</f>
        <v>0.19434189858698953</v>
      </c>
      <c r="Y254" s="127">
        <f>X254*Input!X254/100</f>
        <v>7.3754666900728235E-4</v>
      </c>
      <c r="Z254" s="127">
        <f>(X254/Constants!$B$11)*6.022E+23*0.000000001*Constants!$B$19/(365.2425*24*60)</f>
        <v>4.7445140272000928E-5</v>
      </c>
      <c r="AA254" s="127">
        <f>Z254*Input!X254/100</f>
        <v>1.800589858523704E-7</v>
      </c>
      <c r="AB254" s="132">
        <v>0.05</v>
      </c>
      <c r="AC254" s="132">
        <v>0.9</v>
      </c>
      <c r="AD254" s="127">
        <f>(((Input!G254*Constants!$B$25*0.000000001*Input!U254*(Constants!$B$10/Constants!$B$9))-((AB254*0.000000000000001)+(Input!G254*AC254*0.000000000000001)))/Input!F254)*1000000000000</f>
        <v>1.997385801984026</v>
      </c>
      <c r="AE254" s="127">
        <f>AD254*Input!V254/100</f>
        <v>1.0757728434428546E-2</v>
      </c>
      <c r="AF254" s="127">
        <f>(AD254/Constants!$B$10)*602200000000*Constants!$B$16/(365.2425*24*60)</f>
        <v>9.1172010112818058E-2</v>
      </c>
      <c r="AG254" s="127">
        <f>AF254*Input!V254/100</f>
        <v>4.9104370554773453E-4</v>
      </c>
      <c r="AH254" s="18">
        <f>AF254/Z254</f>
        <v>1921.6301098517758</v>
      </c>
      <c r="AI254" s="131">
        <f>AH254*SQRT((AG254/AF254)^2+(AA254/Z254)^2)</f>
        <v>12.661010622808895</v>
      </c>
      <c r="AJ254" s="130">
        <f t="shared" si="1314"/>
        <v>188.4276093730146</v>
      </c>
      <c r="AK254" s="131">
        <f>V254*1000</f>
        <v>6.0760592800443067</v>
      </c>
      <c r="AL254" s="131">
        <f>AF254/Q254</f>
        <v>1.1330791304989412</v>
      </c>
      <c r="AM254" s="131">
        <f>AL254*SQRT((R254/Q254)^2+(AG254/AF254)^2)</f>
        <v>6.1057305955368874E-3</v>
      </c>
      <c r="AN254" s="18">
        <f>AL254*1/((AN253+AN255)/2)</f>
        <v>1.1372285358910745</v>
      </c>
      <c r="AO254" s="127">
        <f>AN254*SQRT((R254/Q254)^2+(AG254/AF254)^2)</f>
        <v>6.1280901561131008E-3</v>
      </c>
      <c r="AP254" s="18">
        <f>ThU_Alter_Kombi(AN254,U254)</f>
        <v>268.298</v>
      </c>
      <c r="AQ254" s="18">
        <f t="shared" si="1320"/>
        <v>8.6989000000000001</v>
      </c>
      <c r="AR254" s="152">
        <f>(AQ254/AP254)</f>
        <v>3.2422530171674777E-2</v>
      </c>
      <c r="AS254" s="129">
        <f t="shared" si="1321"/>
        <v>5.8964476289682032E-4</v>
      </c>
      <c r="AT254" s="129">
        <f t="shared" si="1322"/>
        <v>2.2400304294757338E-6</v>
      </c>
      <c r="AU254" s="18">
        <v>0.75</v>
      </c>
      <c r="AV254" s="18">
        <f>AU254/2</f>
        <v>0.375</v>
      </c>
      <c r="AW254" s="18">
        <f t="shared" si="1324"/>
        <v>268.2636</v>
      </c>
      <c r="AX254" s="133">
        <f t="shared" si="1325"/>
        <v>8.6458031858000002</v>
      </c>
      <c r="AY254" s="133">
        <f t="shared" si="1326"/>
        <v>8.5666016165488639</v>
      </c>
      <c r="AZ254" s="152">
        <f t="shared" si="1327"/>
        <v>3.2228760017385887E-2</v>
      </c>
      <c r="BA254" s="18" t="str">
        <f>Input!B254</f>
        <v>LA-19-06 bottom</v>
      </c>
      <c r="BB254" s="134">
        <f>Input!E254</f>
        <v>0</v>
      </c>
      <c r="BC254" s="18">
        <f>((U254-1)*EXP(Constants!$B$17*AW254*1000))*1000</f>
        <v>401.72584284381338</v>
      </c>
      <c r="BD254" s="130">
        <f>SQRT((EXP(Constants!$B$17*AW254*1000)*V254)^2+((U254-1)*Constants!$B$17*EXP(Constants!$B$17*AW254*1000)*AY254*1000)^2)*1000</f>
        <v>16.190425147189423</v>
      </c>
      <c r="BE254" s="18">
        <f t="shared" si="1328"/>
        <v>268205.59999999998</v>
      </c>
      <c r="BF254" s="135">
        <f t="shared" si="1329"/>
        <v>4283.3008082744318</v>
      </c>
      <c r="BG254" s="20">
        <f t="shared" si="1330"/>
        <v>3.1933522164575678</v>
      </c>
      <c r="BH254" s="18"/>
      <c r="BI254" s="18"/>
      <c r="BJ254" s="18"/>
      <c r="BK254" s="18"/>
      <c r="BL254" s="18"/>
      <c r="BM254" s="18"/>
      <c r="BN254" s="157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</row>
    <row r="255" spans="1:110" ht="15" customHeight="1" x14ac:dyDescent="0.2">
      <c r="A255" s="136">
        <f>Input!A255</f>
        <v>10073</v>
      </c>
      <c r="B255" s="136" t="str">
        <f>Input!B255</f>
        <v>Hu1-13</v>
      </c>
      <c r="C255" s="136">
        <f>Input!O255</f>
        <v>2.1020631414642934</v>
      </c>
      <c r="D255" s="136">
        <f>C255*Input!P255/100</f>
        <v>3.4609622215677829E-2</v>
      </c>
      <c r="E255" s="137">
        <f>Input!M255</f>
        <v>2.7195319017442485</v>
      </c>
      <c r="F255" s="138">
        <f>E255*Input!N255/100</f>
        <v>5.5065022360757752E-4</v>
      </c>
      <c r="G255" s="139">
        <f t="shared" ref="G255" si="1331">E255*137.88</f>
        <v>374.96905861249695</v>
      </c>
      <c r="H255" s="138">
        <f>G255*Input!L255/100</f>
        <v>3.4016975596867206E-2</v>
      </c>
      <c r="I255" s="136">
        <v>0</v>
      </c>
      <c r="J255" s="140">
        <f>(((C255*Constants!$B$24*0.000000001*Input!G255*(Constants!$B$4/Constants!$B$3))-(I255*0.000000000000001))/Input!F255)*1000000000000</f>
        <v>762.56797646319865</v>
      </c>
      <c r="K255" s="136">
        <f>J255*Input!P255/100</f>
        <v>12.555374317053319</v>
      </c>
      <c r="L255" s="141">
        <f>(J255/Constants!$B$4)*602200000000*Constants!$B$17/(365.2425*24*60)</f>
        <v>10.528097605614997</v>
      </c>
      <c r="M255" s="142">
        <f>L255*Input!P255/100</f>
        <v>0.17334088286534319</v>
      </c>
      <c r="N255" s="136">
        <v>0</v>
      </c>
      <c r="O255" s="140">
        <f>(((G255*Constants!$B$23*0.000000001*Input!G255*(Constants!$B$7/Constants!$B$6))-(N255*0.000000001))/Input!F255)*1000000</f>
        <v>13.702813261992462</v>
      </c>
      <c r="P255" s="136">
        <f>O255*Input!N255/100</f>
        <v>2.7745426269607408E-3</v>
      </c>
      <c r="Q255" s="143">
        <f>(O255/Constants!$B$7)*602200000000000000*Constants!$B$18/(365.2425*24*60)</f>
        <v>10.223953424162115</v>
      </c>
      <c r="R255" s="144">
        <f>Q255*Input!N255/100</f>
        <v>2.0701438492254794E-3</v>
      </c>
      <c r="S255" s="142">
        <f>Input!S255*Constants!$B$17/Constants!$B$18</f>
        <v>0.99740456260556198</v>
      </c>
      <c r="T255" s="136">
        <f>S255*Input!T255/100</f>
        <v>2.9628587096181946E-3</v>
      </c>
      <c r="U255" s="142">
        <f>S255</f>
        <v>0.99740456260556198</v>
      </c>
      <c r="V255" s="136">
        <f>U255*Input!T255/100</f>
        <v>2.9628587096181946E-3</v>
      </c>
      <c r="W255" s="145">
        <v>0</v>
      </c>
      <c r="X255" s="140">
        <f>(((Constants!$B$25*0.000000001*Input!G255/Input!W255*(Constants!$B$11/Constants!$B$9))-(W255*0.000000001))/Input!F255)*1000000000</f>
        <v>0.91395973802907982</v>
      </c>
      <c r="Y255" s="140">
        <f>X255*Input!X255/100</f>
        <v>6.4163979615174593E-3</v>
      </c>
      <c r="Z255" s="140">
        <f>(X255/Constants!$B$11)*6.022E+23*0.000000001*Constants!$B$19/(365.2425*24*60)</f>
        <v>2.2312711921120392E-4</v>
      </c>
      <c r="AA255" s="140">
        <f>Z255*Input!X255/100</f>
        <v>1.5664501764086242E-6</v>
      </c>
      <c r="AB255" s="141">
        <v>0</v>
      </c>
      <c r="AC255" s="141">
        <v>0.9</v>
      </c>
      <c r="AD255" s="140">
        <f>(((Input!G255*Constants!$B$25*0.000000001*Input!U255*(Constants!$B$10/Constants!$B$9))-((AB255*0.000000000000001)+(Input!G255*AC255*0.000000000000001)))/Input!F255)*1000000000000</f>
        <v>223.34823068533328</v>
      </c>
      <c r="AE255" s="140">
        <f>AD255*Input!V255/100</f>
        <v>0.53601389626486373</v>
      </c>
      <c r="AF255" s="140">
        <f>(AD255/Constants!$B$10)*602200000000*Constants!$B$16/(365.2425*24*60)</f>
        <v>10.194879289968076</v>
      </c>
      <c r="AG255" s="140">
        <f>AF255*Input!V255/100</f>
        <v>2.4466712601205316E-2</v>
      </c>
      <c r="AH255" s="136">
        <f t="shared" ref="AH255" si="1332">AF255/Z255</f>
        <v>45690.9017873259</v>
      </c>
      <c r="AI255" s="145">
        <f t="shared" ref="AI255" si="1333">AH255*SQRT((AG255/AF255)^2+(AA255/Z255)^2)</f>
        <v>338.99472899012511</v>
      </c>
      <c r="AJ255" s="142">
        <f t="shared" si="1314"/>
        <v>-2.595437394438016</v>
      </c>
      <c r="AK255" s="145">
        <f t="shared" ref="AK255" si="1334">V255*1000</f>
        <v>2.9628587096181946</v>
      </c>
      <c r="AL255" s="145">
        <f t="shared" ref="AL255" si="1335">AF255/Q255</f>
        <v>0.99715627282443131</v>
      </c>
      <c r="AM255" s="145">
        <f t="shared" ref="AM255" si="1336">AL255*SQRT((R255/Q255)^2+(AG255/AF255)^2)</f>
        <v>2.4015796883612439E-3</v>
      </c>
      <c r="AN255" s="136">
        <f>AF255/Q255</f>
        <v>0.99715627282443131</v>
      </c>
      <c r="AO255" s="140">
        <f t="shared" ref="AO255" si="1337">AN255*SQRT((R255/Q255)^2+(AG255/AF255)^2)</f>
        <v>2.4015796883612439E-3</v>
      </c>
      <c r="AP255" s="136" t="str">
        <f t="shared" ref="AP255" si="1338">ThU_Alter_Kombi(AN255,U255)</f>
        <v>Out of range</v>
      </c>
      <c r="AQ255" s="136" t="e">
        <f t="shared" si="1320"/>
        <v>#VALUE!</v>
      </c>
      <c r="AR255" s="136" t="e">
        <f>(AQ255/AP255)*100</f>
        <v>#VALUE!</v>
      </c>
      <c r="AS255" s="144">
        <f t="shared" si="1321"/>
        <v>2.1823956932735134E-5</v>
      </c>
      <c r="AT255" s="144">
        <f t="shared" si="1322"/>
        <v>1.532774540849212E-7</v>
      </c>
      <c r="AU255" s="136">
        <v>0.75</v>
      </c>
      <c r="AV255" s="136">
        <f t="shared" ref="AV255" si="1339">AU255/2</f>
        <v>0.375</v>
      </c>
      <c r="AW255" s="136" t="str">
        <f t="shared" si="1324"/>
        <v>Out of range</v>
      </c>
      <c r="AX255" s="146">
        <f t="shared" si="1325"/>
        <v>325.79294160709998</v>
      </c>
      <c r="AY255" s="146" t="e">
        <f t="shared" si="1326"/>
        <v>#VALUE!</v>
      </c>
      <c r="AZ255" s="147" t="e">
        <f t="shared" si="1327"/>
        <v>#VALUE!</v>
      </c>
      <c r="BA255" s="136" t="str">
        <f>Input!B255</f>
        <v>Hu1-13</v>
      </c>
      <c r="BB255" s="148">
        <f>Input!E255</f>
        <v>0</v>
      </c>
      <c r="BC255" s="136" t="e">
        <f>((U255-1)*EXP(Constants!$B$17*AW255*1000))*1000</f>
        <v>#VALUE!</v>
      </c>
      <c r="BD255" s="142" t="e">
        <f>SQRT((EXP(Constants!$B$17*AW255*1000)*V255)^2+((U255-1)*Constants!$B$17*EXP(Constants!$B$17*AW255*1000)*AY255*1000)^2)*1000</f>
        <v>#VALUE!</v>
      </c>
      <c r="BE255" s="136" t="e">
        <f t="shared" si="1328"/>
        <v>#VALUE!</v>
      </c>
      <c r="BF255" s="149" t="e">
        <f t="shared" si="1329"/>
        <v>#VALUE!</v>
      </c>
      <c r="BG255" s="158" t="e">
        <f t="shared" si="1330"/>
        <v>#VALUE!</v>
      </c>
      <c r="BH255" s="136"/>
      <c r="BI255" s="18"/>
      <c r="BJ255" s="18"/>
      <c r="BK255" s="18"/>
      <c r="BL255" s="18"/>
      <c r="BM255" s="18"/>
      <c r="BN255" s="157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</row>
    <row r="256" spans="1:110" ht="15" customHeight="1" x14ac:dyDescent="0.2">
      <c r="A256" s="18">
        <f>Input!A256</f>
        <v>10188</v>
      </c>
      <c r="B256" s="18" t="str">
        <f>Input!B256</f>
        <v>LA-19-06 top</v>
      </c>
      <c r="C256" s="18">
        <f>Input!O256</f>
        <v>1.0923331773642129</v>
      </c>
      <c r="D256" s="18">
        <f>C256*Input!P256/100</f>
        <v>3.7204712205879346E-3</v>
      </c>
      <c r="E256" s="150">
        <f>Input!M256</f>
        <v>1.1883075303902988</v>
      </c>
      <c r="F256" s="151">
        <f>E256*Input!N256/100</f>
        <v>1.0645685126408469E-4</v>
      </c>
      <c r="G256" s="21">
        <f>E256*137.88</f>
        <v>163.84384229021438</v>
      </c>
      <c r="H256" s="151">
        <f>G256*Input!L256/100</f>
        <v>9.90933767578407E-3</v>
      </c>
      <c r="I256" s="18">
        <v>0.3</v>
      </c>
      <c r="J256" s="127">
        <f>(((C256*Constants!$B$24*0.000000001*Input!G256*(Constants!$B$4/Constants!$B$3))-(I256*0.000000000000001))/Input!F256)*1000000000000</f>
        <v>21.228627934974146</v>
      </c>
      <c r="K256" s="18">
        <f>J256*Input!P256/100</f>
        <v>7.2304403932158687E-2</v>
      </c>
      <c r="L256" s="132">
        <f>(J256/Constants!$B$4)*602200000000*Constants!$B$17/(365.2425*24*60)</f>
        <v>0.29308477910294056</v>
      </c>
      <c r="M256" s="130">
        <f>L256*Input!P256/100</f>
        <v>9.9824257693611161E-4</v>
      </c>
      <c r="N256" s="18">
        <v>5.0000000000000001E-3</v>
      </c>
      <c r="O256" s="127">
        <f>(((G256*Constants!$B$23*0.000000001*Input!G256*(Constants!$B$7/Constants!$B$6))-(N256*0.000000001))/Input!F256)*1000000</f>
        <v>0.32075624696440147</v>
      </c>
      <c r="P256" s="18">
        <f>O256*Input!N256/100</f>
        <v>2.8735574926382772E-5</v>
      </c>
      <c r="Q256" s="128">
        <f>(O256/Constants!$B$7)*602200000000000000*Constants!$B$18/(365.2425*24*60)</f>
        <v>0.23932289426793513</v>
      </c>
      <c r="R256" s="129">
        <f>Q256*Input!N256/100</f>
        <v>2.1440208959042569E-5</v>
      </c>
      <c r="S256" s="130">
        <f>Input!S256*Constants!$B$17/Constants!$B$18</f>
        <v>1.2138317332015498</v>
      </c>
      <c r="T256" s="18">
        <f>S256*Input!T256/100</f>
        <v>1.5219363085828871E-3</v>
      </c>
      <c r="U256" s="18">
        <f>S256*1/((U255+U257)/2)</f>
        <v>1.2184605066580332</v>
      </c>
      <c r="V256" s="18">
        <f>U256*Input!T256/100</f>
        <v>1.5277399947075249E-3</v>
      </c>
      <c r="W256" s="131">
        <v>3.0000000000000001E-3</v>
      </c>
      <c r="X256" s="127">
        <f>IF((((Constants!$B$25*0.000000001*Input!G256/Input!W256*(Constants!$B$11/Constants!$B$9))-(W256*0.000000001))/Input!F256)*1000000000&lt;0, "n.d.", (((Constants!$B$25*0.000000001*Input!G256/Input!W256*(Constants!$B$11/Constants!$B$9))-(W256*0.000000001))/Input!F256)*1000000000)</f>
        <v>5.0455592645544313E-2</v>
      </c>
      <c r="Y256" s="127">
        <f>X256*Input!X256/100</f>
        <v>2.5181637474839028E-4</v>
      </c>
      <c r="Z256" s="127">
        <f>(X256/Constants!$B$11)*6.022E+23*0.000000001*Constants!$B$19/(365.2425*24*60)</f>
        <v>1.2317841330047855E-5</v>
      </c>
      <c r="AA256" s="127">
        <f>Z256*Input!X256/100</f>
        <v>6.1476517979864823E-8</v>
      </c>
      <c r="AB256" s="132">
        <v>0.05</v>
      </c>
      <c r="AC256" s="132">
        <v>0.9</v>
      </c>
      <c r="AD256" s="127">
        <f>(((Input!G256*Constants!$B$25*0.000000001*Input!U256*(Constants!$B$10/Constants!$B$9))-((AB256*0.000000000000001)+(Input!G256*AC256*0.000000000000001)))/Input!F256)*1000000000000</f>
        <v>6.0490544522067564</v>
      </c>
      <c r="AE256" s="127">
        <f>AD256*Input!V256/100</f>
        <v>1.592998530806913E-2</v>
      </c>
      <c r="AF256" s="127">
        <f>(AD256/Constants!$B$10)*602200000000*Constants!$B$16/(365.2425*24*60)</f>
        <v>0.27611313404839755</v>
      </c>
      <c r="AG256" s="127">
        <f>AF256*Input!V256/100</f>
        <v>7.2713482801453134E-4</v>
      </c>
      <c r="AH256" s="18">
        <f>AF256/Z256</f>
        <v>22415.707967828228</v>
      </c>
      <c r="AI256" s="131">
        <f>AH256*SQRT((AG256/AF256)^2+(AA256/Z256)^2)</f>
        <v>126.4924340214104</v>
      </c>
      <c r="AJ256" s="130">
        <f t="shared" si="1314"/>
        <v>218.46050665803318</v>
      </c>
      <c r="AK256" s="131">
        <f>V256*1000</f>
        <v>1.5277399947075248</v>
      </c>
      <c r="AL256" s="131">
        <f>AF256/Q256</f>
        <v>1.1537263699446729</v>
      </c>
      <c r="AM256" s="131">
        <f>AL256*SQRT((R256/Q256)^2+(AG256/AF256)^2)</f>
        <v>3.0400578822554467E-3</v>
      </c>
      <c r="AN256" s="18">
        <f>AL256*1/((AN255+AN257)/2)</f>
        <v>1.1565340966177216</v>
      </c>
      <c r="AO256" s="127">
        <f>AN256*SQRT((R256/Q256)^2+(AG256/AF256)^2)</f>
        <v>3.0474562150195924E-3</v>
      </c>
      <c r="AP256" s="18">
        <f>ThU_Alter_Kombi(AN256,U256)</f>
        <v>254.96809999999999</v>
      </c>
      <c r="AQ256" s="18">
        <f t="shared" si="1320"/>
        <v>2.7086999999999999</v>
      </c>
      <c r="AR256" s="152">
        <f>(AQ256/AP256)</f>
        <v>1.0623681942956785E-2</v>
      </c>
      <c r="AS256" s="129">
        <f t="shared" si="1321"/>
        <v>5.1469548568376221E-5</v>
      </c>
      <c r="AT256" s="129">
        <f t="shared" si="1322"/>
        <v>2.5691825920897948E-7</v>
      </c>
      <c r="AU256" s="18">
        <v>0.75</v>
      </c>
      <c r="AV256" s="18">
        <f>AU256/2</f>
        <v>0.375</v>
      </c>
      <c r="AW256" s="18">
        <f t="shared" si="1324"/>
        <v>254.96520000000001</v>
      </c>
      <c r="AX256" s="133">
        <f t="shared" si="1325"/>
        <v>2.7366546619999998</v>
      </c>
      <c r="AY256" s="133">
        <f t="shared" si="1326"/>
        <v>2.7403158277681796</v>
      </c>
      <c r="AZ256" s="152">
        <f t="shared" si="1327"/>
        <v>1.0733443866064857E-2</v>
      </c>
      <c r="BA256" s="18" t="str">
        <f>Input!B256</f>
        <v>LA-19-06 top</v>
      </c>
      <c r="BB256" s="134">
        <f>Input!E256</f>
        <v>0</v>
      </c>
      <c r="BC256" s="18">
        <f>((U256-1)*EXP(Constants!$B$17*AW256*1000))*1000</f>
        <v>448.60032337981431</v>
      </c>
      <c r="BD256" s="130">
        <f>SQRT((EXP(Constants!$B$17*AW256*1000)*V256)^2+((U256-1)*Constants!$B$17*EXP(Constants!$B$17*AW256*1000)*AY256*1000)^2)*1000</f>
        <v>4.6772785989350449</v>
      </c>
      <c r="BE256" s="18">
        <f t="shared" si="1328"/>
        <v>254907.2</v>
      </c>
      <c r="BF256" s="135">
        <f t="shared" si="1329"/>
        <v>1370.1579138840898</v>
      </c>
      <c r="BG256" s="20">
        <f t="shared" si="1330"/>
        <v>1.0747803338526902</v>
      </c>
      <c r="BH256" s="18"/>
      <c r="BI256" s="18"/>
      <c r="BJ256" s="18"/>
      <c r="BK256" s="18"/>
      <c r="BL256" s="18"/>
      <c r="BM256" s="18"/>
      <c r="BN256" s="157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</row>
    <row r="257" spans="1:110" ht="15" customHeight="1" x14ac:dyDescent="0.2">
      <c r="A257" s="136">
        <f>Input!A257</f>
        <v>10073</v>
      </c>
      <c r="B257" s="136" t="str">
        <f>Input!B257</f>
        <v>Hu1-13</v>
      </c>
      <c r="C257" s="136">
        <f>Input!O257</f>
        <v>2.0912425256164822</v>
      </c>
      <c r="D257" s="136">
        <f>C257*Input!P257/100</f>
        <v>2.7577986376128696E-2</v>
      </c>
      <c r="E257" s="137">
        <f>Input!M257</f>
        <v>2.7203351497740624</v>
      </c>
      <c r="F257" s="138">
        <f>E257*Input!N257/100</f>
        <v>4.040899956619427E-4</v>
      </c>
      <c r="G257" s="139">
        <f t="shared" ref="G257" si="1340">E257*137.88</f>
        <v>375.07981045084773</v>
      </c>
      <c r="H257" s="138">
        <f>G257*Input!L257/100</f>
        <v>2.8166312849621285E-2</v>
      </c>
      <c r="I257" s="136">
        <v>0</v>
      </c>
      <c r="J257" s="140">
        <f>(((C257*Constants!$B$24*0.000000001*Input!G257*(Constants!$B$4/Constants!$B$3))-(I257*0.000000000000001))/Input!F257)*1000000000000</f>
        <v>758.64256862535274</v>
      </c>
      <c r="K257" s="136">
        <f>J257*Input!P257/100</f>
        <v>10.004499318286225</v>
      </c>
      <c r="L257" s="141">
        <f>(J257/Constants!$B$4)*602200000000*Constants!$B$17/(365.2425*24*60)</f>
        <v>10.473902991974962</v>
      </c>
      <c r="M257" s="142">
        <f>L257*Input!P257/100</f>
        <v>0.13812322123299811</v>
      </c>
      <c r="N257" s="136">
        <v>0</v>
      </c>
      <c r="O257" s="140">
        <f>(((G257*Constants!$B$23*0.000000001*Input!G257*(Constants!$B$7/Constants!$B$6))-(N257*0.000000001))/Input!F257)*1000000</f>
        <v>13.706860560628138</v>
      </c>
      <c r="P257" s="136">
        <f>O257*Input!N257/100</f>
        <v>2.0360745715259036E-3</v>
      </c>
      <c r="Q257" s="143">
        <f>(O257/Constants!$B$7)*602200000000000000*Constants!$B$18/(365.2425*24*60)</f>
        <v>10.226973197689905</v>
      </c>
      <c r="R257" s="144">
        <f>Q257*Input!N257/100</f>
        <v>1.5191575036011843E-3</v>
      </c>
      <c r="S257" s="142">
        <f>Input!S257*Constants!$B$17/Constants!$B$18</f>
        <v>0.994997696751733</v>
      </c>
      <c r="T257" s="136">
        <f>S257*Input!T257/100</f>
        <v>2.382418590239931E-3</v>
      </c>
      <c r="U257" s="142">
        <f>S257</f>
        <v>0.994997696751733</v>
      </c>
      <c r="V257" s="136">
        <f>U257*Input!T257/100</f>
        <v>2.382418590239931E-3</v>
      </c>
      <c r="W257" s="145">
        <v>0</v>
      </c>
      <c r="X257" s="140">
        <f>(((Constants!$B$25*0.000000001*Input!G257/Input!W257*(Constants!$B$11/Constants!$B$9))-(W257*0.000000001))/Input!F257)*1000000000</f>
        <v>0.92170266578564675</v>
      </c>
      <c r="Y257" s="140">
        <f>X257*Input!X257/100</f>
        <v>7.0099803592734936E-3</v>
      </c>
      <c r="Z257" s="140">
        <f>(X257/Constants!$B$11)*6.022E+23*0.000000001*Constants!$B$19/(365.2425*24*60)</f>
        <v>2.2501741819560867E-4</v>
      </c>
      <c r="AA257" s="140">
        <f>Z257*Input!X257/100</f>
        <v>1.7113628294663988E-6</v>
      </c>
      <c r="AB257" s="141">
        <v>0</v>
      </c>
      <c r="AC257" s="141">
        <v>0.9</v>
      </c>
      <c r="AD257" s="140">
        <f>(((Input!G257*Constants!$B$25*0.000000001*Input!U257*(Constants!$B$10/Constants!$B$9))-((AB257*0.000000000000001)+(Input!G257*AC257*0.000000000000001)))/Input!F257)*1000000000000</f>
        <v>223.60061886569761</v>
      </c>
      <c r="AE257" s="140">
        <f>AD257*Input!V257/100</f>
        <v>0.79953185075258804</v>
      </c>
      <c r="AF257" s="140">
        <f>(AD257/Constants!$B$10)*602200000000*Constants!$B$16/(365.2425*24*60)</f>
        <v>10.206399717173314</v>
      </c>
      <c r="AG257" s="140">
        <f>AF257*Input!V257/100</f>
        <v>3.6495165786162957E-2</v>
      </c>
      <c r="AH257" s="136">
        <f t="shared" ref="AH257" si="1341">AF257/Z257</f>
        <v>45358.265146837854</v>
      </c>
      <c r="AI257" s="145">
        <f t="shared" ref="AI257" si="1342">AH257*SQRT((AG257/AF257)^2+(AA257/Z257)^2)</f>
        <v>381.19534398189131</v>
      </c>
      <c r="AJ257" s="142">
        <f t="shared" si="1314"/>
        <v>-5.0023032482670038</v>
      </c>
      <c r="AK257" s="145">
        <f t="shared" ref="AK257" si="1343">V257*1000</f>
        <v>2.3824185902399311</v>
      </c>
      <c r="AL257" s="145">
        <f t="shared" ref="AL257" si="1344">AF257/Q257</f>
        <v>0.99798831187694537</v>
      </c>
      <c r="AM257" s="145">
        <f t="shared" ref="AM257" si="1345">AL257*SQRT((R257/Q257)^2+(AG257/AF257)^2)</f>
        <v>3.5715986389935413E-3</v>
      </c>
      <c r="AN257" s="136">
        <f>AF257/Q257</f>
        <v>0.99798831187694537</v>
      </c>
      <c r="AO257" s="140">
        <f t="shared" ref="AO257" si="1346">AN257*SQRT((R257/Q257)^2+(AG257/AF257)^2)</f>
        <v>3.5715986389935413E-3</v>
      </c>
      <c r="AP257" s="136" t="str">
        <f t="shared" ref="AP257" si="1347">ThU_Alter_Kombi(AN257,U257)</f>
        <v>Out of range</v>
      </c>
      <c r="AQ257" s="136" t="e">
        <f t="shared" si="1320"/>
        <v>#VALUE!</v>
      </c>
      <c r="AR257" s="136" t="e">
        <f>(AQ257/AP257)*100</f>
        <v>#VALUE!</v>
      </c>
      <c r="AS257" s="144">
        <f t="shared" si="1321"/>
        <v>2.2002347502625332E-5</v>
      </c>
      <c r="AT257" s="144">
        <f t="shared" si="1322"/>
        <v>1.6737006945681038E-7</v>
      </c>
      <c r="AU257" s="136">
        <v>0.75</v>
      </c>
      <c r="AV257" s="136">
        <f t="shared" ref="AV257" si="1348">AU257/2</f>
        <v>0.375</v>
      </c>
      <c r="AW257" s="136" t="str">
        <f t="shared" si="1324"/>
        <v>Out of range</v>
      </c>
      <c r="AX257" s="146">
        <f t="shared" si="1325"/>
        <v>225.6367794482</v>
      </c>
      <c r="AY257" s="146" t="e">
        <f t="shared" si="1326"/>
        <v>#VALUE!</v>
      </c>
      <c r="AZ257" s="147" t="e">
        <f t="shared" si="1327"/>
        <v>#VALUE!</v>
      </c>
      <c r="BA257" s="136" t="str">
        <f>Input!B257</f>
        <v>Hu1-13</v>
      </c>
      <c r="BB257" s="148">
        <f>Input!E257</f>
        <v>0</v>
      </c>
      <c r="BC257" s="136" t="e">
        <f>((U257-1)*EXP(Constants!$B$17*AW257*1000))*1000</f>
        <v>#VALUE!</v>
      </c>
      <c r="BD257" s="142" t="e">
        <f>SQRT((EXP(Constants!$B$17*AW257*1000)*V257)^2+((U257-1)*Constants!$B$17*EXP(Constants!$B$17*AW257*1000)*AY257*1000)^2)*1000</f>
        <v>#VALUE!</v>
      </c>
      <c r="BE257" s="136" t="e">
        <f t="shared" si="1328"/>
        <v>#VALUE!</v>
      </c>
      <c r="BF257" s="149" t="e">
        <f t="shared" si="1329"/>
        <v>#VALUE!</v>
      </c>
      <c r="BG257" s="158" t="e">
        <f t="shared" si="1330"/>
        <v>#VALUE!</v>
      </c>
      <c r="BH257" s="136"/>
      <c r="BI257" s="18"/>
      <c r="BJ257" s="18"/>
      <c r="BK257" s="18"/>
      <c r="BL257" s="18"/>
      <c r="BM257" s="18"/>
      <c r="BN257" s="157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</row>
    <row r="258" spans="1:110" ht="15" customHeight="1" x14ac:dyDescent="0.2">
      <c r="A258" s="18">
        <f>Input!A258</f>
        <v>10189</v>
      </c>
      <c r="B258" s="18" t="str">
        <f>Input!B258</f>
        <v>LA-19-07 top</v>
      </c>
      <c r="C258" s="18">
        <f>Input!O258</f>
        <v>4.6051738258128969</v>
      </c>
      <c r="D258" s="18">
        <f>C258*Input!P258/100</f>
        <v>1.8494105294696212E-2</v>
      </c>
      <c r="E258" s="150">
        <f>Input!M258</f>
        <v>4.8536595703201897</v>
      </c>
      <c r="F258" s="151">
        <f>E258*Input!N258/100</f>
        <v>4.1036978800483369E-4</v>
      </c>
      <c r="G258" s="21">
        <f>E258*137.88</f>
        <v>669.22258155574775</v>
      </c>
      <c r="H258" s="151">
        <f>G258*Input!L258/100</f>
        <v>2.4421859896353308E-2</v>
      </c>
      <c r="I258" s="18">
        <v>0.3</v>
      </c>
      <c r="J258" s="127">
        <f>(((C258*Constants!$B$24*0.000000001*Input!G258*(Constants!$B$4/Constants!$B$3))-(I258*0.000000000000001))/Input!F258)*1000000000000</f>
        <v>139.67533623567803</v>
      </c>
      <c r="K258" s="18">
        <f>J258*Input!P258/100</f>
        <v>0.56092787658427856</v>
      </c>
      <c r="L258" s="132">
        <f>(J258/Constants!$B$4)*602200000000*Constants!$B$17/(365.2425*24*60)</f>
        <v>1.9283731003320965</v>
      </c>
      <c r="M258" s="130">
        <f>L258*Input!P258/100</f>
        <v>7.7442321427913345E-3</v>
      </c>
      <c r="N258" s="18">
        <v>5.0000000000000001E-3</v>
      </c>
      <c r="O258" s="127">
        <f>(((G258*Constants!$B$23*0.000000001*Input!G258*(Constants!$B$7/Constants!$B$6))-(N258*0.000000001))/Input!F258)*1000000</f>
        <v>2.0446769999902825</v>
      </c>
      <c r="P258" s="18">
        <f>O258*Input!N258/100</f>
        <v>1.7287443729165761E-4</v>
      </c>
      <c r="Q258" s="128">
        <f>(O258/Constants!$B$7)*602200000000000000*Constants!$B$18/(365.2425*24*60)</f>
        <v>1.5255759540516802</v>
      </c>
      <c r="R258" s="129">
        <f>Q258*Input!N258/100</f>
        <v>1.2898520627151446E-4</v>
      </c>
      <c r="S258" s="130">
        <f>Input!S258*Constants!$B$17/Constants!$B$18</f>
        <v>1.2502188370896947</v>
      </c>
      <c r="T258" s="18">
        <f>S258*Input!T258/100</f>
        <v>6.6218115397121693E-4</v>
      </c>
      <c r="U258" s="18">
        <f>S258*1/((U257+U259)/2)</f>
        <v>1.2533773996400392</v>
      </c>
      <c r="V258" s="18">
        <f>U258*Input!T258/100</f>
        <v>6.6385409356581316E-4</v>
      </c>
      <c r="W258" s="131">
        <v>3.0000000000000001E-3</v>
      </c>
      <c r="X258" s="127">
        <f>IF((((Constants!$B$25*0.000000001*Input!G258/Input!W258*(Constants!$B$11/Constants!$B$9))-(W258*0.000000001))/Input!F258)*1000000000&lt;0, "n.d.", (((Constants!$B$25*0.000000001*Input!G258/Input!W258*(Constants!$B$11/Constants!$B$9))-(W258*0.000000001))/Input!F258)*1000000000)</f>
        <v>4.5085379721393162</v>
      </c>
      <c r="Y258" s="127">
        <f>X258*Input!X258/100</f>
        <v>7.0757688577728602E-3</v>
      </c>
      <c r="Z258" s="127">
        <f>(X258/Constants!$B$11)*6.022E+23*0.000000001*Constants!$B$19/(365.2425*24*60)</f>
        <v>1.1006798743094755E-3</v>
      </c>
      <c r="AA258" s="127">
        <f>Z258*Input!X258/100</f>
        <v>1.7274239288087504E-6</v>
      </c>
      <c r="AB258" s="132">
        <v>0.05</v>
      </c>
      <c r="AC258" s="132">
        <v>0.9</v>
      </c>
      <c r="AD258" s="127">
        <f>(((Input!G258*Constants!$B$25*0.000000001*Input!U258*(Constants!$B$10/Constants!$B$9))-((AB258*0.000000000000001)+(Input!G258*AC258*0.000000000000001)))/Input!F258)*1000000000000</f>
        <v>26.145380477195321</v>
      </c>
      <c r="AE258" s="127">
        <f>AD258*Input!V258/100</f>
        <v>4.7981386765784499E-2</v>
      </c>
      <c r="AF258" s="127">
        <f>(AD258/Constants!$B$10)*602200000000*Constants!$B$16/(365.2425*24*60)</f>
        <v>1.1934233691370713</v>
      </c>
      <c r="AG258" s="127">
        <f>AF258*Input!V258/100</f>
        <v>2.1901424727720797E-3</v>
      </c>
      <c r="AH258" s="18">
        <f>AF258/Z258</f>
        <v>1084.2601895358353</v>
      </c>
      <c r="AI258" s="131">
        <f>AH258*SQRT((AG258/AF258)^2+(AA258/Z258)^2)</f>
        <v>2.6181992701456496</v>
      </c>
      <c r="AJ258" s="130">
        <f t="shared" si="1314"/>
        <v>253.37739964003924</v>
      </c>
      <c r="AK258" s="131">
        <f>V258*1000</f>
        <v>0.66385409356581315</v>
      </c>
      <c r="AL258" s="131">
        <f>AF258/Q258</f>
        <v>0.78227725467718201</v>
      </c>
      <c r="AM258" s="131">
        <f>AL258*SQRT((R258/Q258)^2+(AG258/AF258)^2)</f>
        <v>1.4371395737822459E-3</v>
      </c>
      <c r="AN258" s="18">
        <f>AL258*1/((AN257+AN259)/2)</f>
        <v>0.78371356860645125</v>
      </c>
      <c r="AO258" s="127">
        <f>AN258*SQRT((R258/Q258)^2+(AG258/AF258)^2)</f>
        <v>1.4397782592045637E-3</v>
      </c>
      <c r="AP258" s="18">
        <f>ThU_Alter_Kombi(AN258,U258)</f>
        <v>102.3494</v>
      </c>
      <c r="AQ258" s="18">
        <f t="shared" si="1320"/>
        <v>0.31929999999999997</v>
      </c>
      <c r="AR258" s="152">
        <f>(AQ258/AP258)</f>
        <v>3.1197056357926863E-3</v>
      </c>
      <c r="AS258" s="129">
        <f t="shared" si="1321"/>
        <v>7.2148480800726428E-4</v>
      </c>
      <c r="AT258" s="129">
        <f t="shared" si="1322"/>
        <v>1.1339512954392667E-6</v>
      </c>
      <c r="AU258" s="18">
        <v>0.75</v>
      </c>
      <c r="AV258" s="18">
        <f>AU258/2</f>
        <v>0.375</v>
      </c>
      <c r="AW258" s="18">
        <f t="shared" si="1324"/>
        <v>102.3053</v>
      </c>
      <c r="AX258" s="133">
        <f t="shared" si="1325"/>
        <v>0.31186682809999999</v>
      </c>
      <c r="AY258" s="133">
        <f t="shared" si="1326"/>
        <v>0.3154158419000338</v>
      </c>
      <c r="AZ258" s="152">
        <f t="shared" si="1327"/>
        <v>3.048393661911944E-3</v>
      </c>
      <c r="BA258" s="18" t="str">
        <f>Input!B258</f>
        <v>LA-19-07 top</v>
      </c>
      <c r="BB258" s="134">
        <f>Input!E258</f>
        <v>0</v>
      </c>
      <c r="BC258" s="18">
        <f>((U258-1)*EXP(Constants!$B$17*AW258*1000))*1000</f>
        <v>338.18455607303832</v>
      </c>
      <c r="BD258" s="130">
        <f>SQRT((EXP(Constants!$B$17*AW258*1000)*V258)^2+((U258-1)*Constants!$B$17*EXP(Constants!$B$17*AW258*1000)*AY258*1000)^2)*1000</f>
        <v>0.93578958523701083</v>
      </c>
      <c r="BE258" s="18">
        <f t="shared" si="1328"/>
        <v>102247.3</v>
      </c>
      <c r="BF258" s="135">
        <f t="shared" si="1329"/>
        <v>157.7079209500169</v>
      </c>
      <c r="BG258" s="20">
        <f t="shared" si="1330"/>
        <v>0.3083084081665699</v>
      </c>
      <c r="BH258" s="18"/>
      <c r="BI258" s="18"/>
      <c r="BJ258" s="18"/>
      <c r="BK258" s="18"/>
      <c r="BL258" s="18"/>
      <c r="BM258" s="18"/>
      <c r="BN258" s="157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</row>
    <row r="259" spans="1:110" ht="15" customHeight="1" x14ac:dyDescent="0.2">
      <c r="A259" s="136">
        <f>Input!A259</f>
        <v>10073</v>
      </c>
      <c r="B259" s="136" t="str">
        <f>Input!B259</f>
        <v>Hu1-13</v>
      </c>
      <c r="C259" s="136">
        <f>Input!O259</f>
        <v>2.1284514128673511</v>
      </c>
      <c r="D259" s="136">
        <f>C259*Input!P259/100</f>
        <v>3.2436760315903125E-2</v>
      </c>
      <c r="E259" s="137">
        <f>Input!M259</f>
        <v>2.7200646835017692</v>
      </c>
      <c r="F259" s="138">
        <f>E259*Input!N259/100</f>
        <v>4.8083696058685908E-4</v>
      </c>
      <c r="G259" s="139">
        <f t="shared" ref="G259" si="1349">E259*137.88</f>
        <v>375.04251856122391</v>
      </c>
      <c r="H259" s="138">
        <f>G259*Input!L259/100</f>
        <v>3.3424137214271878E-2</v>
      </c>
      <c r="I259" s="136">
        <v>0</v>
      </c>
      <c r="J259" s="140">
        <f>(((C259*Constants!$B$24*0.000000001*Input!G259*(Constants!$B$4/Constants!$B$3))-(I259*0.000000000000001))/Input!F259)*1000000000000</f>
        <v>772.14088144842833</v>
      </c>
      <c r="K259" s="136">
        <f>J259*Input!P259/100</f>
        <v>11.767122589804563</v>
      </c>
      <c r="L259" s="141">
        <f>(J259/Constants!$B$4)*602200000000*Constants!$B$17/(365.2425*24*60)</f>
        <v>10.660262187874556</v>
      </c>
      <c r="M259" s="142">
        <f>L259*Input!P259/100</f>
        <v>0.16245819256308386</v>
      </c>
      <c r="N259" s="136">
        <v>0</v>
      </c>
      <c r="O259" s="140">
        <f>(((G259*Constants!$B$23*0.000000001*Input!G259*(Constants!$B$7/Constants!$B$6))-(N259*0.000000001))/Input!F259)*1000000</f>
        <v>13.705497771384694</v>
      </c>
      <c r="P259" s="136">
        <f>O259*Input!N259/100</f>
        <v>2.4227769036869306E-3</v>
      </c>
      <c r="Q259" s="143">
        <f>(O259/Constants!$B$7)*602200000000000000*Constants!$B$18/(365.2425*24*60)</f>
        <v>10.225956392345957</v>
      </c>
      <c r="R259" s="144">
        <f>Q259*Input!N259/100</f>
        <v>1.8076841409739195E-3</v>
      </c>
      <c r="S259" s="142">
        <f>Input!S259*Constants!$B$17/Constants!$B$18</f>
        <v>0.9999622210651169</v>
      </c>
      <c r="T259" s="136">
        <f>S259*Input!T259/100</f>
        <v>4.041841589063646E-3</v>
      </c>
      <c r="U259" s="142">
        <f>S259</f>
        <v>0.9999622210651169</v>
      </c>
      <c r="V259" s="136">
        <f>U259*Input!T259/100</f>
        <v>4.041841589063646E-3</v>
      </c>
      <c r="W259" s="145">
        <v>0</v>
      </c>
      <c r="X259" s="140">
        <f>(((Constants!$B$25*0.000000001*Input!G259/Input!W259*(Constants!$B$11/Constants!$B$9))-(W259*0.000000001))/Input!F259)*1000000000</f>
        <v>0.91710063819312515</v>
      </c>
      <c r="Y259" s="140">
        <f>X259*Input!X259/100</f>
        <v>6.1643708935801966E-3</v>
      </c>
      <c r="Z259" s="140">
        <f>(X259/Constants!$B$11)*6.022E+23*0.000000001*Constants!$B$19/(365.2425*24*60)</f>
        <v>2.2389391448256315E-4</v>
      </c>
      <c r="AA259" s="140">
        <f>Z259*Input!X259/100</f>
        <v>1.5049222214099121E-6</v>
      </c>
      <c r="AB259" s="141">
        <v>0</v>
      </c>
      <c r="AC259" s="141">
        <v>0.9</v>
      </c>
      <c r="AD259" s="140">
        <f>(((Input!G259*Constants!$B$25*0.000000001*Input!U259*(Constants!$B$10/Constants!$B$9))-((AB259*0.000000000000001)+(Input!G259*AC259*0.000000000000001)))/Input!F259)*1000000000000</f>
        <v>223.65858352366124</v>
      </c>
      <c r="AE259" s="140">
        <f>AD259*Input!V259/100</f>
        <v>0.67165453496677008</v>
      </c>
      <c r="AF259" s="140">
        <f>(AD259/Constants!$B$10)*602200000000*Constants!$B$16/(365.2425*24*60)</f>
        <v>10.209045552733373</v>
      </c>
      <c r="AG259" s="140">
        <f>AF259*Input!V259/100</f>
        <v>3.0658120225688975E-2</v>
      </c>
      <c r="AH259" s="136">
        <f t="shared" ref="AH259" si="1350">AF259/Z259</f>
        <v>45597.691104411206</v>
      </c>
      <c r="AI259" s="145">
        <f t="shared" ref="AI259" si="1351">AH259*SQRT((AG259/AF259)^2+(AA259/Z259)^2)</f>
        <v>335.6867776277191</v>
      </c>
      <c r="AJ259" s="142">
        <f t="shared" si="1314"/>
        <v>-3.7778934883103688E-2</v>
      </c>
      <c r="AK259" s="145">
        <f t="shared" ref="AK259" si="1352">V259*1000</f>
        <v>4.0418415890636457</v>
      </c>
      <c r="AL259" s="145">
        <f t="shared" ref="AL259" si="1353">AF259/Q259</f>
        <v>0.99834628283519367</v>
      </c>
      <c r="AM259" s="145">
        <f t="shared" ref="AM259" si="1354">AL259*SQRT((R259/Q259)^2+(AG259/AF259)^2)</f>
        <v>3.0032585631519413E-3</v>
      </c>
      <c r="AN259" s="136">
        <f>AF259/Q259</f>
        <v>0.99834628283519367</v>
      </c>
      <c r="AO259" s="140">
        <f t="shared" ref="AO259" si="1355">AN259*SQRT((R259/Q259)^2+(AG259/AF259)^2)</f>
        <v>3.0032585631519413E-3</v>
      </c>
      <c r="AP259" s="136">
        <f t="shared" ref="AP259" si="1356">ThU_Alter_Kombi(AN259,U259)</f>
        <v>702.02189999999996</v>
      </c>
      <c r="AQ259" s="136" t="e">
        <f t="shared" si="1320"/>
        <v>#VALUE!</v>
      </c>
      <c r="AR259" s="136" t="e">
        <f>(AQ259/AP259)*100</f>
        <v>#VALUE!</v>
      </c>
      <c r="AS259" s="144">
        <f t="shared" si="1321"/>
        <v>2.1894667441584817E-5</v>
      </c>
      <c r="AT259" s="144">
        <f t="shared" si="1322"/>
        <v>1.4721777818869957E-7</v>
      </c>
      <c r="AU259" s="136">
        <v>0.75</v>
      </c>
      <c r="AV259" s="136">
        <f t="shared" ref="AV259" si="1357">AU259/2</f>
        <v>0.375</v>
      </c>
      <c r="AW259" s="136">
        <f t="shared" si="1324"/>
        <v>702.02009999999996</v>
      </c>
      <c r="AX259" s="146">
        <f t="shared" si="1325"/>
        <v>310.60657361009999</v>
      </c>
      <c r="AY259" s="146">
        <f t="shared" si="1326"/>
        <v>440.60285981445924</v>
      </c>
      <c r="AZ259" s="147">
        <f t="shared" si="1327"/>
        <v>0.44244683821745273</v>
      </c>
      <c r="BA259" s="136" t="str">
        <f>Input!B259</f>
        <v>Hu1-13</v>
      </c>
      <c r="BB259" s="148">
        <f>Input!E259</f>
        <v>0</v>
      </c>
      <c r="BC259" s="136">
        <f>((U259-1)*EXP(Constants!$B$17*AW259*1000))*1000</f>
        <v>-0.27393600274130114</v>
      </c>
      <c r="BD259" s="142">
        <f>SQRT((EXP(Constants!$B$17*AW259*1000)*V259)^2+((U259-1)*Constants!$B$17*EXP(Constants!$B$17*AW259*1000)*AY259*1000)^2)*1000</f>
        <v>29.309473817455896</v>
      </c>
      <c r="BE259" s="136">
        <f t="shared" si="1328"/>
        <v>701962.1</v>
      </c>
      <c r="BF259" s="149">
        <f t="shared" si="1329"/>
        <v>220301.42990722961</v>
      </c>
      <c r="BG259" s="158">
        <f t="shared" si="1330"/>
        <v>62.762143108788372</v>
      </c>
      <c r="BH259" s="136"/>
      <c r="BI259" s="18"/>
      <c r="BJ259" s="18"/>
      <c r="BK259" s="18"/>
      <c r="BL259" s="18"/>
      <c r="BM259" s="18"/>
      <c r="BN259" s="157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</row>
    <row r="260" spans="1:110" ht="15" customHeight="1" x14ac:dyDescent="0.2">
      <c r="A260" s="18">
        <f>Input!A260</f>
        <v>10190</v>
      </c>
      <c r="B260" s="18" t="str">
        <f>Input!B260</f>
        <v>LA-19-07 bottom</v>
      </c>
      <c r="C260" s="18">
        <f>Input!O260</f>
        <v>0.46476509289946383</v>
      </c>
      <c r="D260" s="18">
        <f>C260*Input!P260/100</f>
        <v>2.4328594002359558E-3</v>
      </c>
      <c r="E260" s="150">
        <f>Input!M260</f>
        <v>0.54207201744099542</v>
      </c>
      <c r="F260" s="151">
        <f>E260*Input!N260/100</f>
        <v>4.0699452746973021E-5</v>
      </c>
      <c r="G260" s="21">
        <f>E260*137.88</f>
        <v>74.740889764764447</v>
      </c>
      <c r="H260" s="151">
        <f>G260*Input!L260/100</f>
        <v>4.7265288418383809E-3</v>
      </c>
      <c r="I260" s="18">
        <v>0.3</v>
      </c>
      <c r="J260" s="127">
        <f>(((C260*Constants!$B$24*0.000000001*Input!G260*(Constants!$B$4/Constants!$B$3))-(I260*0.000000000000001))/Input!F260)*1000000000000</f>
        <v>13.632059861614028</v>
      </c>
      <c r="K260" s="18">
        <f>J260*Input!P260/100</f>
        <v>7.1358381869873033E-2</v>
      </c>
      <c r="L260" s="132">
        <f>(J260/Constants!$B$4)*602200000000*Constants!$B$17/(365.2425*24*60)</f>
        <v>0.18820572226794155</v>
      </c>
      <c r="M260" s="130">
        <f>L260*Input!P260/100</f>
        <v>9.8518169198392341E-4</v>
      </c>
      <c r="N260" s="18">
        <v>5.0000000000000001E-3</v>
      </c>
      <c r="O260" s="127">
        <f>(((G260*Constants!$B$23*0.000000001*Input!G260*(Constants!$B$7/Constants!$B$6))-(N260*0.000000001))/Input!F260)*1000000</f>
        <v>0.22083378355798552</v>
      </c>
      <c r="P260" s="18">
        <f>O260*Input!N260/100</f>
        <v>1.6580479806508042E-5</v>
      </c>
      <c r="Q260" s="128">
        <f>(O260/Constants!$B$7)*602200000000000000*Constants!$B$18/(365.2425*24*60)</f>
        <v>0.16476867008330273</v>
      </c>
      <c r="R260" s="129">
        <f>Q260*Input!N260/100</f>
        <v>1.2371040168969642E-5</v>
      </c>
      <c r="S260" s="130">
        <f>Input!S260*Constants!$B$17/Constants!$B$18</f>
        <v>1.1292678056695136</v>
      </c>
      <c r="T260" s="18">
        <f>S260*Input!T260/100</f>
        <v>2.8694112764509811E-3</v>
      </c>
      <c r="U260" s="18">
        <f>S260*1/((U259+U261)/2)</f>
        <v>1.1304189538663094</v>
      </c>
      <c r="V260" s="18">
        <f>U260*Input!T260/100</f>
        <v>2.872336284673272E-3</v>
      </c>
      <c r="W260" s="131">
        <v>3.0000000000000001E-3</v>
      </c>
      <c r="X260" s="127">
        <f>IF((((Constants!$B$25*0.000000001*Input!G260/Input!W260*(Constants!$B$11/Constants!$B$9))-(W260*0.000000001))/Input!F260)*1000000000&lt;0, "n.d.", (((Constants!$B$25*0.000000001*Input!G260/Input!W260*(Constants!$B$11/Constants!$B$9))-(W260*0.000000001))/Input!F260)*1000000000)</f>
        <v>5.6363884324152645E-2</v>
      </c>
      <c r="Y260" s="127">
        <f>X260*Input!X260/100</f>
        <v>1.7771910113083467E-4</v>
      </c>
      <c r="Z260" s="127">
        <f>(X260/Constants!$B$11)*6.022E+23*0.000000001*Constants!$B$19/(365.2425*24*60)</f>
        <v>1.3760246336367137E-5</v>
      </c>
      <c r="AA260" s="127">
        <f>Z260*Input!X260/100</f>
        <v>4.3386978019009917E-8</v>
      </c>
      <c r="AB260" s="132">
        <v>0.05</v>
      </c>
      <c r="AC260" s="132">
        <v>0.9</v>
      </c>
      <c r="AD260" s="127">
        <f>(((Input!G260*Constants!$B$25*0.000000001*Input!U260*(Constants!$B$10/Constants!$B$9))-((AB260*0.000000000000001)+(Input!G260*AC260*0.000000000000001)))/Input!F260)*1000000000000</f>
        <v>3.9523010855469609</v>
      </c>
      <c r="AE260" s="127">
        <f>AD260*Input!V260/100</f>
        <v>1.0977921184118378E-2</v>
      </c>
      <c r="AF260" s="127">
        <f>(AD260/Constants!$B$10)*602200000000*Constants!$B$16/(365.2425*24*60)</f>
        <v>0.18040542502227674</v>
      </c>
      <c r="AG260" s="127">
        <f>AF260*Input!V260/100</f>
        <v>5.0109455079833641E-4</v>
      </c>
      <c r="AH260" s="18">
        <f>AF260/Z260</f>
        <v>13110.624665597799</v>
      </c>
      <c r="AI260" s="131">
        <f>AH260*SQRT((AG260/AF260)^2+(AA260/Z260)^2)</f>
        <v>55.091004909216203</v>
      </c>
      <c r="AJ260" s="130">
        <f t="shared" si="1314"/>
        <v>130.41895386630941</v>
      </c>
      <c r="AK260" s="131">
        <f>V260*1000</f>
        <v>2.8723362846732718</v>
      </c>
      <c r="AL260" s="131">
        <f>AF260/Q260</f>
        <v>1.0949012632745563</v>
      </c>
      <c r="AM260" s="131">
        <f>AL260*SQRT((R260/Q260)^2+(AG260/AF260)^2)</f>
        <v>3.0423112914339068E-3</v>
      </c>
      <c r="AN260" s="18">
        <f>AL260*1/((AN259+AN261)/2)</f>
        <v>1.09885397418456</v>
      </c>
      <c r="AO260" s="127">
        <f>AN260*SQRT((R260/Q260)^2+(AG260/AF260)^2)</f>
        <v>3.0532943612655312E-3</v>
      </c>
      <c r="AP260" s="18">
        <f>ThU_Alter_Kombi(AN260,U260)</f>
        <v>303.13839999999999</v>
      </c>
      <c r="AQ260" s="18">
        <f t="shared" si="1320"/>
        <v>6.2577999999999996</v>
      </c>
      <c r="AR260" s="152">
        <f>(AQ260/AP260)</f>
        <v>2.0643376094879436E-2</v>
      </c>
      <c r="AS260" s="129">
        <f t="shared" si="1321"/>
        <v>8.3512516848077475E-5</v>
      </c>
      <c r="AT260" s="129">
        <f t="shared" si="1322"/>
        <v>2.6339520037791296E-7</v>
      </c>
      <c r="AU260" s="18">
        <v>0.75</v>
      </c>
      <c r="AV260" s="18">
        <f>AU260/2</f>
        <v>0.375</v>
      </c>
      <c r="AW260" s="18">
        <f t="shared" si="1324"/>
        <v>303.13319999999999</v>
      </c>
      <c r="AX260" s="133">
        <f t="shared" si="1325"/>
        <v>6.3803850442999996</v>
      </c>
      <c r="AY260" s="133">
        <f t="shared" si="1326"/>
        <v>6.2713386797392783</v>
      </c>
      <c r="AZ260" s="152">
        <f t="shared" si="1327"/>
        <v>2.1048123545358937E-2</v>
      </c>
      <c r="BA260" s="18" t="str">
        <f>Input!B260</f>
        <v>LA-19-07 bottom</v>
      </c>
      <c r="BB260" s="134">
        <f>Input!E260</f>
        <v>0</v>
      </c>
      <c r="BC260" s="18">
        <f>((U260-1)*EXP(Constants!$B$17*AW260*1000))*1000</f>
        <v>306.8049087056304</v>
      </c>
      <c r="BD260" s="130">
        <f>SQRT((EXP(Constants!$B$17*AW260*1000)*V260)^2+((U260-1)*Constants!$B$17*EXP(Constants!$B$17*AW260*1000)*AY260*1000)^2)*1000</f>
        <v>8.6683950905447258</v>
      </c>
      <c r="BE260" s="18">
        <f t="shared" si="1328"/>
        <v>303075.20000000001</v>
      </c>
      <c r="BF260" s="135">
        <f t="shared" si="1329"/>
        <v>3135.6693398696393</v>
      </c>
      <c r="BG260" s="20">
        <f t="shared" si="1330"/>
        <v>2.0688392692516948</v>
      </c>
      <c r="BH260" s="18"/>
      <c r="BI260" s="18"/>
      <c r="BJ260" s="18"/>
      <c r="BK260" s="18"/>
      <c r="BL260" s="18"/>
      <c r="BM260" s="18"/>
      <c r="BN260" s="157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</row>
    <row r="261" spans="1:110" ht="15" customHeight="1" x14ac:dyDescent="0.2">
      <c r="A261" s="136">
        <f>Input!A261</f>
        <v>10073</v>
      </c>
      <c r="B261" s="136" t="str">
        <f>Input!B261</f>
        <v>Hu1-13</v>
      </c>
      <c r="C261" s="136">
        <f>Input!O261</f>
        <v>2.1297066125233384</v>
      </c>
      <c r="D261" s="136">
        <f>C261*Input!P261/100</f>
        <v>3.9554801559358296E-2</v>
      </c>
      <c r="E261" s="137">
        <f>Input!M261</f>
        <v>2.7193689181733962</v>
      </c>
      <c r="F261" s="138">
        <f>E261*Input!N261/100</f>
        <v>4.8488099926803012E-4</v>
      </c>
      <c r="G261" s="139">
        <f t="shared" ref="G261" si="1358">E261*137.88</f>
        <v>374.94658643774784</v>
      </c>
      <c r="H261" s="138">
        <f>G261*Input!L261/100</f>
        <v>3.3720899115106825E-2</v>
      </c>
      <c r="I261" s="136">
        <v>0</v>
      </c>
      <c r="J261" s="140">
        <f>(((C261*Constants!$B$24*0.000000001*Input!G261*(Constants!$B$4/Constants!$B$3))-(I261*0.000000000000001))/Input!F261)*1000000000000</f>
        <v>772.59623173874218</v>
      </c>
      <c r="K261" s="136">
        <f>J261*Input!P261/100</f>
        <v>14.349342980968489</v>
      </c>
      <c r="L261" s="141">
        <f>(J261/Constants!$B$4)*602200000000*Constants!$B$17/(365.2425*24*60)</f>
        <v>10.666548804214525</v>
      </c>
      <c r="M261" s="142">
        <f>L261*Input!P261/100</f>
        <v>0.19810861214072159</v>
      </c>
      <c r="N261" s="136">
        <v>0</v>
      </c>
      <c r="O261" s="140">
        <f>(((G261*Constants!$B$23*0.000000001*Input!G261*(Constants!$B$7/Constants!$B$6))-(N261*0.000000001))/Input!F261)*1000000</f>
        <v>13.701992042195508</v>
      </c>
      <c r="P261" s="136">
        <f>O261*Input!N261/100</f>
        <v>2.4431534643872548E-3</v>
      </c>
      <c r="Q261" s="143">
        <f>(O261/Constants!$B$7)*602200000000000000*Constants!$B$18/(365.2425*24*60)</f>
        <v>10.223340695024344</v>
      </c>
      <c r="R261" s="144">
        <f>Q261*Input!N261/100</f>
        <v>1.8228875158985837E-3</v>
      </c>
      <c r="S261" s="142">
        <f>Input!S261*Constants!$B$17/Constants!$B$18</f>
        <v>0.99800110360692862</v>
      </c>
      <c r="T261" s="136">
        <f>S261*Input!T261/100</f>
        <v>3.5833399430104324E-3</v>
      </c>
      <c r="U261" s="142">
        <f>S261</f>
        <v>0.99800110360692862</v>
      </c>
      <c r="V261" s="136">
        <f>U261*Input!T261/100</f>
        <v>3.5833399430104324E-3</v>
      </c>
      <c r="W261" s="145">
        <v>0</v>
      </c>
      <c r="X261" s="140">
        <f>(((Constants!$B$25*0.000000001*Input!G261/Input!W261*(Constants!$B$11/Constants!$B$9))-(W261*0.000000001))/Input!F261)*1000000000</f>
        <v>0.90510629716154278</v>
      </c>
      <c r="Y261" s="140">
        <f>X261*Input!X261/100</f>
        <v>9.4109919700202053E-3</v>
      </c>
      <c r="Z261" s="140">
        <f>(X261/Constants!$B$11)*6.022E+23*0.000000001*Constants!$B$19/(365.2425*24*60)</f>
        <v>2.2096570807493194E-4</v>
      </c>
      <c r="AA261" s="140">
        <f>Z261*Input!X261/100</f>
        <v>2.2975273853076116E-6</v>
      </c>
      <c r="AB261" s="141">
        <v>0</v>
      </c>
      <c r="AC261" s="141">
        <v>0.9</v>
      </c>
      <c r="AD261" s="140">
        <f>(((Input!G261*Constants!$B$25*0.000000001*Input!U261*(Constants!$B$10/Constants!$B$9))-((AB261*0.000000000000001)+(Input!G261*AC261*0.000000000000001)))/Input!F261)*1000000000000</f>
        <v>222.73083865891766</v>
      </c>
      <c r="AE261" s="140">
        <f>AD261*Input!V261/100</f>
        <v>0.58888864200991664</v>
      </c>
      <c r="AF261" s="140">
        <f>(AD261/Constants!$B$10)*602200000000*Constants!$B$16/(365.2425*24*60)</f>
        <v>10.166698018217758</v>
      </c>
      <c r="AG261" s="140">
        <f>AF261*Input!V261/100</f>
        <v>2.6880215715622265E-2</v>
      </c>
      <c r="AH261" s="136">
        <f t="shared" ref="AH261" si="1359">AF261/Z261</f>
        <v>46010.297737104607</v>
      </c>
      <c r="AI261" s="145">
        <f t="shared" ref="AI261" si="1360">AH261*SQRT((AG261/AF261)^2+(AA261/Z261)^2)</f>
        <v>493.62401233512878</v>
      </c>
      <c r="AJ261" s="142">
        <f t="shared" si="1314"/>
        <v>-1.998896393071381</v>
      </c>
      <c r="AK261" s="145">
        <f t="shared" ref="AK261" si="1361">V261*1000</f>
        <v>3.5833399430104325</v>
      </c>
      <c r="AL261" s="145">
        <f t="shared" ref="AL261" si="1362">AF261/Q261</f>
        <v>0.99445947479436403</v>
      </c>
      <c r="AM261" s="145">
        <f t="shared" ref="AM261" si="1363">AL261*SQRT((R261/Q261)^2+(AG261/AF261)^2)</f>
        <v>2.6352709849219737E-3</v>
      </c>
      <c r="AN261" s="136">
        <f>AF261/Q261</f>
        <v>0.99445947479436403</v>
      </c>
      <c r="AO261" s="140">
        <f t="shared" ref="AO261" si="1364">AN261*SQRT((R261/Q261)^2+(AG261/AF261)^2)</f>
        <v>2.6352709849219737E-3</v>
      </c>
      <c r="AP261" s="136">
        <f t="shared" ref="AP261" si="1365">ThU_Alter_Kombi(AN261,U261)</f>
        <v>644.89980000000003</v>
      </c>
      <c r="AQ261" s="136" t="e">
        <f t="shared" si="1320"/>
        <v>#VALUE!</v>
      </c>
      <c r="AR261" s="136" t="e">
        <f>(AQ261/AP261)*100</f>
        <v>#VALUE!</v>
      </c>
      <c r="AS261" s="144">
        <f t="shared" si="1321"/>
        <v>2.16138456759516E-5</v>
      </c>
      <c r="AT261" s="144">
        <f t="shared" si="1322"/>
        <v>2.2476656653413662E-7</v>
      </c>
      <c r="AU261" s="136">
        <v>0.75</v>
      </c>
      <c r="AV261" s="136">
        <f t="shared" ref="AV261" si="1366">AU261/2</f>
        <v>0.375</v>
      </c>
      <c r="AW261" s="136">
        <f t="shared" si="1324"/>
        <v>644.89800000000002</v>
      </c>
      <c r="AX261" s="146">
        <f t="shared" si="1325"/>
        <v>297.74902577360001</v>
      </c>
      <c r="AY261" s="146">
        <f t="shared" si="1326"/>
        <v>232.88165111924803</v>
      </c>
      <c r="AZ261" s="147">
        <f t="shared" si="1327"/>
        <v>0.46169940947808802</v>
      </c>
      <c r="BA261" s="136" t="str">
        <f>Input!B261</f>
        <v>Hu1-13</v>
      </c>
      <c r="BB261" s="148">
        <f>Input!E261</f>
        <v>0</v>
      </c>
      <c r="BC261" s="136">
        <f>((U261-1)*EXP(Constants!$B$17*AW261*1000))*1000</f>
        <v>-12.336175886154408</v>
      </c>
      <c r="BD261" s="142">
        <f>SQRT((EXP(Constants!$B$17*AW261*1000)*V261)^2+((U261-1)*Constants!$B$17*EXP(Constants!$B$17*AW261*1000)*AY261*1000)^2)*1000</f>
        <v>23.553848655542772</v>
      </c>
      <c r="BE261" s="136">
        <f t="shared" si="1328"/>
        <v>644840</v>
      </c>
      <c r="BF261" s="149">
        <f t="shared" si="1329"/>
        <v>116440.82555962402</v>
      </c>
      <c r="BG261" s="158">
        <f t="shared" si="1330"/>
        <v>36.111392982959792</v>
      </c>
      <c r="BH261" s="136"/>
      <c r="BI261" s="18"/>
      <c r="BJ261" s="18"/>
      <c r="BK261" s="18"/>
      <c r="BL261" s="18"/>
      <c r="BM261" s="18"/>
      <c r="BN261" s="157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</row>
    <row r="262" spans="1:110" ht="15" customHeight="1" x14ac:dyDescent="0.2">
      <c r="A262" s="18">
        <f>Input!A262</f>
        <v>10192</v>
      </c>
      <c r="B262" s="18" t="str">
        <f>Input!B262</f>
        <v>LA-19-09 top</v>
      </c>
      <c r="C262" s="18">
        <f>Input!O262</f>
        <v>1.7133458622582012</v>
      </c>
      <c r="D262" s="18">
        <f>C262*Input!P262/100</f>
        <v>4.8850276865566719E-3</v>
      </c>
      <c r="E262" s="150">
        <f>Input!M262</f>
        <v>1.8247195230908186</v>
      </c>
      <c r="F262" s="151">
        <f>E262*Input!N262/100</f>
        <v>1.1369981122749136E-4</v>
      </c>
      <c r="G262" s="21">
        <f>E262*137.88</f>
        <v>251.59232784376206</v>
      </c>
      <c r="H262" s="151">
        <f>G262*Input!L262/100</f>
        <v>1.4120278023623874E-2</v>
      </c>
      <c r="I262" s="18">
        <v>0.3</v>
      </c>
      <c r="J262" s="127">
        <f>(((C262*Constants!$B$24*0.000000001*Input!G262*(Constants!$B$4/Constants!$B$3))-(I262*0.000000000000001))/Input!F262)*1000000000000</f>
        <v>51.125446920680204</v>
      </c>
      <c r="K262" s="18">
        <f>J262*Input!P262/100</f>
        <v>0.14576696345823323</v>
      </c>
      <c r="L262" s="132">
        <f>(J262/Constants!$B$4)*602200000000*Constants!$B$17/(365.2425*24*60)</f>
        <v>0.70584356008239213</v>
      </c>
      <c r="M262" s="130">
        <f>L262*Input!P262/100</f>
        <v>2.0124747777635742E-3</v>
      </c>
      <c r="N262" s="18">
        <v>5.0000000000000001E-3</v>
      </c>
      <c r="O262" s="127">
        <f>(((G262*Constants!$B$23*0.000000001*Input!G262*(Constants!$B$7/Constants!$B$6))-(N262*0.000000001))/Input!F262)*1000000</f>
        <v>0.7562553034940388</v>
      </c>
      <c r="P262" s="18">
        <f>O262*Input!N262/100</f>
        <v>4.7122905278841453E-5</v>
      </c>
      <c r="Q262" s="128">
        <f>(O262/Constants!$B$7)*602200000000000000*Constants!$B$18/(365.2425*24*60)</f>
        <v>0.56425778063725684</v>
      </c>
      <c r="R262" s="129">
        <f>Q262*Input!N262/100</f>
        <v>3.5159377827792443E-5</v>
      </c>
      <c r="S262" s="130">
        <f>Input!S262*Constants!$B$17/Constants!$B$18</f>
        <v>1.2380183363925614</v>
      </c>
      <c r="T262" s="18">
        <f>S262*Input!T262/100</f>
        <v>1.1392730148007989E-3</v>
      </c>
      <c r="U262" s="18">
        <f>S262*1/((U261+U263)/2)</f>
        <v>1.2391244870491602</v>
      </c>
      <c r="V262" s="18">
        <f>U262*Input!T262/100</f>
        <v>1.1402909380062332E-3</v>
      </c>
      <c r="W262" s="131">
        <v>3.0000000000000001E-3</v>
      </c>
      <c r="X262" s="127">
        <f>IF((((Constants!$B$25*0.000000001*Input!G262/Input!W262*(Constants!$B$11/Constants!$B$9))-(W262*0.000000001))/Input!F262)*1000000000&lt;0, "n.d.", (((Constants!$B$25*0.000000001*Input!G262/Input!W262*(Constants!$B$11/Constants!$B$9))-(W262*0.000000001))/Input!F262)*1000000000)</f>
        <v>0.26015630107975807</v>
      </c>
      <c r="Y262" s="127">
        <f>X262*Input!X262/100</f>
        <v>5.3841133601114125E-4</v>
      </c>
      <c r="Z262" s="127">
        <f>(X262/Constants!$B$11)*6.022E+23*0.000000001*Constants!$B$19/(365.2425*24*60)</f>
        <v>6.3512563616584703E-5</v>
      </c>
      <c r="AA262" s="127">
        <f>Z262*Input!X262/100</f>
        <v>1.3144361327544505E-7</v>
      </c>
      <c r="AB262" s="132">
        <v>0.05</v>
      </c>
      <c r="AC262" s="132">
        <v>0.9</v>
      </c>
      <c r="AD262" s="127">
        <f>(((Input!G262*Constants!$B$25*0.000000001*Input!U262*(Constants!$B$10/Constants!$B$9))-((AB262*0.000000000000001)+(Input!G262*AC262*0.000000000000001)))/Input!F262)*1000000000000</f>
        <v>14.750432875395648</v>
      </c>
      <c r="AE262" s="127">
        <f>AD262*Input!V262/100</f>
        <v>3.5654841423628285E-2</v>
      </c>
      <c r="AF262" s="127">
        <f>(AD262/Constants!$B$10)*602200000000*Constants!$B$16/(365.2425*24*60)</f>
        <v>0.67329336873636747</v>
      </c>
      <c r="AG262" s="127">
        <f>AF262*Input!V262/100</f>
        <v>1.6274890707728979E-3</v>
      </c>
      <c r="AH262" s="18">
        <f>AF262/Z262</f>
        <v>10600.947755800458</v>
      </c>
      <c r="AI262" s="131">
        <f>AH262*SQRT((AG262/AF262)^2+(AA262/Z262)^2)</f>
        <v>33.733677566082392</v>
      </c>
      <c r="AJ262" s="130">
        <f t="shared" si="1314"/>
        <v>239.12448704916022</v>
      </c>
      <c r="AK262" s="131">
        <f>V262*1000</f>
        <v>1.1402909380062332</v>
      </c>
      <c r="AL262" s="131">
        <f>AF262/Q262</f>
        <v>1.1932371902359395</v>
      </c>
      <c r="AM262" s="131">
        <f>AL262*SQRT((R262/Q262)^2+(AG262/AF262)^2)</f>
        <v>2.8852587877914895E-3</v>
      </c>
      <c r="AN262" s="18">
        <f>AL262*1/((AN261+AN263)/2)</f>
        <v>1.1984299489535841</v>
      </c>
      <c r="AO262" s="127">
        <f>AN262*SQRT((R262/Q262)^2+(AG262/AF262)^2)</f>
        <v>2.8978149273801343E-3</v>
      </c>
      <c r="AP262" s="18">
        <f>ThU_Alter_Kombi(AN262,U262)</f>
        <v>269.40499999999997</v>
      </c>
      <c r="AQ262" s="18">
        <f t="shared" si="1320"/>
        <v>2.7216</v>
      </c>
      <c r="AR262" s="152">
        <f>(AQ262/AP262)</f>
        <v>1.0102262393051354E-2</v>
      </c>
      <c r="AS262" s="129">
        <f t="shared" si="1321"/>
        <v>1.1255948220130062E-4</v>
      </c>
      <c r="AT262" s="129">
        <f t="shared" si="1322"/>
        <v>2.3305514088755169E-7</v>
      </c>
      <c r="AU262" s="18">
        <v>0.75</v>
      </c>
      <c r="AV262" s="18">
        <f>AU262/2</f>
        <v>0.375</v>
      </c>
      <c r="AW262" s="18">
        <f t="shared" si="1324"/>
        <v>269.39890000000003</v>
      </c>
      <c r="AX262" s="133">
        <f t="shared" si="1325"/>
        <v>2.6926433297000001</v>
      </c>
      <c r="AY262" s="133">
        <f t="shared" si="1326"/>
        <v>2.7211361679773565</v>
      </c>
      <c r="AZ262" s="152">
        <f t="shared" si="1327"/>
        <v>9.9950049153875523E-3</v>
      </c>
      <c r="BA262" s="18" t="str">
        <f>Input!B262</f>
        <v>LA-19-09 top</v>
      </c>
      <c r="BB262" s="134">
        <f>Input!E262</f>
        <v>0</v>
      </c>
      <c r="BC262" s="18">
        <f>((U262-1)*EXP(Constants!$B$17*AW262*1000))*1000</f>
        <v>511.44709163413694</v>
      </c>
      <c r="BD262" s="130">
        <f>SQRT((EXP(Constants!$B$17*AW262*1000)*V262)^2+((U262-1)*Constants!$B$17*EXP(Constants!$B$17*AW262*1000)*AY262*1000)^2)*1000</f>
        <v>4.6231501942195194</v>
      </c>
      <c r="BE262" s="18">
        <f t="shared" si="1328"/>
        <v>269340.90000000002</v>
      </c>
      <c r="BF262" s="135">
        <f t="shared" si="1329"/>
        <v>1360.5680839886782</v>
      </c>
      <c r="BG262" s="20">
        <f t="shared" si="1330"/>
        <v>1.0100769409145161</v>
      </c>
      <c r="BH262" s="18"/>
      <c r="BI262" s="18"/>
      <c r="BJ262" s="18"/>
      <c r="BK262" s="18"/>
      <c r="BL262" s="18"/>
      <c r="BM262" s="18"/>
      <c r="BN262" s="157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</row>
    <row r="263" spans="1:110" ht="15" customHeight="1" x14ac:dyDescent="0.2">
      <c r="A263" s="136">
        <f>Input!A263</f>
        <v>10073</v>
      </c>
      <c r="B263" s="136" t="str">
        <f>Input!B263</f>
        <v>Hu1-13</v>
      </c>
      <c r="C263" s="136">
        <f>Input!O263</f>
        <v>2.0958332031423437</v>
      </c>
      <c r="D263" s="136">
        <f>C263*Input!P263/100</f>
        <v>3.2079197852058164E-2</v>
      </c>
      <c r="E263" s="137">
        <f>Input!M263</f>
        <v>2.7199836528608619</v>
      </c>
      <c r="F263" s="138">
        <f>E263*Input!N263/100</f>
        <v>4.8028250304260806E-4</v>
      </c>
      <c r="G263" s="139">
        <f t="shared" ref="G263" si="1367">E263*137.88</f>
        <v>375.03134605645562</v>
      </c>
      <c r="H263" s="138">
        <f>G263*Input!L263/100</f>
        <v>3.9584430792230167E-2</v>
      </c>
      <c r="I263" s="136">
        <v>0</v>
      </c>
      <c r="J263" s="140">
        <f>(((C263*Constants!$B$24*0.000000001*Input!G263*(Constants!$B$4/Constants!$B$3))-(I263*0.000000000000001))/Input!F263)*1000000000000</f>
        <v>760.30793423803948</v>
      </c>
      <c r="K263" s="136">
        <f>J263*Input!P263/100</f>
        <v>11.637409224332812</v>
      </c>
      <c r="L263" s="141">
        <f>(J263/Constants!$B$4)*602200000000*Constants!$B$17/(365.2425*24*60)</f>
        <v>10.496895213338252</v>
      </c>
      <c r="M263" s="142">
        <f>L263*Input!P263/100</f>
        <v>0.16066735553007178</v>
      </c>
      <c r="N263" s="136">
        <v>0</v>
      </c>
      <c r="O263" s="140">
        <f>(((G263*Constants!$B$23*0.000000001*Input!G263*(Constants!$B$7/Constants!$B$6))-(N263*0.000000001))/Input!F263)*1000000</f>
        <v>13.70508948503948</v>
      </c>
      <c r="P263" s="136">
        <f>O263*Input!N263/100</f>
        <v>2.4199831772424266E-3</v>
      </c>
      <c r="Q263" s="143">
        <f>(O263/Constants!$B$7)*602200000000000000*Constants!$B$18/(365.2425*24*60)</f>
        <v>10.225651761428393</v>
      </c>
      <c r="R263" s="144">
        <f>Q263*Input!N263/100</f>
        <v>1.8055996836801981E-3</v>
      </c>
      <c r="S263" s="142">
        <f>Input!S263*Constants!$B$17/Constants!$B$18</f>
        <v>1.000213521851353</v>
      </c>
      <c r="T263" s="136">
        <f>S263*Input!T263/100</f>
        <v>3.1346064244135857E-3</v>
      </c>
      <c r="U263" s="142">
        <f>S263</f>
        <v>1.000213521851353</v>
      </c>
      <c r="V263" s="136">
        <f>U263*Input!T263/100</f>
        <v>3.1346064244135857E-3</v>
      </c>
      <c r="W263" s="145">
        <v>0</v>
      </c>
      <c r="X263" s="140">
        <f>(((Constants!$B$25*0.000000001*Input!G263/Input!W263*(Constants!$B$11/Constants!$B$9))-(W263*0.000000001))/Input!F263)*1000000000</f>
        <v>0.90843406880834843</v>
      </c>
      <c r="Y263" s="140">
        <f>X263*Input!X263/100</f>
        <v>5.7354850952312415E-3</v>
      </c>
      <c r="Z263" s="140">
        <f>(X263/Constants!$B$11)*6.022E+23*0.000000001*Constants!$B$19/(365.2425*24*60)</f>
        <v>2.2177812471655081E-4</v>
      </c>
      <c r="AA263" s="140">
        <f>Z263*Input!X263/100</f>
        <v>1.4002173326994262E-6</v>
      </c>
      <c r="AB263" s="141">
        <v>0</v>
      </c>
      <c r="AC263" s="141">
        <v>0.9</v>
      </c>
      <c r="AD263" s="140">
        <f>(((Input!G263*Constants!$B$25*0.000000001*Input!U263*(Constants!$B$10/Constants!$B$9))-((AB263*0.000000000000001)+(Input!G263*AC263*0.000000000000001)))/Input!F263)*1000000000000</f>
        <v>223.32222837982252</v>
      </c>
      <c r="AE263" s="140">
        <f>AD263*Input!V263/100</f>
        <v>0.80666100397474783</v>
      </c>
      <c r="AF263" s="140">
        <f>(AD263/Constants!$B$10)*602200000000*Constants!$B$16/(365.2425*24*60)</f>
        <v>10.193692397351422</v>
      </c>
      <c r="AG263" s="140">
        <f>AF263*Input!V263/100</f>
        <v>3.6820580750573408E-2</v>
      </c>
      <c r="AH263" s="136">
        <f t="shared" ref="AH263" si="1368">AF263/Z263</f>
        <v>45963.470970726848</v>
      </c>
      <c r="AI263" s="145">
        <f t="shared" ref="AI263" si="1369">AH263*SQRT((AG263/AF263)^2+(AA263/Z263)^2)</f>
        <v>334.33082213274139</v>
      </c>
      <c r="AJ263" s="142">
        <f t="shared" si="1314"/>
        <v>0.21352185135303792</v>
      </c>
      <c r="AK263" s="145">
        <f t="shared" ref="AK263" si="1370">V263*1000</f>
        <v>3.1346064244135858</v>
      </c>
      <c r="AL263" s="145">
        <f t="shared" ref="AL263" si="1371">AF263/Q263</f>
        <v>0.99687458904110893</v>
      </c>
      <c r="AM263" s="145">
        <f t="shared" ref="AM263" si="1372">AL263*SQRT((R263/Q263)^2+(AG263/AF263)^2)</f>
        <v>3.6051051182203475E-3</v>
      </c>
      <c r="AN263" s="136">
        <f>AF263/Q263</f>
        <v>0.99687458904110893</v>
      </c>
      <c r="AO263" s="140">
        <f t="shared" ref="AO263" si="1373">AN263*SQRT((R263/Q263)^2+(AG263/AF263)^2)</f>
        <v>3.6051051182203475E-3</v>
      </c>
      <c r="AP263" s="136">
        <f t="shared" ref="AP263" si="1374">ThU_Alter_Kombi(AN263,U263)</f>
        <v>618.92409999999995</v>
      </c>
      <c r="AQ263" s="136" t="e">
        <f t="shared" si="1320"/>
        <v>#VALUE!</v>
      </c>
      <c r="AR263" s="136" t="e">
        <f>(AQ263/AP263)*100</f>
        <v>#VALUE!</v>
      </c>
      <c r="AS263" s="144">
        <f t="shared" si="1321"/>
        <v>2.1688409686814058E-5</v>
      </c>
      <c r="AT263" s="144">
        <f t="shared" si="1322"/>
        <v>1.3698538443150002E-7</v>
      </c>
      <c r="AU263" s="136">
        <v>0.75</v>
      </c>
      <c r="AV263" s="136">
        <f t="shared" ref="AV263" si="1375">AU263/2</f>
        <v>0.375</v>
      </c>
      <c r="AW263" s="136">
        <f t="shared" si="1324"/>
        <v>618.92229999999995</v>
      </c>
      <c r="AX263" s="146">
        <f t="shared" si="1325"/>
        <v>287.9132533943</v>
      </c>
      <c r="AY263" s="146">
        <f t="shared" si="1326"/>
        <v>180.6317693493333</v>
      </c>
      <c r="AZ263" s="147">
        <f t="shared" si="1327"/>
        <v>0.46518481139603474</v>
      </c>
      <c r="BA263" s="136" t="str">
        <f>Input!B263</f>
        <v>Hu1-13</v>
      </c>
      <c r="BB263" s="148">
        <f>Input!E263</f>
        <v>0</v>
      </c>
      <c r="BC263" s="136">
        <f>((U263-1)*EXP(Constants!$B$17*AW263*1000))*1000</f>
        <v>1.2246067384821566</v>
      </c>
      <c r="BD263" s="142">
        <f>SQRT((EXP(Constants!$B$17*AW263*1000)*V263)^2+((U263-1)*Constants!$B$17*EXP(Constants!$B$17*AW263*1000)*AY263*1000)^2)*1000</f>
        <v>17.988667507483264</v>
      </c>
      <c r="BE263" s="136">
        <f t="shared" si="1328"/>
        <v>618864.29999999993</v>
      </c>
      <c r="BF263" s="149">
        <f t="shared" si="1329"/>
        <v>90315.884674666653</v>
      </c>
      <c r="BG263" s="158">
        <f t="shared" si="1330"/>
        <v>29.184886269138033</v>
      </c>
      <c r="BH263" s="136"/>
      <c r="BI263" s="18"/>
      <c r="BJ263" s="18"/>
      <c r="BK263" s="18"/>
      <c r="BL263" s="18"/>
      <c r="BM263" s="18"/>
      <c r="BN263" s="157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</row>
    <row r="264" spans="1:110" ht="15" customHeight="1" x14ac:dyDescent="0.2">
      <c r="A264" s="18">
        <f>Input!A264</f>
        <v>10193</v>
      </c>
      <c r="B264" s="18" t="str">
        <f>Input!B264</f>
        <v>LA-19-09 bottom</v>
      </c>
      <c r="C264" s="18">
        <f>Input!O264</f>
        <v>0.36951577760778342</v>
      </c>
      <c r="D264" s="18">
        <f>C264*Input!P264/100</f>
        <v>1.6943833180415133E-3</v>
      </c>
      <c r="E264" s="150">
        <f>Input!M264</f>
        <v>0.40118169702520223</v>
      </c>
      <c r="F264" s="151">
        <f>E264*Input!N264/100</f>
        <v>4.6699544894093111E-5</v>
      </c>
      <c r="G264" s="21">
        <f>E264*137.88</f>
        <v>55.314932385834879</v>
      </c>
      <c r="H264" s="151">
        <f>G264*Input!L264/100</f>
        <v>5.5745167945202125E-3</v>
      </c>
      <c r="I264" s="18">
        <v>0.3</v>
      </c>
      <c r="J264" s="127">
        <f>(((C264*Constants!$B$24*0.000000001*Input!G264*(Constants!$B$4/Constants!$B$3))-(I264*0.000000000000001))/Input!F264)*1000000000000</f>
        <v>10.708011885790091</v>
      </c>
      <c r="K264" s="18">
        <f>J264*Input!P264/100</f>
        <v>4.9100682049715016E-2</v>
      </c>
      <c r="L264" s="132">
        <f>(J264/Constants!$B$4)*602200000000*Constants!$B$17/(365.2425*24*60)</f>
        <v>0.14783599334783257</v>
      </c>
      <c r="M264" s="130">
        <f>L264*Input!P264/100</f>
        <v>6.7788943291223437E-4</v>
      </c>
      <c r="N264" s="18">
        <v>5.0000000000000001E-3</v>
      </c>
      <c r="O264" s="127">
        <f>(((G264*Constants!$B$23*0.000000001*Input!G264*(Constants!$B$7/Constants!$B$6))-(N264*0.000000001))/Input!F264)*1000000</f>
        <v>0.16146914472818902</v>
      </c>
      <c r="P264" s="18">
        <f>O264*Input!N264/100</f>
        <v>1.8795811546634905E-5</v>
      </c>
      <c r="Q264" s="128">
        <f>(O264/Constants!$B$7)*602200000000000000*Constants!$B$18/(365.2425*24*60)</f>
        <v>0.12047548073352736</v>
      </c>
      <c r="R264" s="129">
        <f>Q264*Input!N264/100</f>
        <v>1.4023945167167923E-5</v>
      </c>
      <c r="S264" s="130">
        <f>Input!S264*Constants!$B$17/Constants!$B$18</f>
        <v>1.2142388770390082</v>
      </c>
      <c r="T264" s="18">
        <f>S264*Input!T264/100</f>
        <v>3.9651251895407545E-3</v>
      </c>
      <c r="U264" s="18">
        <f>S264*1/((U263+U265)/2)</f>
        <v>1.216256136610522</v>
      </c>
      <c r="V264" s="18">
        <f>U264*Input!T264/100</f>
        <v>3.9717125974158482E-3</v>
      </c>
      <c r="W264" s="131">
        <v>3.0000000000000001E-3</v>
      </c>
      <c r="X264" s="127">
        <f>IF((((Constants!$B$25*0.000000001*Input!G264/Input!W264*(Constants!$B$11/Constants!$B$9))-(W264*0.000000001))/Input!F264)*1000000000&lt;0, "n.d.", (((Constants!$B$25*0.000000001*Input!G264/Input!W264*(Constants!$B$11/Constants!$B$9))-(W264*0.000000001))/Input!F264)*1000000000)</f>
        <v>3.5819241852082211</v>
      </c>
      <c r="Y264" s="127">
        <f>X264*Input!X264/100</f>
        <v>7.0466386127656169E-3</v>
      </c>
      <c r="Z264" s="127">
        <f>(X264/Constants!$B$11)*6.022E+23*0.000000001*Constants!$B$19/(365.2425*24*60)</f>
        <v>8.7446349267194948E-4</v>
      </c>
      <c r="AA264" s="127">
        <f>Z264*Input!X264/100</f>
        <v>1.7203122942586339E-6</v>
      </c>
      <c r="AB264" s="132">
        <v>0.05</v>
      </c>
      <c r="AC264" s="132">
        <v>0.9</v>
      </c>
      <c r="AD264" s="127">
        <f>(((Input!G264*Constants!$B$25*0.000000001*Input!U264*(Constants!$B$10/Constants!$B$9))-((AB264*0.000000000000001)+(Input!G264*AC264*0.000000000000001)))/Input!F264)*1000000000000</f>
        <v>3.1223433745050491</v>
      </c>
      <c r="AE264" s="127">
        <f>AD264*Input!V264/100</f>
        <v>9.8845234365772475E-3</v>
      </c>
      <c r="AF264" s="127">
        <f>(AD264/Constants!$B$10)*602200000000*Constants!$B$16/(365.2425*24*60)</f>
        <v>0.1425214505046038</v>
      </c>
      <c r="AG264" s="127">
        <f>AF264*Input!V264/100</f>
        <v>4.5118567971437642E-4</v>
      </c>
      <c r="AH264" s="18">
        <f>AF264/Z264</f>
        <v>162.98159008230888</v>
      </c>
      <c r="AI264" s="131">
        <f>AH264*SQRT((AG264/AF264)^2+(AA264/Z264)^2)</f>
        <v>0.60746634988720827</v>
      </c>
      <c r="AJ264" s="130">
        <f t="shared" si="1314"/>
        <v>216.25613661052202</v>
      </c>
      <c r="AK264" s="131">
        <f>V264*1000</f>
        <v>3.971712597415848</v>
      </c>
      <c r="AL264" s="131">
        <f>AF264/Q264</f>
        <v>1.1829913409504347</v>
      </c>
      <c r="AM264" s="131">
        <f>AL264*SQRT((R264/Q264)^2+(AG264/AF264)^2)</f>
        <v>3.7475724260148994E-3</v>
      </c>
      <c r="AN264" s="18">
        <f>AL264*1/((AN263+AN265)/2)</f>
        <v>1.1888028718707147</v>
      </c>
      <c r="AO264" s="127">
        <f>AN264*SQRT((R264/Q264)^2+(AG264/AF264)^2)</f>
        <v>3.7659826478617276E-3</v>
      </c>
      <c r="AP264" s="18">
        <f>ThU_Alter_Kombi(AN264,U264)</f>
        <v>285.85050000000001</v>
      </c>
      <c r="AQ264" s="18">
        <f t="shared" si="1320"/>
        <v>6.2991000000000001</v>
      </c>
      <c r="AR264" s="152">
        <f>(AQ264/AP264)</f>
        <v>2.2036344172915563E-2</v>
      </c>
      <c r="AS264" s="129">
        <f t="shared" si="1321"/>
        <v>7.2584353874140077E-3</v>
      </c>
      <c r="AT264" s="129">
        <f t="shared" si="1322"/>
        <v>1.430433143718419E-5</v>
      </c>
      <c r="AU264" s="18">
        <v>0.75</v>
      </c>
      <c r="AV264" s="18">
        <f>AU264/2</f>
        <v>0.375</v>
      </c>
      <c r="AW264" s="18">
        <f t="shared" si="1324"/>
        <v>285.44979999999998</v>
      </c>
      <c r="AX264" s="133">
        <f t="shared" si="1325"/>
        <v>6.2335843830000002</v>
      </c>
      <c r="AY264" s="133">
        <f t="shared" si="1326"/>
        <v>6.1487466317926627</v>
      </c>
      <c r="AZ264" s="152">
        <f t="shared" si="1327"/>
        <v>2.183776055544618E-2</v>
      </c>
      <c r="BA264" s="18" t="str">
        <f>Input!B264</f>
        <v>LA-19-09 bottom</v>
      </c>
      <c r="BB264" s="134">
        <f>Input!E264</f>
        <v>0</v>
      </c>
      <c r="BC264" s="18">
        <f>((U264-1)*EXP(Constants!$B$17*AW264*1000))*1000</f>
        <v>483.9685790964395</v>
      </c>
      <c r="BD264" s="130">
        <f>SQRT((EXP(Constants!$B$17*AW264*1000)*V264)^2+((U264-1)*Constants!$B$17*EXP(Constants!$B$17*AW264*1000)*AY264*1000)^2)*1000</f>
        <v>12.228214415083842</v>
      </c>
      <c r="BE264" s="18">
        <f t="shared" si="1328"/>
        <v>285391.8</v>
      </c>
      <c r="BF264" s="135">
        <f t="shared" si="1329"/>
        <v>3074.3733158963314</v>
      </c>
      <c r="BG264" s="20">
        <f t="shared" si="1330"/>
        <v>2.1540553301465488</v>
      </c>
      <c r="BH264" s="18"/>
      <c r="BI264" s="18"/>
      <c r="BJ264" s="18"/>
      <c r="BK264" s="18"/>
      <c r="BL264" s="18"/>
      <c r="BM264" s="18"/>
      <c r="BN264" s="157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</row>
    <row r="265" spans="1:110" ht="15" customHeight="1" x14ac:dyDescent="0.2">
      <c r="A265" s="136">
        <f>Input!A265</f>
        <v>10073</v>
      </c>
      <c r="B265" s="136" t="str">
        <f>Input!B265</f>
        <v>Hu1-13</v>
      </c>
      <c r="C265" s="136">
        <f>Input!O265</f>
        <v>2.0888069995800045</v>
      </c>
      <c r="D265" s="136">
        <f>C265*Input!P265/100</f>
        <v>4.6236376742680739E-2</v>
      </c>
      <c r="E265" s="137">
        <f>Input!M265</f>
        <v>2.7200412393292592</v>
      </c>
      <c r="F265" s="138">
        <f>E265*Input!N265/100</f>
        <v>4.5914727888624984E-4</v>
      </c>
      <c r="G265" s="139">
        <f t="shared" ref="G265" si="1376">E265*137.88</f>
        <v>375.03928607871825</v>
      </c>
      <c r="H265" s="138">
        <f>G265*Input!L265/100</f>
        <v>4.1077142422937821E-2</v>
      </c>
      <c r="I265" s="136">
        <v>0</v>
      </c>
      <c r="J265" s="140">
        <f>(((C265*Constants!$B$24*0.000000001*Input!G265*(Constants!$B$4/Constants!$B$3))-(I265*0.000000000000001))/Input!F265)*1000000000000</f>
        <v>757.75902991301575</v>
      </c>
      <c r="K265" s="136">
        <f>J265*Input!P265/100</f>
        <v>16.773226054044802</v>
      </c>
      <c r="L265" s="141">
        <f>(J265/Constants!$B$4)*602200000000*Constants!$B$17/(365.2425*24*60)</f>
        <v>10.461704759045004</v>
      </c>
      <c r="M265" s="142">
        <f>L265*Input!P265/100</f>
        <v>0.23157300923788576</v>
      </c>
      <c r="N265" s="136">
        <v>0</v>
      </c>
      <c r="O265" s="140">
        <f>(((G265*Constants!$B$23*0.000000001*Input!G265*(Constants!$B$7/Constants!$B$6))-(N265*0.000000001))/Input!F265)*1000000</f>
        <v>13.705379644026902</v>
      </c>
      <c r="P265" s="136">
        <f>O265*Input!N265/100</f>
        <v>2.3134898392973276E-3</v>
      </c>
      <c r="Q265" s="143">
        <f>(O265/Constants!$B$7)*602200000000000000*Constants!$B$18/(365.2425*24*60)</f>
        <v>10.225868255072166</v>
      </c>
      <c r="R265" s="144">
        <f>Q265*Input!N265/100</f>
        <v>1.7261427936009759E-3</v>
      </c>
      <c r="S265" s="142">
        <f>Input!S265*Constants!$B$17/Constants!$B$18</f>
        <v>0.99646931573393449</v>
      </c>
      <c r="T265" s="136">
        <f>S265*Input!T265/100</f>
        <v>3.4818330833876702E-3</v>
      </c>
      <c r="U265" s="142">
        <f>S265</f>
        <v>0.99646931573393449</v>
      </c>
      <c r="V265" s="136">
        <f>U265*Input!T265/100</f>
        <v>3.4818330833876702E-3</v>
      </c>
      <c r="W265" s="145">
        <v>0</v>
      </c>
      <c r="X265" s="140">
        <f>(((Constants!$B$25*0.000000001*Input!G265/Input!W265*(Constants!$B$11/Constants!$B$9))-(W265*0.000000001))/Input!F265)*1000000000</f>
        <v>0.91490065765471984</v>
      </c>
      <c r="Y265" s="140">
        <f>X265*Input!X265/100</f>
        <v>6.4526607219472032E-3</v>
      </c>
      <c r="Z265" s="140">
        <f>(X265/Constants!$B$11)*6.022E+23*0.000000001*Constants!$B$19/(365.2425*24*60)</f>
        <v>2.2335682811055988E-4</v>
      </c>
      <c r="AA265" s="140">
        <f>Z265*Input!X265/100</f>
        <v>1.5753030885585434E-6</v>
      </c>
      <c r="AB265" s="141">
        <v>0</v>
      </c>
      <c r="AC265" s="141">
        <v>0.9</v>
      </c>
      <c r="AD265" s="140">
        <f>(((Input!G265*Constants!$B$25*0.000000001*Input!U265*(Constants!$B$10/Constants!$B$9))-((AB265*0.000000000000001)+(Input!G265*AC265*0.000000000000001)))/Input!F265)*1000000000000</f>
        <v>222.53697124700375</v>
      </c>
      <c r="AE265" s="140">
        <f>AD265*Input!V265/100</f>
        <v>0.66902807395671293</v>
      </c>
      <c r="AF265" s="140">
        <f>(AD265/Constants!$B$10)*602200000000*Constants!$B$16/(365.2425*24*60)</f>
        <v>10.15784881060749</v>
      </c>
      <c r="AG265" s="140">
        <f>AF265*Input!V265/100</f>
        <v>3.0538233657189294E-2</v>
      </c>
      <c r="AH265" s="136">
        <f t="shared" ref="AH265" si="1377">AF265/Z265</f>
        <v>45478.120801301113</v>
      </c>
      <c r="AI265" s="145">
        <f t="shared" ref="AI265" si="1378">AH265*SQRT((AG265/AF265)^2+(AA265/Z265)^2)</f>
        <v>348.67514574462524</v>
      </c>
      <c r="AJ265" s="142">
        <f t="shared" si="1314"/>
        <v>-3.5306842660655091</v>
      </c>
      <c r="AK265" s="145">
        <f t="shared" ref="AK265" si="1379">V265*1000</f>
        <v>3.4818330833876701</v>
      </c>
      <c r="AL265" s="145">
        <f t="shared" ref="AL265" si="1380">AF265/Q265</f>
        <v>0.99334829642158384</v>
      </c>
      <c r="AM265" s="145">
        <f t="shared" ref="AM265" si="1381">AL265*SQRT((R265/Q265)^2+(AG265/AF265)^2)</f>
        <v>2.9910744412862443E-3</v>
      </c>
      <c r="AN265" s="136">
        <f>AF265/Q265</f>
        <v>0.99334829642158384</v>
      </c>
      <c r="AO265" s="140">
        <f t="shared" ref="AO265" si="1382">AN265*SQRT((R265/Q265)^2+(AG265/AF265)^2)</f>
        <v>2.9910744412862443E-3</v>
      </c>
      <c r="AP265" s="136">
        <f t="shared" ref="AP265" si="1383">ThU_Alter_Kombi(AN265,U265)</f>
        <v>701.26089999999999</v>
      </c>
      <c r="AQ265" s="136" t="e">
        <f t="shared" si="1320"/>
        <v>#VALUE!</v>
      </c>
      <c r="AR265" s="136" t="e">
        <f>(AQ265/AP265)*100</f>
        <v>#VALUE!</v>
      </c>
      <c r="AS265" s="144">
        <f t="shared" si="1321"/>
        <v>2.1842333828207883E-5</v>
      </c>
      <c r="AT265" s="144">
        <f t="shared" si="1322"/>
        <v>1.540949064189227E-7</v>
      </c>
      <c r="AU265" s="136">
        <v>0.75</v>
      </c>
      <c r="AV265" s="136">
        <f t="shared" ref="AV265" si="1384">AU265/2</f>
        <v>0.375</v>
      </c>
      <c r="AW265" s="136">
        <f t="shared" si="1324"/>
        <v>701.25900000000001</v>
      </c>
      <c r="AX265" s="146">
        <f t="shared" si="1325"/>
        <v>317.0483616089</v>
      </c>
      <c r="AY265" s="146">
        <f t="shared" si="1326"/>
        <v>400.31602883531235</v>
      </c>
      <c r="AZ265" s="147">
        <f t="shared" si="1327"/>
        <v>0.45211307321389099</v>
      </c>
      <c r="BA265" s="136" t="str">
        <f>Input!B265</f>
        <v>Hu1-13</v>
      </c>
      <c r="BB265" s="148">
        <f>Input!E265</f>
        <v>0</v>
      </c>
      <c r="BC265" s="136">
        <f>((U265-1)*EXP(Constants!$B$17*AW265*1000))*1000</f>
        <v>-25.546151236791836</v>
      </c>
      <c r="BD265" s="142">
        <f>SQRT((EXP(Constants!$B$17*AW265*1000)*V265)^2+((U265-1)*Constants!$B$17*EXP(Constants!$B$17*AW265*1000)*AY265*1000)^2)*1000</f>
        <v>38.3088110153274</v>
      </c>
      <c r="BE265" s="136">
        <f t="shared" si="1328"/>
        <v>701201</v>
      </c>
      <c r="BF265" s="149">
        <f t="shared" si="1329"/>
        <v>200158.01441765617</v>
      </c>
      <c r="BG265" s="158">
        <f t="shared" si="1330"/>
        <v>57.085332072074991</v>
      </c>
      <c r="BH265" s="136"/>
      <c r="BI265" s="18"/>
      <c r="BJ265" s="18"/>
      <c r="BK265" s="18"/>
      <c r="BL265" s="18"/>
      <c r="BM265" s="18"/>
      <c r="BN265" s="157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</row>
    <row r="266" spans="1:110" ht="15" customHeight="1" x14ac:dyDescent="0.2">
      <c r="A266" s="18">
        <f>Input!A266</f>
        <v>10198</v>
      </c>
      <c r="B266" s="18" t="str">
        <f>Input!B266</f>
        <v>LA-19-12 top</v>
      </c>
      <c r="C266" s="18">
        <f>Input!O266</f>
        <v>0.75240567234012812</v>
      </c>
      <c r="D266" s="18">
        <f>C266*Input!P266/100</f>
        <v>2.9517772989686346E-3</v>
      </c>
      <c r="E266" s="150">
        <f>Input!M266</f>
        <v>0.77996111392232637</v>
      </c>
      <c r="F266" s="151">
        <f>E266*Input!N266/100</f>
        <v>6.127118641242936E-5</v>
      </c>
      <c r="G266" s="21">
        <f>E266*137.88</f>
        <v>107.54103838761036</v>
      </c>
      <c r="H266" s="151">
        <f>G266*Input!L266/100</f>
        <v>7.5437706674344419E-3</v>
      </c>
      <c r="I266" s="18">
        <v>0.3</v>
      </c>
      <c r="J266" s="127">
        <f>(((C266*Constants!$B$24*0.000000001*Input!G266*(Constants!$B$4/Constants!$B$3))-(I266*0.000000000000001))/Input!F266)*1000000000000</f>
        <v>22.791724961960828</v>
      </c>
      <c r="K266" s="18">
        <f>J266*Input!P266/100</f>
        <v>8.9414658634631203E-2</v>
      </c>
      <c r="L266" s="132">
        <f>(J266/Constants!$B$4)*602200000000*Constants!$B$17/(365.2425*24*60)</f>
        <v>0.31466506909031666</v>
      </c>
      <c r="M266" s="130">
        <f>L266*Input!P266/100</f>
        <v>1.2344686408734518E-3</v>
      </c>
      <c r="N266" s="18">
        <v>5.0000000000000001E-3</v>
      </c>
      <c r="O266" s="127">
        <f>(((G266*Constants!$B$23*0.000000001*Input!G266*(Constants!$B$7/Constants!$B$6))-(N266*0.000000001))/Input!F266)*1000000</f>
        <v>0.32815080368965993</v>
      </c>
      <c r="P266" s="18">
        <f>O266*Input!N266/100</f>
        <v>2.5778450624475583E-5</v>
      </c>
      <c r="Q266" s="128">
        <f>(O266/Constants!$B$7)*602200000000000000*Constants!$B$18/(365.2425*24*60)</f>
        <v>0.24484012654030823</v>
      </c>
      <c r="R266" s="129">
        <f>Q266*Input!N266/100</f>
        <v>1.9233837132023973E-5</v>
      </c>
      <c r="S266" s="130">
        <f>Input!S266*Constants!$B$17/Constants!$B$18</f>
        <v>1.2736441041091893</v>
      </c>
      <c r="T266" s="18">
        <f>S266*Input!T266/100</f>
        <v>2.3924300272735715E-3</v>
      </c>
      <c r="U266" s="18">
        <f>S266*1/((U265+U267)/2)</f>
        <v>1.2768887980997365</v>
      </c>
      <c r="V266" s="18">
        <f>U266*Input!T266/100</f>
        <v>2.3985249036265924E-3</v>
      </c>
      <c r="W266" s="131">
        <v>3.0000000000000001E-3</v>
      </c>
      <c r="X266" s="127">
        <f>IF((((Constants!$B$25*0.000000001*Input!G266/Input!W266*(Constants!$B$11/Constants!$B$9))-(W266*0.000000001))/Input!F266)*1000000000&lt;0, "n.d.", (((Constants!$B$25*0.000000001*Input!G266/Input!W266*(Constants!$B$11/Constants!$B$9))-(W266*0.000000001))/Input!F266)*1000000000)</f>
        <v>4.4027664203411337E-2</v>
      </c>
      <c r="Y266" s="127">
        <f>X266*Input!X266/100</f>
        <v>1.9128042523904713E-4</v>
      </c>
      <c r="Z266" s="127">
        <f>(X266/Constants!$B$11)*6.022E+23*0.000000001*Constants!$B$19/(365.2425*24*60)</f>
        <v>1.0748576190555179E-5</v>
      </c>
      <c r="AA266" s="127">
        <f>Z266*Input!X266/100</f>
        <v>4.6697735654220558E-8</v>
      </c>
      <c r="AB266" s="132">
        <v>0.05</v>
      </c>
      <c r="AC266" s="132">
        <v>0.9</v>
      </c>
      <c r="AD266" s="127">
        <f>(((Input!G266*Constants!$B$25*0.000000001*Input!U266*(Constants!$B$10/Constants!$B$9))-((AB266*0.000000000000001)+(Input!G266*AC266*0.000000000000001)))/Input!F266)*1000000000000</f>
        <v>5.4238206772927384</v>
      </c>
      <c r="AE266" s="127">
        <f>AD266*Input!V266/100</f>
        <v>1.6643128957676754E-2</v>
      </c>
      <c r="AF266" s="127">
        <f>(AD266/Constants!$B$10)*602200000000*Constants!$B$16/(365.2425*24*60)</f>
        <v>0.24757392044594095</v>
      </c>
      <c r="AG266" s="127">
        <f>AF266*Input!V266/100</f>
        <v>7.5968674661199746E-4</v>
      </c>
      <c r="AH266" s="18">
        <f>AF266/Z266</f>
        <v>23033.182819458936</v>
      </c>
      <c r="AI266" s="131">
        <f>AH266*SQRT((AG266/AF266)^2+(AA266/Z266)^2)</f>
        <v>122.51178066097447</v>
      </c>
      <c r="AJ266" s="130">
        <f t="shared" si="1314"/>
        <v>276.88879809973656</v>
      </c>
      <c r="AK266" s="131">
        <f>V266*1000</f>
        <v>2.3985249036265923</v>
      </c>
      <c r="AL266" s="131">
        <f>AF266/Q266</f>
        <v>1.0111656285440722</v>
      </c>
      <c r="AM266" s="131">
        <f>AL266*SQRT((R266/Q266)^2+(AG266/AF266)^2)</f>
        <v>3.1038035572538169E-3</v>
      </c>
      <c r="AN266" s="18">
        <f>AL266*1/((AN265+AN267)/2)</f>
        <v>1.0165894699381699</v>
      </c>
      <c r="AO266" s="127">
        <f>AN266*SQRT((R266/Q266)^2+(AG266/AF266)^2)</f>
        <v>3.1204522028740402E-3</v>
      </c>
      <c r="AP266" s="18">
        <f>ThU_Alter_Kombi(AN266,U266)</f>
        <v>157.39490000000001</v>
      </c>
      <c r="AQ266" s="18">
        <f t="shared" si="1320"/>
        <v>1.2425999999999999</v>
      </c>
      <c r="AR266" s="152">
        <f>(AQ266/AP266)</f>
        <v>7.8947920167680135E-3</v>
      </c>
      <c r="AS266" s="129">
        <f t="shared" si="1321"/>
        <v>4.3900386519305416E-5</v>
      </c>
      <c r="AT266" s="129">
        <f t="shared" si="1322"/>
        <v>1.907586371759816E-7</v>
      </c>
      <c r="AU266" s="18">
        <v>0.75</v>
      </c>
      <c r="AV266" s="18">
        <f>AU266/2</f>
        <v>0.375</v>
      </c>
      <c r="AW266" s="18">
        <f t="shared" si="1324"/>
        <v>157.39230000000001</v>
      </c>
      <c r="AX266" s="133">
        <f t="shared" si="1325"/>
        <v>1.2100373503999999</v>
      </c>
      <c r="AY266" s="133">
        <f t="shared" si="1326"/>
        <v>1.2273512681035514</v>
      </c>
      <c r="AZ266" s="152">
        <f t="shared" si="1327"/>
        <v>7.6880339787905759E-3</v>
      </c>
      <c r="BA266" s="18" t="str">
        <f>Input!B266</f>
        <v>LA-19-12 top</v>
      </c>
      <c r="BB266" s="134">
        <f>Input!E266</f>
        <v>0</v>
      </c>
      <c r="BC266" s="18">
        <f>((U266-1)*EXP(Constants!$B$17*AW266*1000))*1000</f>
        <v>431.72399725429023</v>
      </c>
      <c r="BD266" s="130">
        <f>SQRT((EXP(Constants!$B$17*AW266*1000)*V266)^2+((U266-1)*Constants!$B$17*EXP(Constants!$B$17*AW266*1000)*AY266*1000)^2)*1000</f>
        <v>4.0276475129896916</v>
      </c>
      <c r="BE266" s="18">
        <f t="shared" si="1328"/>
        <v>157334.30000000002</v>
      </c>
      <c r="BF266" s="135">
        <f t="shared" si="1329"/>
        <v>613.67563405177577</v>
      </c>
      <c r="BG266" s="20">
        <f t="shared" si="1330"/>
        <v>0.77980388373735654</v>
      </c>
      <c r="BH266" s="18"/>
      <c r="BI266" s="18"/>
      <c r="BJ266" s="18"/>
      <c r="BK266" s="18"/>
      <c r="BL266" s="18"/>
      <c r="BM266" s="18"/>
      <c r="BN266" s="157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</row>
    <row r="267" spans="1:110" ht="15" customHeight="1" x14ac:dyDescent="0.2">
      <c r="A267" s="136">
        <f>Input!A267</f>
        <v>10073</v>
      </c>
      <c r="B267" s="136" t="str">
        <f>Input!B267</f>
        <v>Hu1-13</v>
      </c>
      <c r="C267" s="136">
        <f>Input!O267</f>
        <v>2.0944588926404326</v>
      </c>
      <c r="D267" s="136">
        <f>C267*Input!P267/100</f>
        <v>3.0328556997550306E-2</v>
      </c>
      <c r="E267" s="137">
        <f>Input!M267</f>
        <v>2.7204318756735577</v>
      </c>
      <c r="F267" s="138">
        <f>E267*Input!N267/100</f>
        <v>5.3542422369065731E-4</v>
      </c>
      <c r="G267" s="139">
        <f t="shared" ref="G267" si="1385">E267*137.88</f>
        <v>375.09314701787014</v>
      </c>
      <c r="H267" s="138">
        <f>G267*Input!L267/100</f>
        <v>3.0914528663521769E-2</v>
      </c>
      <c r="I267" s="136">
        <v>0</v>
      </c>
      <c r="J267" s="140">
        <f>(((C267*Constants!$B$24*0.000000001*Input!G267*(Constants!$B$4/Constants!$B$3))-(I267*0.000000000000001))/Input!F267)*1000000000000</f>
        <v>759.80937396275488</v>
      </c>
      <c r="K267" s="136">
        <f>J267*Input!P267/100</f>
        <v>11.00232713397947</v>
      </c>
      <c r="L267" s="141">
        <f>(J267/Constants!$B$4)*602200000000*Constants!$B$17/(365.2425*24*60)</f>
        <v>10.490012035179076</v>
      </c>
      <c r="M267" s="142">
        <f>L267*Input!P267/100</f>
        <v>0.15189934213167453</v>
      </c>
      <c r="N267" s="136">
        <v>0</v>
      </c>
      <c r="O267" s="140">
        <f>(((G267*Constants!$B$23*0.000000001*Input!G267*(Constants!$B$7/Constants!$B$6))-(N267*0.000000001))/Input!F267)*1000000</f>
        <v>13.707347930141077</v>
      </c>
      <c r="P267" s="136">
        <f>O267*Input!N267/100</f>
        <v>2.6978238970003189E-3</v>
      </c>
      <c r="Q267" s="143">
        <f>(O267/Constants!$B$7)*602200000000000000*Constants!$B$18/(365.2425*24*60)</f>
        <v>10.227336834200552</v>
      </c>
      <c r="R267" s="144">
        <f>Q267*Input!N267/100</f>
        <v>2.0129024122388247E-3</v>
      </c>
      <c r="S267" s="142">
        <f>Input!S267*Constants!$B$17/Constants!$B$18</f>
        <v>0.99844849700688376</v>
      </c>
      <c r="T267" s="136">
        <f>S267*Input!T267/100</f>
        <v>2.7705351764557213E-3</v>
      </c>
      <c r="U267" s="142">
        <f>S267</f>
        <v>0.99844849700688376</v>
      </c>
      <c r="V267" s="136">
        <f>U267*Input!T267/100</f>
        <v>2.7705351764557213E-3</v>
      </c>
      <c r="W267" s="145">
        <v>0</v>
      </c>
      <c r="X267" s="140">
        <f>(((Constants!$B$25*0.000000001*Input!G267/Input!W267*(Constants!$B$11/Constants!$B$9))-(W267*0.000000001))/Input!F267)*1000000000</f>
        <v>0.90966324717452141</v>
      </c>
      <c r="Y267" s="140">
        <f>X267*Input!X267/100</f>
        <v>6.518850571102768E-3</v>
      </c>
      <c r="Z267" s="140">
        <f>(X267/Constants!$B$11)*6.022E+23*0.000000001*Constants!$B$19/(365.2425*24*60)</f>
        <v>2.2207820689351009E-4</v>
      </c>
      <c r="AA267" s="140">
        <f>Z267*Input!X267/100</f>
        <v>1.5914621705712296E-6</v>
      </c>
      <c r="AB267" s="141">
        <v>0</v>
      </c>
      <c r="AC267" s="141">
        <v>0.9</v>
      </c>
      <c r="AD267" s="140">
        <f>(((Input!G267*Constants!$B$25*0.000000001*Input!U267*(Constants!$B$10/Constants!$B$9))-((AB267*0.000000000000001)+(Input!G267*AC267*0.000000000000001)))/Input!F267)*1000000000000</f>
        <v>223.15882171870831</v>
      </c>
      <c r="AE267" s="140">
        <f>AD267*Input!V267/100</f>
        <v>0.8298357608093615</v>
      </c>
      <c r="AF267" s="140">
        <f>(AD267/Constants!$B$10)*602200000000*Constants!$B$16/(365.2425*24*60)</f>
        <v>10.186233591073334</v>
      </c>
      <c r="AG267" s="140">
        <f>AF267*Input!V267/100</f>
        <v>3.7878408017788766E-2</v>
      </c>
      <c r="AH267" s="136">
        <f t="shared" ref="AH267" si="1386">AF267/Z267</f>
        <v>45867.776643017423</v>
      </c>
      <c r="AI267" s="145">
        <f t="shared" ref="AI267" si="1387">AH267*SQRT((AG267/AF267)^2+(AA267/Z267)^2)</f>
        <v>370.31707959321022</v>
      </c>
      <c r="AJ267" s="142">
        <f t="shared" si="1314"/>
        <v>-1.5515029931162383</v>
      </c>
      <c r="AK267" s="145">
        <f t="shared" ref="AK267" si="1388">V267*1000</f>
        <v>2.7705351764557213</v>
      </c>
      <c r="AL267" s="145">
        <f t="shared" ref="AL267" si="1389">AF267/Q267</f>
        <v>0.99598104141932953</v>
      </c>
      <c r="AM267" s="145">
        <f t="shared" ref="AM267" si="1390">AL267*SQRT((R267/Q267)^2+(AG267/AF267)^2)</f>
        <v>3.7088272806293922E-3</v>
      </c>
      <c r="AN267" s="136">
        <f>AF267/Q267</f>
        <v>0.99598104141932953</v>
      </c>
      <c r="AO267" s="140">
        <f t="shared" ref="AO267" si="1391">AN267*SQRT((R267/Q267)^2+(AG267/AF267)^2)</f>
        <v>3.7088272806293922E-3</v>
      </c>
      <c r="AP267" s="136">
        <f t="shared" ref="AP267" si="1392">ThU_Alter_Kombi(AN267,U267)</f>
        <v>688.79769999999996</v>
      </c>
      <c r="AQ267" s="136" t="e">
        <f t="shared" si="1320"/>
        <v>#VALUE!</v>
      </c>
      <c r="AR267" s="136" t="e">
        <f>(AQ267/AP267)*100</f>
        <v>#VALUE!</v>
      </c>
      <c r="AS267" s="144">
        <f t="shared" si="1321"/>
        <v>2.1714177453398546E-5</v>
      </c>
      <c r="AT267" s="144">
        <f t="shared" si="1322"/>
        <v>1.5566733519396087E-7</v>
      </c>
      <c r="AU267" s="136">
        <v>0.75</v>
      </c>
      <c r="AV267" s="136">
        <f t="shared" ref="AV267" si="1393">AU267/2</f>
        <v>0.375</v>
      </c>
      <c r="AW267" s="136">
        <f t="shared" si="1324"/>
        <v>688.79589999999996</v>
      </c>
      <c r="AX267" s="146">
        <f t="shared" si="1325"/>
        <v>313.68170346059998</v>
      </c>
      <c r="AY267" s="146">
        <f t="shared" si="1326"/>
        <v>328.56760651216842</v>
      </c>
      <c r="AZ267" s="147">
        <f t="shared" si="1327"/>
        <v>0.45540588069789611</v>
      </c>
      <c r="BA267" s="136" t="str">
        <f>Input!B267</f>
        <v>Hu1-13</v>
      </c>
      <c r="BB267" s="148">
        <f>Input!E267</f>
        <v>0</v>
      </c>
      <c r="BC267" s="136">
        <f>((U267-1)*EXP(Constants!$B$17*AW267*1000))*1000</f>
        <v>-10.837880939699888</v>
      </c>
      <c r="BD267" s="142">
        <f>SQRT((EXP(Constants!$B$17*AW267*1000)*V267)^2+((U267-1)*Constants!$B$17*EXP(Constants!$B$17*AW267*1000)*AY267*1000)^2)*1000</f>
        <v>21.806859678182647</v>
      </c>
      <c r="BE267" s="136">
        <f t="shared" si="1328"/>
        <v>688737.89999999991</v>
      </c>
      <c r="BF267" s="149">
        <f t="shared" si="1329"/>
        <v>164283.80325608421</v>
      </c>
      <c r="BG267" s="158">
        <f t="shared" si="1330"/>
        <v>47.701736684577888</v>
      </c>
      <c r="BH267" s="136"/>
      <c r="BI267" s="18"/>
      <c r="BJ267" s="18"/>
      <c r="BK267" s="18"/>
      <c r="BL267" s="18"/>
      <c r="BM267" s="18"/>
      <c r="BN267" s="157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</row>
    <row r="268" spans="1:110" ht="15" customHeight="1" x14ac:dyDescent="0.2">
      <c r="A268" s="18">
        <f>Input!A268</f>
        <v>10199</v>
      </c>
      <c r="B268" s="18" t="str">
        <f>Input!B268</f>
        <v>LA-19-12 bottom</v>
      </c>
      <c r="C268" s="18">
        <f>Input!O268</f>
        <v>0.92790515948448793</v>
      </c>
      <c r="D268" s="18">
        <f>C268*Input!P268/100</f>
        <v>5.1859106986024313E-3</v>
      </c>
      <c r="E268" s="150">
        <f>Input!M268</f>
        <v>0.94120833354999178</v>
      </c>
      <c r="F268" s="151">
        <f>E268*Input!N268/100</f>
        <v>7.2912349088160609E-5</v>
      </c>
      <c r="G268" s="21">
        <f>E268*137.88</f>
        <v>129.77380502987288</v>
      </c>
      <c r="H268" s="151">
        <f>G268*Input!L268/100</f>
        <v>9.9414105513218783E-3</v>
      </c>
      <c r="I268" s="18">
        <v>0.3</v>
      </c>
      <c r="J268" s="127">
        <f>(((C268*Constants!$B$24*0.000000001*Input!G268*(Constants!$B$4/Constants!$B$3))-(I268*0.000000000000001))/Input!F268)*1000000000000</f>
        <v>19.942716042155251</v>
      </c>
      <c r="K268" s="18">
        <f>J268*Input!P268/100</f>
        <v>0.11145658952867604</v>
      </c>
      <c r="L268" s="132">
        <f>(J268/Constants!$B$4)*602200000000*Constants!$B$17/(365.2425*24*60)</f>
        <v>0.27533133765551859</v>
      </c>
      <c r="M268" s="130">
        <f>L268*Input!P268/100</f>
        <v>1.538781970348708E-3</v>
      </c>
      <c r="N268" s="18">
        <v>5.0000000000000001E-3</v>
      </c>
      <c r="O268" s="127">
        <f>(((G268*Constants!$B$23*0.000000001*Input!G268*(Constants!$B$7/Constants!$B$6))-(N268*0.000000001))/Input!F268)*1000000</f>
        <v>0.28095835579290901</v>
      </c>
      <c r="P268" s="18">
        <f>O268*Input!N268/100</f>
        <v>2.1764930235522767E-5</v>
      </c>
      <c r="Q268" s="128">
        <f>(O268/Constants!$B$7)*602200000000000000*Constants!$B$18/(365.2425*24*60)</f>
        <v>0.20962886152169544</v>
      </c>
      <c r="R268" s="129">
        <f>Q268*Input!N268/100</f>
        <v>1.6239266255297884E-5</v>
      </c>
      <c r="S268" s="130">
        <f>Input!S268*Constants!$B$17/Constants!$B$18</f>
        <v>1.2993560895277718</v>
      </c>
      <c r="T268" s="18">
        <f>S268*Input!T268/100</f>
        <v>2.6989957327880586E-3</v>
      </c>
      <c r="U268" s="18">
        <f>S268*1/((U267+U269)/2)</f>
        <v>1.3013751770100701</v>
      </c>
      <c r="V268" s="18">
        <f>U268*Input!T268/100</f>
        <v>2.7031897397602578E-3</v>
      </c>
      <c r="W268" s="131">
        <v>3.0000000000000001E-3</v>
      </c>
      <c r="X268" s="127">
        <f>IF((((Constants!$B$25*0.000000001*Input!G268/Input!W268*(Constants!$B$11/Constants!$B$9))-(W268*0.000000001))/Input!F268)*1000000000&lt;0, "n.d.", (((Constants!$B$25*0.000000001*Input!G268/Input!W268*(Constants!$B$11/Constants!$B$9))-(W268*0.000000001))/Input!F268)*1000000000)</f>
        <v>0.2624937560834002</v>
      </c>
      <c r="Y268" s="127">
        <f>X268*Input!X268/100</f>
        <v>5.8439227664711861E-4</v>
      </c>
      <c r="Z268" s="127">
        <f>(X268/Constants!$B$11)*6.022E+23*0.000000001*Constants!$B$19/(365.2425*24*60)</f>
        <v>6.4083211949927257E-5</v>
      </c>
      <c r="AA268" s="127">
        <f>Z268*Input!X268/100</f>
        <v>1.4266904739013756E-7</v>
      </c>
      <c r="AB268" s="132">
        <v>0.05</v>
      </c>
      <c r="AC268" s="132">
        <v>0.9</v>
      </c>
      <c r="AD268" s="127">
        <f>(((Input!G268*Constants!$B$25*0.000000001*Input!U268*(Constants!$B$10/Constants!$B$9))-((AB268*0.000000000000001)+(Input!G268*AC268*0.000000000000001)))/Input!F268)*1000000000000</f>
        <v>5.6557971530197761</v>
      </c>
      <c r="AE268" s="127">
        <f>AD268*Input!V268/100</f>
        <v>1.7701562817610532E-2</v>
      </c>
      <c r="AF268" s="127">
        <f>(AD268/Constants!$B$10)*602200000000*Constants!$B$16/(365.2425*24*60)</f>
        <v>0.25816264174851206</v>
      </c>
      <c r="AG268" s="127">
        <f>AF268*Input!V268/100</f>
        <v>8.0799966767400614E-4</v>
      </c>
      <c r="AH268" s="18">
        <f>AF268/Z268</f>
        <v>4028.5534056912247</v>
      </c>
      <c r="AI268" s="131">
        <f>AH268*SQRT((AG268/AF268)^2+(AA268/Z268)^2)</f>
        <v>15.473083136440318</v>
      </c>
      <c r="AJ268" s="130">
        <f t="shared" si="1314"/>
        <v>301.3751770100701</v>
      </c>
      <c r="AK268" s="131">
        <f>V268*1000</f>
        <v>2.7031897397602576</v>
      </c>
      <c r="AL268" s="131">
        <f>AF268/Q268</f>
        <v>1.2315224147787189</v>
      </c>
      <c r="AM268" s="131">
        <f>AL268*SQRT((R268/Q268)^2+(AG268/AF268)^2)</f>
        <v>3.8556099790812083E-3</v>
      </c>
      <c r="AN268" s="18">
        <f>AL268*1/((AN267+AN269)/2)</f>
        <v>1.2364918242055387</v>
      </c>
      <c r="AO268" s="127">
        <f>AN268*SQRT((R268/Q268)^2+(AG268/AF268)^2)</f>
        <v>3.8711680431052636E-3</v>
      </c>
      <c r="AP268" s="18">
        <f>ThU_Alter_Kombi(AN268,U268)</f>
        <v>244.22550000000001</v>
      </c>
      <c r="AQ268" s="18">
        <f t="shared" si="1320"/>
        <v>3.048</v>
      </c>
      <c r="AR268" s="152">
        <f>(AQ268/AP268)</f>
        <v>1.2480269259352524E-2</v>
      </c>
      <c r="AS268" s="129">
        <f t="shared" si="1321"/>
        <v>3.0569842093663708E-4</v>
      </c>
      <c r="AT268" s="129">
        <f t="shared" si="1322"/>
        <v>6.8099110749445512E-7</v>
      </c>
      <c r="AU268" s="18">
        <v>0.75</v>
      </c>
      <c r="AV268" s="18">
        <f>AU268/2</f>
        <v>0.375</v>
      </c>
      <c r="AW268" s="18">
        <f t="shared" si="1324"/>
        <v>244.2099</v>
      </c>
      <c r="AX268" s="133">
        <f t="shared" si="1325"/>
        <v>3.1505090529999999</v>
      </c>
      <c r="AY268" s="133">
        <f t="shared" si="1326"/>
        <v>3.1553800856655658</v>
      </c>
      <c r="AZ268" s="152">
        <f t="shared" si="1327"/>
        <v>1.2900824466985162E-2</v>
      </c>
      <c r="BA268" s="18" t="str">
        <f>Input!B268</f>
        <v>LA-19-12 bottom</v>
      </c>
      <c r="BB268" s="134">
        <f>Input!E268</f>
        <v>0</v>
      </c>
      <c r="BC268" s="18">
        <f>((U268-1)*EXP(Constants!$B$17*AW268*1000))*1000</f>
        <v>600.36086388782314</v>
      </c>
      <c r="BD268" s="130">
        <f>SQRT((EXP(Constants!$B$17*AW268*1000)*V268)^2+((U268-1)*Constants!$B$17*EXP(Constants!$B$17*AW268*1000)*AY268*1000)^2)*1000</f>
        <v>7.5879869482583189</v>
      </c>
      <c r="BE268" s="18">
        <f t="shared" si="1328"/>
        <v>244151.9</v>
      </c>
      <c r="BF268" s="135">
        <f t="shared" si="1329"/>
        <v>1577.6900428327829</v>
      </c>
      <c r="BG268" s="20">
        <f t="shared" si="1330"/>
        <v>1.2920770557072281</v>
      </c>
      <c r="BH268" s="18"/>
      <c r="BI268" s="18"/>
      <c r="BJ268" s="18"/>
      <c r="BK268" s="18"/>
      <c r="BL268" s="18"/>
      <c r="BM268" s="18"/>
      <c r="BN268" s="157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</row>
    <row r="269" spans="1:110" ht="15" customHeight="1" x14ac:dyDescent="0.2">
      <c r="A269" s="136">
        <f>Input!A269</f>
        <v>10073</v>
      </c>
      <c r="B269" s="136" t="str">
        <f>Input!B269</f>
        <v>Hu1-13</v>
      </c>
      <c r="C269" s="136">
        <f>Input!O269</f>
        <v>2.0944588926404326</v>
      </c>
      <c r="D269" s="136">
        <f>C269*Input!P269/100</f>
        <v>3.0328556997550306E-2</v>
      </c>
      <c r="E269" s="137">
        <f>Input!M269</f>
        <v>2.7204318756735577</v>
      </c>
      <c r="F269" s="138">
        <f>E269*Input!N269/100</f>
        <v>5.3542422369065731E-4</v>
      </c>
      <c r="G269" s="139">
        <f t="shared" ref="G269" si="1394">E269*137.88</f>
        <v>375.09314701787014</v>
      </c>
      <c r="H269" s="138">
        <f>G269*Input!L269/100</f>
        <v>3.0914528663521769E-2</v>
      </c>
      <c r="I269" s="136">
        <v>0</v>
      </c>
      <c r="J269" s="140">
        <f>(((C269*Constants!$B$24*0.000000001*Input!G269*(Constants!$B$4/Constants!$B$3))-(I269*0.000000000000001))/Input!F269)*1000000000000</f>
        <v>759.80937396275488</v>
      </c>
      <c r="K269" s="136">
        <f>J269*Input!P269/100</f>
        <v>11.00232713397947</v>
      </c>
      <c r="L269" s="141">
        <f>(J269/Constants!$B$4)*602200000000*Constants!$B$17/(365.2425*24*60)</f>
        <v>10.490012035179076</v>
      </c>
      <c r="M269" s="142">
        <f>L269*Input!P269/100</f>
        <v>0.15189934213167453</v>
      </c>
      <c r="N269" s="136">
        <v>0</v>
      </c>
      <c r="O269" s="140">
        <f>(((G269*Constants!$B$23*0.000000001*Input!G269*(Constants!$B$7/Constants!$B$6))-(N269*0.000000001))/Input!F269)*1000000</f>
        <v>13.707347930141077</v>
      </c>
      <c r="P269" s="136">
        <f>O269*Input!N269/100</f>
        <v>2.6978238970003189E-3</v>
      </c>
      <c r="Q269" s="143">
        <f>(O269/Constants!$B$7)*602200000000000000*Constants!$B$18/(365.2425*24*60)</f>
        <v>10.227336834200552</v>
      </c>
      <c r="R269" s="144">
        <f>Q269*Input!N269/100</f>
        <v>2.0129024122388247E-3</v>
      </c>
      <c r="S269" s="142">
        <f>Input!S269*Constants!$B$17/Constants!$B$18</f>
        <v>0.99844849700688376</v>
      </c>
      <c r="T269" s="136">
        <f>S269*Input!T269/100</f>
        <v>2.7705351764557213E-3</v>
      </c>
      <c r="U269" s="142">
        <f>S269</f>
        <v>0.99844849700688376</v>
      </c>
      <c r="V269" s="136">
        <f>U269*Input!T269/100</f>
        <v>2.7705351764557213E-3</v>
      </c>
      <c r="W269" s="145">
        <v>0</v>
      </c>
      <c r="X269" s="140">
        <f>(((Constants!$B$25*0.000000001*Input!G269/Input!W269*(Constants!$B$11/Constants!$B$9))-(W269*0.000000001))/Input!F269)*1000000000</f>
        <v>0.90966324717452141</v>
      </c>
      <c r="Y269" s="140">
        <f>X269*Input!X269/100</f>
        <v>6.518850571102768E-3</v>
      </c>
      <c r="Z269" s="140">
        <f>(X269/Constants!$B$11)*6.022E+23*0.000000001*Constants!$B$19/(365.2425*24*60)</f>
        <v>2.2207820689351009E-4</v>
      </c>
      <c r="AA269" s="140">
        <f>Z269*Input!X269/100</f>
        <v>1.5914621705712296E-6</v>
      </c>
      <c r="AB269" s="141">
        <v>0</v>
      </c>
      <c r="AC269" s="141">
        <v>0.9</v>
      </c>
      <c r="AD269" s="140">
        <f>(((Input!G269*Constants!$B$25*0.000000001*Input!U269*(Constants!$B$10/Constants!$B$9))-((AB269*0.000000000000001)+(Input!G269*AC269*0.000000000000001)))/Input!F269)*1000000000000</f>
        <v>223.15882171870831</v>
      </c>
      <c r="AE269" s="140">
        <f>AD269*Input!V269/100</f>
        <v>0.8298357608093615</v>
      </c>
      <c r="AF269" s="140">
        <f>(AD269/Constants!$B$10)*602200000000*Constants!$B$16/(365.2425*24*60)</f>
        <v>10.186233591073334</v>
      </c>
      <c r="AG269" s="140">
        <f>AF269*Input!V269/100</f>
        <v>3.7878408017788766E-2</v>
      </c>
      <c r="AH269" s="136">
        <f t="shared" ref="AH269" si="1395">AF269/Z269</f>
        <v>45867.776643017423</v>
      </c>
      <c r="AI269" s="145">
        <f t="shared" ref="AI269" si="1396">AH269*SQRT((AG269/AF269)^2+(AA269/Z269)^2)</f>
        <v>370.31707959321022</v>
      </c>
      <c r="AJ269" s="142">
        <f t="shared" si="1314"/>
        <v>-1.5515029931162383</v>
      </c>
      <c r="AK269" s="145">
        <f t="shared" ref="AK269" si="1397">V269*1000</f>
        <v>2.7705351764557213</v>
      </c>
      <c r="AL269" s="145">
        <f t="shared" ref="AL269" si="1398">AF269/Q269</f>
        <v>0.99598104141932953</v>
      </c>
      <c r="AM269" s="145">
        <f t="shared" ref="AM269" si="1399">AL269*SQRT((R269/Q269)^2+(AG269/AF269)^2)</f>
        <v>3.7088272806293922E-3</v>
      </c>
      <c r="AN269" s="136">
        <f>AF269/Q269</f>
        <v>0.99598104141932953</v>
      </c>
      <c r="AO269" s="140">
        <f t="shared" ref="AO269" si="1400">AN269*SQRT((R269/Q269)^2+(AG269/AF269)^2)</f>
        <v>3.7088272806293922E-3</v>
      </c>
      <c r="AP269" s="136">
        <f t="shared" ref="AP269" si="1401">ThU_Alter_Kombi(AN269,U269)</f>
        <v>688.79769999999996</v>
      </c>
      <c r="AQ269" s="136" t="e">
        <f t="shared" si="1320"/>
        <v>#VALUE!</v>
      </c>
      <c r="AR269" s="136" t="e">
        <f>(AQ269/AP269)*100</f>
        <v>#VALUE!</v>
      </c>
      <c r="AS269" s="144">
        <f t="shared" si="1321"/>
        <v>2.1714177453398546E-5</v>
      </c>
      <c r="AT269" s="144">
        <f t="shared" si="1322"/>
        <v>1.5566733519396087E-7</v>
      </c>
      <c r="AU269" s="136">
        <v>0.75</v>
      </c>
      <c r="AV269" s="136">
        <f t="shared" ref="AV269" si="1402">AU269/2</f>
        <v>0.375</v>
      </c>
      <c r="AW269" s="136">
        <f t="shared" si="1324"/>
        <v>688.79589999999996</v>
      </c>
      <c r="AX269" s="146">
        <f t="shared" si="1325"/>
        <v>313.41760884310003</v>
      </c>
      <c r="AY269" s="146">
        <f t="shared" si="1326"/>
        <v>328.56760651216842</v>
      </c>
      <c r="AZ269" s="147">
        <f t="shared" si="1327"/>
        <v>0.45502246578863209</v>
      </c>
      <c r="BA269" s="136" t="str">
        <f>Input!B269</f>
        <v>Hu1-13</v>
      </c>
      <c r="BB269" s="148">
        <f>Input!E269</f>
        <v>0</v>
      </c>
      <c r="BC269" s="136">
        <f>((U269-1)*EXP(Constants!$B$17*AW269*1000))*1000</f>
        <v>-10.837880939699888</v>
      </c>
      <c r="BD269" s="142">
        <f>SQRT((EXP(Constants!$B$17*AW269*1000)*V269)^2+((U269-1)*Constants!$B$17*EXP(Constants!$B$17*AW269*1000)*AY269*1000)^2)*1000</f>
        <v>21.806859678182647</v>
      </c>
      <c r="BE269" s="136">
        <f t="shared" si="1328"/>
        <v>688737.89999999991</v>
      </c>
      <c r="BF269" s="149">
        <f t="shared" si="1329"/>
        <v>164283.80325608421</v>
      </c>
      <c r="BG269" s="158">
        <f t="shared" si="1330"/>
        <v>47.701736684577888</v>
      </c>
      <c r="BH269" s="136"/>
      <c r="BI269" s="18"/>
      <c r="BJ269" s="18"/>
      <c r="BK269" s="18"/>
      <c r="BL269" s="18"/>
      <c r="BM269" s="18"/>
      <c r="BN269" s="157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</row>
    <row r="271" spans="1:110" ht="15" customHeight="1" x14ac:dyDescent="0.2">
      <c r="A271" s="136">
        <f>Input!A271</f>
        <v>10073</v>
      </c>
      <c r="B271" s="136" t="str">
        <f>Input!B271</f>
        <v>Hu1-13</v>
      </c>
      <c r="C271" s="136">
        <f>Input!O271</f>
        <v>2.0743752338136958</v>
      </c>
      <c r="D271" s="136">
        <f>C271*Input!P271/100</f>
        <v>9.7659642748872625E-3</v>
      </c>
      <c r="E271" s="137">
        <f>Input!M271</f>
        <v>2.717930440721338</v>
      </c>
      <c r="F271" s="138">
        <f>E271*Input!N271/100</f>
        <v>2.2125770965846918E-4</v>
      </c>
      <c r="G271" s="139">
        <f t="shared" ref="G271" si="1403">E271*137.88</f>
        <v>374.74824916665807</v>
      </c>
      <c r="H271" s="138">
        <f>G271*Input!L271/100</f>
        <v>2.0840868645503892E-2</v>
      </c>
      <c r="I271" s="136">
        <v>0</v>
      </c>
      <c r="J271" s="140">
        <f>(((C271*Constants!$B$24*0.000000001*Input!G271*(Constants!$B$4/Constants!$B$3))-(I271*0.000000000000001))/Input!F271)*1000000000000</f>
        <v>752.52360087184127</v>
      </c>
      <c r="K271" s="136">
        <f>J271*Input!P271/100</f>
        <v>3.5428106170611771</v>
      </c>
      <c r="L271" s="141">
        <f>(J271/Constants!$B$4)*602200000000*Constants!$B$17/(365.2425*24*60)</f>
        <v>10.389423848157033</v>
      </c>
      <c r="M271" s="142">
        <f>L271*Input!P271/100</f>
        <v>4.8912434203731883E-2</v>
      </c>
      <c r="N271" s="136">
        <v>0</v>
      </c>
      <c r="O271" s="140">
        <f>(((G271*Constants!$B$23*0.000000001*Input!G271*(Constants!$B$7/Constants!$B$6))-(N271*0.000000001))/Input!F271)*1000000</f>
        <v>13.694744034590045</v>
      </c>
      <c r="P271" s="136">
        <f>O271*Input!N271/100</f>
        <v>1.114843725966805E-3</v>
      </c>
      <c r="Q271" s="143">
        <f>(O271/Constants!$B$7)*602200000000000000*Constants!$B$18/(365.2425*24*60)</f>
        <v>10.217932806092385</v>
      </c>
      <c r="R271" s="144">
        <f>Q271*Input!N271/100</f>
        <v>8.3180804638992951E-4</v>
      </c>
      <c r="S271" s="142">
        <f>Input!S271*Constants!$B$17/Constants!$B$18</f>
        <v>0.99708219149268096</v>
      </c>
      <c r="T271" s="136">
        <f>S271*Input!T271/100</f>
        <v>1.1100599761946462E-3</v>
      </c>
      <c r="U271" s="142">
        <f>S271</f>
        <v>0.99708219149268096</v>
      </c>
      <c r="V271" s="136">
        <f>U271*Input!T271/100</f>
        <v>1.1100599761946462E-3</v>
      </c>
      <c r="W271" s="145">
        <v>0</v>
      </c>
      <c r="X271" s="140">
        <f>(((Constants!$B$25*0.000000001*Input!G271/Input!W271*(Constants!$B$11/Constants!$B$9))-(W271*0.000000001))/Input!F271)*1000000000</f>
        <v>0.96455263375352551</v>
      </c>
      <c r="Y271" s="140">
        <f>X271*Input!X271/100</f>
        <v>4.2005718924664932E-3</v>
      </c>
      <c r="Z271" s="140">
        <f>(X271/Constants!$B$11)*6.022E+23*0.000000001*Constants!$B$19/(365.2425*24*60)</f>
        <v>2.3547848066164586E-4</v>
      </c>
      <c r="AA271" s="140">
        <f>Z271*Input!X271/100</f>
        <v>1.0254953981088632E-6</v>
      </c>
      <c r="AB271" s="141">
        <v>0</v>
      </c>
      <c r="AC271" s="141">
        <v>0.9</v>
      </c>
      <c r="AD271" s="140">
        <f>(((Input!G271*Constants!$B$25*0.000000001*Input!U271*(Constants!$B$10/Constants!$B$9))-((AB271*0.000000000000001)+(Input!G271*AC271*0.000000000000001)))/Input!F271)*1000000000000</f>
        <v>226.05773077709802</v>
      </c>
      <c r="AE271" s="140">
        <f>AD271*Input!V271/100</f>
        <v>0.59852699921588171</v>
      </c>
      <c r="AF271" s="140">
        <f>(AD271/Constants!$B$10)*602200000000*Constants!$B$16/(365.2425*24*60)</f>
        <v>10.318556232860971</v>
      </c>
      <c r="AG271" s="140">
        <f>AF271*Input!V271/100</f>
        <v>2.7320164973186997E-2</v>
      </c>
      <c r="AH271" s="136">
        <f t="shared" ref="AH271" si="1404">AF271/Z271</f>
        <v>43819.529512284775</v>
      </c>
      <c r="AI271" s="145">
        <f t="shared" ref="AI271" si="1405">AH271*SQRT((AG271/AF271)^2+(AA271/Z271)^2)</f>
        <v>223.33221247214058</v>
      </c>
      <c r="AJ271" s="142">
        <f t="shared" ref="AJ271:AJ283" si="1406">(U271-1)*1000</f>
        <v>-2.9178085073190418</v>
      </c>
      <c r="AK271" s="145">
        <f t="shared" ref="AK271" si="1407">V271*1000</f>
        <v>1.1100599761946461</v>
      </c>
      <c r="AL271" s="145">
        <f t="shared" ref="AL271" si="1408">AF271/Q271</f>
        <v>1.0098477283691463</v>
      </c>
      <c r="AM271" s="145">
        <f t="shared" ref="AM271" si="1409">AL271*SQRT((R271/Q271)^2+(AG271/AF271)^2)</f>
        <v>2.6750102944887214E-3</v>
      </c>
      <c r="AN271" s="136">
        <f>AF271/Q271</f>
        <v>1.0098477283691463</v>
      </c>
      <c r="AO271" s="140">
        <f t="shared" ref="AO271" si="1410">AN271*SQRT((R271/Q271)^2+(AG271/AF271)^2)</f>
        <v>2.6750102944887214E-3</v>
      </c>
      <c r="AP271" s="136" t="str">
        <f t="shared" ref="AP271" si="1411">ThU_Alter_Kombi(AN271,U271)</f>
        <v>Out of range</v>
      </c>
      <c r="AQ271" s="136" t="e">
        <f t="shared" ref="AQ271:AQ283" si="1412">Montealter(AN271,AO271,U271,V271)</f>
        <v>#VALUE!</v>
      </c>
      <c r="AR271" s="136" t="e">
        <f>(AQ271/AP271)*100</f>
        <v>#VALUE!</v>
      </c>
      <c r="AS271" s="144">
        <f t="shared" ref="AS271:AS283" si="1413">Z271/Q271</f>
        <v>2.3045608650043492E-5</v>
      </c>
      <c r="AT271" s="144">
        <f t="shared" ref="AT271:AT283" si="1414">AS271*SQRT((Y271/X271)^2+(P271/O271)^2)</f>
        <v>1.0037984876999347E-7</v>
      </c>
      <c r="AU271" s="136">
        <v>0.75</v>
      </c>
      <c r="AV271" s="136">
        <f t="shared" ref="AV271" si="1415">AU271/2</f>
        <v>0.375</v>
      </c>
      <c r="AW271" s="136" t="str">
        <f t="shared" ref="AW271:AW283" si="1416">marincorr_age(AN271,U271,AS271,AU271)</f>
        <v>Out of range</v>
      </c>
      <c r="AX271" s="146">
        <f t="shared" ref="AX271:AX283" si="1417">marincorr_age_error(AN271, AO271, U271, V271, AS271, AT271, AU271, AV271)</f>
        <v>0</v>
      </c>
      <c r="AY271" s="146" t="e">
        <f t="shared" ref="AY271:AY283" si="1418">SQRT(((AU271*EXP(-0.0000091577*AW271*1000))/(0.0000091577*(EXP(-0.0000091577*AW271*1000)+(AJ271/1000)*EXP(-(0.0000091577-0.0000028263)*AW271*1000)-AS271*AU271*EXP(-0.0000091577*AW271*1000))))^2*AT271^2+((AS271*EXP(-0.0000091577*AW271*1000))/(0.0000091577*(EXP(-0.0000091577*AW271*1000)+(AJ271/1000)*EXP(-(0.0000091577-0.0000028263)*AW271*1000)-AS271*AU271*EXP(-0.0000091577*AW271*1000))))^2*AV271^2+((0.0000091577/(0.0000091577-0.0000028263))*(EXP(-(0.0000091577-0.0000028263)*AW271*1000)-1)/(0.0000091577*(EXP(-0.0000091577*AW271*1000)+(AJ271/1000)*EXP(-(0.0000091577-0.0000028263)*AW271*1000)-AS271*AU271*EXP(-0.0000091577*AW271*1000))))^2*T271^2+(1/(0.0000091577*(EXP(-0.0000091577*AW271*1000)+(AJ271/1000)*EXP(-(0.0000091577-0.0000028263)*AW271*1000)-AS271*AU271*EXP(-0.0000091577*AW271*1000))))^2*AO271^2)/1000</f>
        <v>#VALUE!</v>
      </c>
      <c r="AZ271" s="147" t="e">
        <f t="shared" ref="AZ271:AZ283" si="1419">AX271/AW271</f>
        <v>#VALUE!</v>
      </c>
      <c r="BA271" s="136" t="str">
        <f>Input!B271</f>
        <v>Hu1-13</v>
      </c>
      <c r="BB271" s="148">
        <f>Input!E271</f>
        <v>0</v>
      </c>
      <c r="BC271" s="136" t="e">
        <f>((U271-1)*EXP(Constants!$B$17*AW271*1000))*1000</f>
        <v>#VALUE!</v>
      </c>
      <c r="BD271" s="142" t="e">
        <f>SQRT((EXP(Constants!$B$17*AW271*1000)*V271)^2+((U271-1)*Constants!$B$17*EXP(Constants!$B$17*AW271*1000)*AY271*1000)^2)*1000</f>
        <v>#VALUE!</v>
      </c>
      <c r="BE271" s="136" t="e">
        <f t="shared" ref="BE271:BE283" si="1420">AW271*1000-58</f>
        <v>#VALUE!</v>
      </c>
      <c r="BF271" s="149" t="e">
        <f t="shared" ref="BF271:BF283" si="1421">AY271/2*1000</f>
        <v>#VALUE!</v>
      </c>
      <c r="BG271" s="158" t="e">
        <f t="shared" ref="BG271:BG283" si="1422">AY271/AW271*100</f>
        <v>#VALUE!</v>
      </c>
      <c r="BH271" s="136"/>
      <c r="BI271" s="18"/>
      <c r="BJ271" s="18"/>
      <c r="BK271" s="18"/>
      <c r="BL271" s="18"/>
      <c r="BM271" s="18"/>
      <c r="BN271" s="157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</row>
    <row r="272" spans="1:110" ht="15" customHeight="1" x14ac:dyDescent="0.2">
      <c r="A272" s="18">
        <f>Input!A272</f>
        <v>10274</v>
      </c>
      <c r="B272" s="18" t="str">
        <f>Input!B272</f>
        <v>A4a_1</v>
      </c>
      <c r="C272" s="18">
        <f>Input!O272</f>
        <v>3.4816648731507929</v>
      </c>
      <c r="D272" s="18">
        <f>C272*Input!P272/100</f>
        <v>9.1004764239989138E-3</v>
      </c>
      <c r="E272" s="150">
        <f>Input!M272</f>
        <v>2.4657500590652077</v>
      </c>
      <c r="F272" s="151">
        <f>E272*Input!N272/100</f>
        <v>1.662943035290062E-4</v>
      </c>
      <c r="G272" s="21">
        <f>E272*137.88</f>
        <v>339.97761814391083</v>
      </c>
      <c r="H272" s="151">
        <f>G272*Input!L272/100</f>
        <v>2.054821890295894E-2</v>
      </c>
      <c r="I272" s="18">
        <v>0.3</v>
      </c>
      <c r="J272" s="127">
        <f>(((C272*Constants!$B$24*0.000000001*Input!G272*(Constants!$B$4/Constants!$B$3))-(I272*0.000000000000001))/Input!F272)*1000000000000</f>
        <v>191.07382187715368</v>
      </c>
      <c r="K272" s="18">
        <f>J272*Input!P272/100</f>
        <v>0.49943428635128551</v>
      </c>
      <c r="L272" s="132">
        <f>(J272/Constants!$B$4)*602200000000*Constants!$B$17/(365.2425*24*60)</f>
        <v>2.637986263114013</v>
      </c>
      <c r="M272" s="130">
        <f>L272*Input!P272/100</f>
        <v>6.8952448523790814E-3</v>
      </c>
      <c r="N272" s="18">
        <v>5.0000000000000001E-3</v>
      </c>
      <c r="O272" s="127">
        <f>(((G272*Constants!$B$23*0.000000001*Input!G272*(Constants!$B$7/Constants!$B$6))-(N272*0.000000001))/Input!F272)*1000000</f>
        <v>1.8794860199246337</v>
      </c>
      <c r="P272" s="18">
        <f>O272*Input!N272/100</f>
        <v>1.2675567725398782E-4</v>
      </c>
      <c r="Q272" s="128">
        <f>(O272/Constants!$B$7)*602200000000000000*Constants!$B$18/(365.2425*24*60)</f>
        <v>1.4023235347132799</v>
      </c>
      <c r="R272" s="129">
        <f>Q272*Input!N272/100</f>
        <v>9.4575042052675464E-5</v>
      </c>
      <c r="S272" s="130">
        <f>Input!S272*Constants!$B$17/Constants!$B$18</f>
        <v>1.8704818720981971</v>
      </c>
      <c r="T272" s="18">
        <f>S272*Input!T272/100</f>
        <v>8.7199191664092605E-4</v>
      </c>
      <c r="U272" s="18">
        <f>S272*1/((U271+U273)/2)</f>
        <v>1.8758718445649916</v>
      </c>
      <c r="V272" s="18">
        <f>U272*Input!T272/100</f>
        <v>8.7450464477375198E-4</v>
      </c>
      <c r="W272" s="131">
        <v>3.0000000000000001E-3</v>
      </c>
      <c r="X272" s="127">
        <f>IF((((Constants!$B$25*0.000000001*Input!G272/Input!W272*(Constants!$B$11/Constants!$B$9))-(W272*0.000000001))/Input!F272)*1000000000&lt;0, "n.d.", (((Constants!$B$25*0.000000001*Input!G272/Input!W272*(Constants!$B$11/Constants!$B$9))-(W272*0.000000001))/Input!F272)*1000000000)</f>
        <v>19.557770403624264</v>
      </c>
      <c r="Y272" s="127">
        <f>X272*Input!X272/100</f>
        <v>4.3798920908431127E-2</v>
      </c>
      <c r="Z272" s="127">
        <f>(X272/Constants!$B$11)*6.022E+23*0.000000001*Constants!$B$19/(365.2425*24*60)</f>
        <v>4.774684033418527E-3</v>
      </c>
      <c r="AA272" s="127">
        <f>Z272*Input!X272/100</f>
        <v>1.0692732557270111E-5</v>
      </c>
      <c r="AB272" s="132">
        <v>0.05</v>
      </c>
      <c r="AC272" s="132">
        <v>0.9</v>
      </c>
      <c r="AD272" s="127">
        <f>(((Input!G272*Constants!$B$25*0.000000001*Input!U272*(Constants!$B$10/Constants!$B$9))-((AB272*0.000000000000001)+(Input!G272*AC272*0.000000000000001)))/Input!F272)*1000000000000</f>
        <v>4.2992543521353772</v>
      </c>
      <c r="AE272" s="127">
        <f>AD272*Input!V272/100</f>
        <v>1.7290955827819237E-2</v>
      </c>
      <c r="AF272" s="127">
        <f>(AD272/Constants!$B$10)*602200000000*Constants!$B$16/(365.2425*24*60)</f>
        <v>0.19624233880160444</v>
      </c>
      <c r="AG272" s="127">
        <f>AF272*Input!V272/100</f>
        <v>7.8925723714883672E-4</v>
      </c>
      <c r="AH272" s="18">
        <f>AF272/Z272</f>
        <v>41.100591668073363</v>
      </c>
      <c r="AI272" s="131">
        <f>AH272*SQRT((AG272/AF272)^2+(AA272/Z272)^2)</f>
        <v>0.18919882050159642</v>
      </c>
      <c r="AJ272" s="130">
        <f t="shared" si="1406"/>
        <v>875.87184456499153</v>
      </c>
      <c r="AK272" s="131">
        <f>V272*1000</f>
        <v>0.874504644773752</v>
      </c>
      <c r="AL272" s="131">
        <f>AF272/Q272</f>
        <v>0.13994084385222008</v>
      </c>
      <c r="AM272" s="131">
        <f>AL272*SQRT((R272/Q272)^2+(AG272/AF272)^2)</f>
        <v>5.6290019864849573E-4</v>
      </c>
      <c r="AN272" s="18">
        <f>AL272*1/((AN271+AN273)/2)</f>
        <v>0.13886439075757934</v>
      </c>
      <c r="AO272" s="127">
        <f>AN272*SQRT((R272/Q272)^2+(AG272/AF272)^2)</f>
        <v>5.5857025719517042E-4</v>
      </c>
      <c r="AP272" s="18">
        <f>ThU_Alter_Kombi(AN272,U272)</f>
        <v>8.3392999999999997</v>
      </c>
      <c r="AQ272" s="18">
        <f t="shared" si="1412"/>
        <v>3.4599999999999999E-2</v>
      </c>
      <c r="AR272" s="152">
        <f>(AQ272/AP272)</f>
        <v>4.1490292950247627E-3</v>
      </c>
      <c r="AS272" s="129">
        <f t="shared" si="1413"/>
        <v>3.4048376963129001E-3</v>
      </c>
      <c r="AT272" s="129">
        <f t="shared" si="1414"/>
        <v>7.6284679782035221E-6</v>
      </c>
      <c r="AU272" s="18">
        <v>0.75</v>
      </c>
      <c r="AV272" s="18">
        <f>AU272/2</f>
        <v>0.375</v>
      </c>
      <c r="AW272" s="18">
        <f t="shared" si="1416"/>
        <v>8.1922999999999995</v>
      </c>
      <c r="AX272" s="133">
        <f t="shared" si="1417"/>
        <v>8.1829983199999998E-2</v>
      </c>
      <c r="AY272" s="133">
        <f t="shared" si="1418"/>
        <v>8.1492373120947842E-2</v>
      </c>
      <c r="AZ272" s="152">
        <f t="shared" si="1419"/>
        <v>9.9886458259585229E-3</v>
      </c>
      <c r="BA272" s="18" t="str">
        <f>Input!B272</f>
        <v>A4a_1</v>
      </c>
      <c r="BB272" s="134">
        <f>Input!E272</f>
        <v>0</v>
      </c>
      <c r="BC272" s="18">
        <f>((U272-1)*EXP(Constants!$B$17*AW272*1000))*1000</f>
        <v>896.35715694637997</v>
      </c>
      <c r="BD272" s="130">
        <f>SQRT((EXP(Constants!$B$17*AW272*1000)*V272)^2+((U272-1)*Constants!$B$17*EXP(Constants!$B$17*AW272*1000)*AY272*1000)^2)*1000</f>
        <v>0.91839200941614085</v>
      </c>
      <c r="BE272" s="18">
        <f t="shared" si="1420"/>
        <v>8134.2999999999993</v>
      </c>
      <c r="BF272" s="135">
        <f t="shared" si="1421"/>
        <v>40.746186560473923</v>
      </c>
      <c r="BG272" s="20">
        <f t="shared" si="1422"/>
        <v>0.99474351672848704</v>
      </c>
      <c r="BH272" s="18"/>
      <c r="BI272" s="18"/>
      <c r="BJ272" s="18"/>
      <c r="BK272" s="18"/>
      <c r="BL272" s="18"/>
      <c r="BM272" s="18"/>
      <c r="BN272" s="157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</row>
    <row r="273" spans="1:110" ht="15" customHeight="1" x14ac:dyDescent="0.2">
      <c r="A273" s="136">
        <f>Input!A273</f>
        <v>10073</v>
      </c>
      <c r="B273" s="136" t="str">
        <f>Input!B273</f>
        <v>Hu1-13</v>
      </c>
      <c r="C273" s="136">
        <f>Input!O273</f>
        <v>2.0544836043653638</v>
      </c>
      <c r="D273" s="136">
        <f>C273*Input!P273/100</f>
        <v>1.0465541223299941E-2</v>
      </c>
      <c r="E273" s="137">
        <f>Input!M273</f>
        <v>2.7175807110877237</v>
      </c>
      <c r="F273" s="138">
        <f>E273*Input!N273/100</f>
        <v>2.1305524650715629E-4</v>
      </c>
      <c r="G273" s="139">
        <f t="shared" ref="G273" si="1423">E273*137.88</f>
        <v>374.70002844477534</v>
      </c>
      <c r="H273" s="138">
        <f>G273*Input!L273/100</f>
        <v>1.8541205584047569E-2</v>
      </c>
      <c r="I273" s="136">
        <v>0</v>
      </c>
      <c r="J273" s="140">
        <f>(((C273*Constants!$B$24*0.000000001*Input!G273*(Constants!$B$4/Constants!$B$3))-(I273*0.000000000000001))/Input!F273)*1000000000000</f>
        <v>745.30749050971201</v>
      </c>
      <c r="K273" s="136">
        <f>J273*Input!P273/100</f>
        <v>3.7965969888443469</v>
      </c>
      <c r="L273" s="141">
        <f>(J273/Constants!$B$4)*602200000000*Constants!$B$17/(365.2425*24*60)</f>
        <v>10.289797432453419</v>
      </c>
      <c r="M273" s="142">
        <f>L273*Input!P273/100</f>
        <v>5.2416236848973251E-2</v>
      </c>
      <c r="N273" s="136">
        <v>0</v>
      </c>
      <c r="O273" s="140">
        <f>(((G273*Constants!$B$23*0.000000001*Input!G273*(Constants!$B$7/Constants!$B$6))-(N273*0.000000001))/Input!F273)*1000000</f>
        <v>13.69298186373317</v>
      </c>
      <c r="P273" s="136">
        <f>O273*Input!N273/100</f>
        <v>1.0735142527663894E-3</v>
      </c>
      <c r="Q273" s="143">
        <f>(O273/Constants!$B$7)*602200000000000000*Constants!$B$18/(365.2425*24*60)</f>
        <v>10.216618013836104</v>
      </c>
      <c r="R273" s="144">
        <f>Q273*Input!N273/100</f>
        <v>8.0097126849861607E-4</v>
      </c>
      <c r="S273" s="142">
        <f>Input!S273*Constants!$B$17/Constants!$B$18</f>
        <v>0.99717117663328037</v>
      </c>
      <c r="T273" s="136">
        <f>S273*Input!T273/100</f>
        <v>1.2772232018222645E-3</v>
      </c>
      <c r="U273" s="142">
        <f>S273</f>
        <v>0.99717117663328037</v>
      </c>
      <c r="V273" s="136">
        <f>U273*Input!T273/100</f>
        <v>1.2772232018222645E-3</v>
      </c>
      <c r="W273" s="145">
        <v>0</v>
      </c>
      <c r="X273" s="140">
        <f>(((Constants!$B$25*0.000000001*Input!G273/Input!W273*(Constants!$B$11/Constants!$B$9))-(W273*0.000000001))/Input!F273)*1000000000</f>
        <v>0.95853528391838139</v>
      </c>
      <c r="Y273" s="140">
        <f>X273*Input!X273/100</f>
        <v>3.2263332474795708E-3</v>
      </c>
      <c r="Z273" s="140">
        <f>(X273/Constants!$B$11)*6.022E+23*0.000000001*Constants!$B$19/(365.2425*24*60)</f>
        <v>2.3400945103360443E-4</v>
      </c>
      <c r="AA273" s="140">
        <f>Z273*Input!X273/100</f>
        <v>7.8765224896869599E-7</v>
      </c>
      <c r="AB273" s="141">
        <v>0</v>
      </c>
      <c r="AC273" s="141">
        <v>0.9</v>
      </c>
      <c r="AD273" s="140">
        <f>(((Input!G273*Constants!$B$25*0.000000001*Input!U273*(Constants!$B$10/Constants!$B$9))-((AB273*0.000000000000001)+(Input!G273*AC273*0.000000000000001)))/Input!F273)*1000000000000</f>
        <v>225.0904158992202</v>
      </c>
      <c r="AE273" s="140">
        <f>AD273*Input!V273/100</f>
        <v>0.66987203197873224</v>
      </c>
      <c r="AF273" s="140">
        <f>(AD273/Constants!$B$10)*602200000000*Constants!$B$16/(365.2425*24*60)</f>
        <v>10.274402498644699</v>
      </c>
      <c r="AG273" s="140">
        <f>AF273*Input!V273/100</f>
        <v>3.0576756685260234E-2</v>
      </c>
      <c r="AH273" s="136">
        <f t="shared" ref="AH273" si="1424">AF273/Z273</f>
        <v>43905.929667640929</v>
      </c>
      <c r="AI273" s="145">
        <f t="shared" ref="AI273" si="1425">AH273*SQRT((AG273/AF273)^2+(AA273/Z273)^2)</f>
        <v>197.26388549280401</v>
      </c>
      <c r="AJ273" s="142">
        <f t="shared" si="1406"/>
        <v>-2.828823366719635</v>
      </c>
      <c r="AK273" s="145">
        <f t="shared" ref="AK273" si="1426">V273*1000</f>
        <v>1.2772232018222645</v>
      </c>
      <c r="AL273" s="145">
        <f t="shared" ref="AL273" si="1427">AF273/Q273</f>
        <v>1.0056559308305684</v>
      </c>
      <c r="AM273" s="145">
        <f t="shared" ref="AM273" si="1428">AL273*SQRT((R273/Q273)^2+(AG273/AF273)^2)</f>
        <v>2.9938835634212052E-3</v>
      </c>
      <c r="AN273" s="136">
        <f>AF273/Q273</f>
        <v>1.0056559308305684</v>
      </c>
      <c r="AO273" s="140">
        <f t="shared" ref="AO273" si="1429">AN273*SQRT((R273/Q273)^2+(AG273/AF273)^2)</f>
        <v>2.9938835634212052E-3</v>
      </c>
      <c r="AP273" s="136" t="str">
        <f t="shared" ref="AP273" si="1430">ThU_Alter_Kombi(AN273,U273)</f>
        <v>Out of range</v>
      </c>
      <c r="AQ273" s="136" t="e">
        <f t="shared" si="1412"/>
        <v>#VALUE!</v>
      </c>
      <c r="AR273" s="136" t="e">
        <f>(AQ273/AP273)*100</f>
        <v>#VALUE!</v>
      </c>
      <c r="AS273" s="144">
        <f t="shared" si="1413"/>
        <v>2.2904786174514052E-5</v>
      </c>
      <c r="AT273" s="144">
        <f t="shared" si="1414"/>
        <v>7.7116113987333208E-8</v>
      </c>
      <c r="AU273" s="136">
        <v>0.75</v>
      </c>
      <c r="AV273" s="136">
        <f t="shared" ref="AV273" si="1431">AU273/2</f>
        <v>0.375</v>
      </c>
      <c r="AW273" s="136" t="str">
        <f t="shared" si="1416"/>
        <v>Out of range</v>
      </c>
      <c r="AX273" s="146">
        <f t="shared" si="1417"/>
        <v>101.71890415759999</v>
      </c>
      <c r="AY273" s="146" t="e">
        <f t="shared" si="1418"/>
        <v>#VALUE!</v>
      </c>
      <c r="AZ273" s="147" t="e">
        <f t="shared" si="1419"/>
        <v>#VALUE!</v>
      </c>
      <c r="BA273" s="136" t="str">
        <f>Input!B273</f>
        <v>Hu1-13</v>
      </c>
      <c r="BB273" s="148">
        <f>Input!E273</f>
        <v>0</v>
      </c>
      <c r="BC273" s="136" t="e">
        <f>((U273-1)*EXP(Constants!$B$17*AW273*1000))*1000</f>
        <v>#VALUE!</v>
      </c>
      <c r="BD273" s="142" t="e">
        <f>SQRT((EXP(Constants!$B$17*AW273*1000)*V273)^2+((U273-1)*Constants!$B$17*EXP(Constants!$B$17*AW273*1000)*AY273*1000)^2)*1000</f>
        <v>#VALUE!</v>
      </c>
      <c r="BE273" s="136" t="e">
        <f t="shared" si="1420"/>
        <v>#VALUE!</v>
      </c>
      <c r="BF273" s="149" t="e">
        <f t="shared" si="1421"/>
        <v>#VALUE!</v>
      </c>
      <c r="BG273" s="158" t="e">
        <f t="shared" si="1422"/>
        <v>#VALUE!</v>
      </c>
      <c r="BH273" s="136"/>
      <c r="BI273" s="18"/>
      <c r="BJ273" s="18"/>
      <c r="BK273" s="18"/>
      <c r="BL273" s="18"/>
      <c r="BM273" s="18"/>
      <c r="BN273" s="157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</row>
    <row r="274" spans="1:110" ht="15" customHeight="1" x14ac:dyDescent="0.2">
      <c r="A274" s="18">
        <f>Input!A274</f>
        <v>10275</v>
      </c>
      <c r="B274" s="18" t="str">
        <f>Input!B274</f>
        <v>A4a_2</v>
      </c>
      <c r="C274" s="18">
        <f>Input!O274</f>
        <v>3.5829087665179205</v>
      </c>
      <c r="D274" s="18">
        <f>C274*Input!P274/100</f>
        <v>1.7206015207525377E-2</v>
      </c>
      <c r="E274" s="150">
        <f>Input!M274</f>
        <v>2.5453753311003591</v>
      </c>
      <c r="F274" s="151">
        <f>E274*Input!N274/100</f>
        <v>1.9281207729668757E-4</v>
      </c>
      <c r="G274" s="21">
        <f>E274*137.88</f>
        <v>350.95635065211752</v>
      </c>
      <c r="H274" s="151">
        <f>G274*Input!L274/100</f>
        <v>1.6871632968364827E-2</v>
      </c>
      <c r="I274" s="18">
        <v>0.3</v>
      </c>
      <c r="J274" s="127">
        <f>(((C274*Constants!$B$24*0.000000001*Input!G274*(Constants!$B$4/Constants!$B$3))-(I274*0.000000000000001))/Input!F274)*1000000000000</f>
        <v>219.39196515051111</v>
      </c>
      <c r="K274" s="18">
        <f>J274*Input!P274/100</f>
        <v>1.0535745492780721</v>
      </c>
      <c r="L274" s="132">
        <f>(J274/Constants!$B$4)*602200000000*Constants!$B$17/(365.2425*24*60)</f>
        <v>3.0289496730574212</v>
      </c>
      <c r="M274" s="130">
        <f>L274*Input!P274/100</f>
        <v>1.454576645224057E-2</v>
      </c>
      <c r="N274" s="18">
        <v>5.0000000000000001E-3</v>
      </c>
      <c r="O274" s="127">
        <f>(((G274*Constants!$B$23*0.000000001*Input!G274*(Constants!$B$7/Constants!$B$6))-(N274*0.000000001))/Input!F274)*1000000</f>
        <v>2.1647762344092927</v>
      </c>
      <c r="P274" s="18">
        <f>O274*Input!N274/100</f>
        <v>1.639817112781234E-4</v>
      </c>
      <c r="Q274" s="128">
        <f>(O274/Constants!$B$7)*602200000000000000*Constants!$B$18/(365.2425*24*60)</f>
        <v>1.6151844859276336</v>
      </c>
      <c r="R274" s="129">
        <f>Q274*Input!N274/100</f>
        <v>1.2235015879346185E-4</v>
      </c>
      <c r="S274" s="130">
        <f>Input!S274*Constants!$B$17/Constants!$B$18</f>
        <v>1.8685287671137354</v>
      </c>
      <c r="T274" s="18">
        <f>S274*Input!T274/100</f>
        <v>1.192794670202823E-3</v>
      </c>
      <c r="U274" s="18">
        <f>S274*1/((U273+U275)/2)</f>
        <v>1.8728808522019043</v>
      </c>
      <c r="V274" s="18">
        <f>U274*Input!T274/100</f>
        <v>1.195572868745335E-3</v>
      </c>
      <c r="W274" s="131">
        <v>3.0000000000000001E-3</v>
      </c>
      <c r="X274" s="127">
        <f>IF((((Constants!$B$25*0.000000001*Input!G274/Input!W274*(Constants!$B$11/Constants!$B$9))-(W274*0.000000001))/Input!F274)*1000000000&lt;0, "n.d.", (((Constants!$B$25*0.000000001*Input!G274/Input!W274*(Constants!$B$11/Constants!$B$9))-(W274*0.000000001))/Input!F274)*1000000000)</f>
        <v>16.606741816239609</v>
      </c>
      <c r="Y274" s="127">
        <f>X274*Input!X274/100</f>
        <v>3.0360267157461655E-2</v>
      </c>
      <c r="Z274" s="127">
        <f>(X274/Constants!$B$11)*6.022E+23*0.000000001*Constants!$B$19/(365.2425*24*60)</f>
        <v>4.0542425522292359E-3</v>
      </c>
      <c r="AA274" s="127">
        <f>Z274*Input!X274/100</f>
        <v>7.4119227220394338E-6</v>
      </c>
      <c r="AB274" s="132">
        <v>0.05</v>
      </c>
      <c r="AC274" s="132">
        <v>0.9</v>
      </c>
      <c r="AD274" s="127">
        <f>(((Input!G274*Constants!$B$25*0.000000001*Input!U274*(Constants!$B$10/Constants!$B$9))-((AB274*0.000000000000001)+(Input!G274*AC274*0.000000000000001)))/Input!F274)*1000000000000</f>
        <v>5.8136911734227121</v>
      </c>
      <c r="AE274" s="127">
        <f>AD274*Input!V274/100</f>
        <v>2.5233813607838603E-2</v>
      </c>
      <c r="AF274" s="127">
        <f>(AD274/Constants!$B$10)*602200000000*Constants!$B$16/(365.2425*24*60)</f>
        <v>0.26536981985633218</v>
      </c>
      <c r="AG274" s="127">
        <f>AF274*Input!V274/100</f>
        <v>1.1518142900353036E-3</v>
      </c>
      <c r="AH274" s="18">
        <f>AF274/Z274</f>
        <v>65.454845495225214</v>
      </c>
      <c r="AI274" s="131">
        <f>AH274*SQRT((AG274/AF274)^2+(AA274/Z274)^2)</f>
        <v>0.30827391063563836</v>
      </c>
      <c r="AJ274" s="130">
        <f t="shared" si="1406"/>
        <v>872.8808522019043</v>
      </c>
      <c r="AK274" s="131">
        <f>V274*1000</f>
        <v>1.1955728687453351</v>
      </c>
      <c r="AL274" s="131">
        <f>AF274/Q274</f>
        <v>0.16429690983808876</v>
      </c>
      <c r="AM274" s="131">
        <f>AL274*SQRT((R274/Q274)^2+(AG274/AF274)^2)</f>
        <v>7.1322483415665948E-4</v>
      </c>
      <c r="AN274" s="18">
        <f>AL274*1/((AN273+AN275)/2)</f>
        <v>0.16354865420242332</v>
      </c>
      <c r="AO274" s="127">
        <f>AN274*SQRT((R274/Q274)^2+(AG274/AF274)^2)</f>
        <v>7.0997660202508632E-4</v>
      </c>
      <c r="AP274" s="18">
        <f>ThU_Alter_Kombi(AN274,U274)</f>
        <v>9.8970000000000002</v>
      </c>
      <c r="AQ274" s="18">
        <f t="shared" si="1412"/>
        <v>4.5199999999999997E-2</v>
      </c>
      <c r="AR274" s="152">
        <f>(AQ274/AP274)</f>
        <v>4.5670405173284826E-3</v>
      </c>
      <c r="AS274" s="129">
        <f t="shared" si="1413"/>
        <v>2.5100801719877843E-3</v>
      </c>
      <c r="AT274" s="129">
        <f t="shared" si="1414"/>
        <v>4.5928390803589097E-6</v>
      </c>
      <c r="AU274" s="18">
        <v>0.75</v>
      </c>
      <c r="AV274" s="18">
        <f>AU274/2</f>
        <v>0.375</v>
      </c>
      <c r="AW274" s="18">
        <f t="shared" si="1416"/>
        <v>9.7887000000000004</v>
      </c>
      <c r="AX274" s="133">
        <f t="shared" si="1417"/>
        <v>6.9679716200000005E-2</v>
      </c>
      <c r="AY274" s="133">
        <f t="shared" si="1418"/>
        <v>7.0602092347256382E-2</v>
      </c>
      <c r="AZ274" s="152">
        <f t="shared" si="1419"/>
        <v>7.1183830539295317E-3</v>
      </c>
      <c r="BA274" s="18" t="str">
        <f>Input!B274</f>
        <v>A4a_2</v>
      </c>
      <c r="BB274" s="134">
        <f>Input!E274</f>
        <v>0</v>
      </c>
      <c r="BC274" s="18">
        <f>((U274-1)*EXP(Constants!$B$17*AW274*1000))*1000</f>
        <v>897.32971016201213</v>
      </c>
      <c r="BD274" s="130">
        <f>SQRT((EXP(Constants!$B$17*AW274*1000)*V274)^2+((U274-1)*Constants!$B$17*EXP(Constants!$B$17*AW274*1000)*AY274*1000)^2)*1000</f>
        <v>1.2419958089465719</v>
      </c>
      <c r="BE274" s="18">
        <f t="shared" si="1420"/>
        <v>9730.7000000000007</v>
      </c>
      <c r="BF274" s="135">
        <f t="shared" si="1421"/>
        <v>35.301046173628194</v>
      </c>
      <c r="BG274" s="20">
        <f t="shared" si="1422"/>
        <v>0.72126117203772078</v>
      </c>
      <c r="BH274" s="18"/>
      <c r="BI274" s="18"/>
      <c r="BJ274" s="18"/>
      <c r="BK274" s="18"/>
      <c r="BL274" s="18"/>
      <c r="BM274" s="18"/>
      <c r="BN274" s="157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</row>
    <row r="275" spans="1:110" ht="15" customHeight="1" x14ac:dyDescent="0.2">
      <c r="A275" s="136">
        <f>Input!A275</f>
        <v>10073</v>
      </c>
      <c r="B275" s="136" t="str">
        <f>Input!B275</f>
        <v>Hu1-13</v>
      </c>
      <c r="C275" s="136">
        <f>Input!O275</f>
        <v>2.0672810662088787</v>
      </c>
      <c r="D275" s="136">
        <f>C275*Input!P275/100</f>
        <v>9.2436564886089548E-3</v>
      </c>
      <c r="E275" s="137">
        <f>Input!M275</f>
        <v>2.7172746771918477</v>
      </c>
      <c r="F275" s="138">
        <f>E275*Input!N275/100</f>
        <v>2.1089451208146641E-4</v>
      </c>
      <c r="G275" s="139">
        <f t="shared" ref="G275" si="1432">E275*137.88</f>
        <v>374.65783249121193</v>
      </c>
      <c r="H275" s="138">
        <f>G275*Input!L275/100</f>
        <v>2.3927284666673095E-2</v>
      </c>
      <c r="I275" s="136">
        <v>0</v>
      </c>
      <c r="J275" s="140">
        <f>(((C275*Constants!$B$24*0.000000001*Input!G275*(Constants!$B$4/Constants!$B$3))-(I275*0.000000000000001))/Input!F275)*1000000000000</f>
        <v>749.95004114930703</v>
      </c>
      <c r="K275" s="136">
        <f>J275*Input!P275/100</f>
        <v>3.3533323926364953</v>
      </c>
      <c r="L275" s="141">
        <f>(J275/Constants!$B$4)*602200000000*Constants!$B$17/(365.2425*24*60)</f>
        <v>10.353892998725897</v>
      </c>
      <c r="M275" s="142">
        <f>L275*Input!P275/100</f>
        <v>4.6296476935064772E-2</v>
      </c>
      <c r="N275" s="136">
        <v>0</v>
      </c>
      <c r="O275" s="140">
        <f>(((G275*Constants!$B$23*0.000000001*Input!G275*(Constants!$B$7/Constants!$B$6))-(N275*0.000000001))/Input!F275)*1000000</f>
        <v>13.691439861109727</v>
      </c>
      <c r="P275" s="136">
        <f>O275*Input!N275/100</f>
        <v>1.0626270334162516E-3</v>
      </c>
      <c r="Q275" s="143">
        <f>(O275/Constants!$B$7)*602200000000000000*Constants!$B$18/(365.2425*24*60)</f>
        <v>10.215467493669143</v>
      </c>
      <c r="R275" s="144">
        <f>Q275*Input!N275/100</f>
        <v>7.9284808813950033E-4</v>
      </c>
      <c r="S275" s="142">
        <f>Input!S275*Constants!$B$17/Constants!$B$18</f>
        <v>0.99818134663796532</v>
      </c>
      <c r="T275" s="136">
        <f>S275*Input!T275/100</f>
        <v>7.92806339236449E-4</v>
      </c>
      <c r="U275" s="142">
        <f>S275</f>
        <v>0.99818134663796532</v>
      </c>
      <c r="V275" s="136">
        <f>U275*Input!T275/100</f>
        <v>7.92806339236449E-4</v>
      </c>
      <c r="W275" s="145">
        <v>0</v>
      </c>
      <c r="X275" s="140">
        <f>(((Constants!$B$25*0.000000001*Input!G275/Input!W275*(Constants!$B$11/Constants!$B$9))-(W275*0.000000001))/Input!F275)*1000000000</f>
        <v>0.95438307249225385</v>
      </c>
      <c r="Y275" s="140">
        <f>X275*Input!X275/100</f>
        <v>2.8570993230916898E-3</v>
      </c>
      <c r="Z275" s="140">
        <f>(X275/Constants!$B$11)*6.022E+23*0.000000001*Constants!$B$19/(365.2425*24*60)</f>
        <v>2.3299576198876142E-4</v>
      </c>
      <c r="AA275" s="140">
        <f>Z275*Input!X275/100</f>
        <v>6.9751031116148145E-7</v>
      </c>
      <c r="AB275" s="141">
        <v>0</v>
      </c>
      <c r="AC275" s="141">
        <v>0.9</v>
      </c>
      <c r="AD275" s="140">
        <f>(((Input!G275*Constants!$B$25*0.000000001*Input!U275*(Constants!$B$10/Constants!$B$9))-((AB275*0.000000000000001)+(Input!G275*AC275*0.000000000000001)))/Input!F275)*1000000000000</f>
        <v>224.58130102613922</v>
      </c>
      <c r="AE275" s="140">
        <f>AD275*Input!V275/100</f>
        <v>0.51778851136750637</v>
      </c>
      <c r="AF275" s="140">
        <f>(AD275/Constants!$B$10)*602200000000*Constants!$B$16/(365.2425*24*60)</f>
        <v>10.251163609937761</v>
      </c>
      <c r="AG275" s="140">
        <f>AF275*Input!V275/100</f>
        <v>2.3634802724544865E-2</v>
      </c>
      <c r="AH275" s="136">
        <f t="shared" ref="AH275" si="1433">AF275/Z275</f>
        <v>43997.210603479674</v>
      </c>
      <c r="AI275" s="145">
        <f t="shared" ref="AI275" si="1434">AH275*SQRT((AG275/AF275)^2+(AA275/Z275)^2)</f>
        <v>166.24700541166283</v>
      </c>
      <c r="AJ275" s="142">
        <f t="shared" si="1406"/>
        <v>-1.8186533620346834</v>
      </c>
      <c r="AK275" s="145">
        <f t="shared" ref="AK275" si="1435">V275*1000</f>
        <v>0.79280633923644905</v>
      </c>
      <c r="AL275" s="145">
        <f t="shared" ref="AL275" si="1436">AF275/Q275</f>
        <v>1.0034943203813962</v>
      </c>
      <c r="AM275" s="145">
        <f t="shared" ref="AM275" si="1437">AL275*SQRT((R275/Q275)^2+(AG275/AF275)^2)</f>
        <v>2.31493961528649E-3</v>
      </c>
      <c r="AN275" s="136">
        <f>AF275/Q275</f>
        <v>1.0034943203813962</v>
      </c>
      <c r="AO275" s="140">
        <f t="shared" ref="AO275" si="1438">AN275*SQRT((R275/Q275)^2+(AG275/AF275)^2)</f>
        <v>2.31493961528649E-3</v>
      </c>
      <c r="AP275" s="136" t="str">
        <f t="shared" ref="AP275" si="1439">ThU_Alter_Kombi(AN275,U275)</f>
        <v>Out of range</v>
      </c>
      <c r="AQ275" s="136" t="e">
        <f t="shared" si="1412"/>
        <v>#VALUE!</v>
      </c>
      <c r="AR275" s="136" t="e">
        <f>(AQ275/AP275)*100</f>
        <v>#VALUE!</v>
      </c>
      <c r="AS275" s="144">
        <f t="shared" si="1413"/>
        <v>2.280813502986099E-5</v>
      </c>
      <c r="AT275" s="144">
        <f t="shared" si="1414"/>
        <v>6.8302765752506579E-8</v>
      </c>
      <c r="AU275" s="136">
        <v>0.75</v>
      </c>
      <c r="AV275" s="136">
        <f t="shared" ref="AV275" si="1440">AU275/2</f>
        <v>0.375</v>
      </c>
      <c r="AW275" s="136" t="str">
        <f t="shared" si="1416"/>
        <v>Out of range</v>
      </c>
      <c r="AX275" s="146">
        <f t="shared" si="1417"/>
        <v>59.393447575300002</v>
      </c>
      <c r="AY275" s="146" t="e">
        <f t="shared" si="1418"/>
        <v>#VALUE!</v>
      </c>
      <c r="AZ275" s="147" t="e">
        <f t="shared" si="1419"/>
        <v>#VALUE!</v>
      </c>
      <c r="BA275" s="136" t="str">
        <f>Input!B275</f>
        <v>Hu1-13</v>
      </c>
      <c r="BB275" s="148">
        <f>Input!E275</f>
        <v>0</v>
      </c>
      <c r="BC275" s="136" t="e">
        <f>((U275-1)*EXP(Constants!$B$17*AW275*1000))*1000</f>
        <v>#VALUE!</v>
      </c>
      <c r="BD275" s="142" t="e">
        <f>SQRT((EXP(Constants!$B$17*AW275*1000)*V275)^2+((U275-1)*Constants!$B$17*EXP(Constants!$B$17*AW275*1000)*AY275*1000)^2)*1000</f>
        <v>#VALUE!</v>
      </c>
      <c r="BE275" s="136" t="e">
        <f t="shared" si="1420"/>
        <v>#VALUE!</v>
      </c>
      <c r="BF275" s="149" t="e">
        <f t="shared" si="1421"/>
        <v>#VALUE!</v>
      </c>
      <c r="BG275" s="158" t="e">
        <f t="shared" si="1422"/>
        <v>#VALUE!</v>
      </c>
      <c r="BH275" s="136"/>
      <c r="BI275" s="18"/>
      <c r="BJ275" s="18"/>
      <c r="BK275" s="18"/>
      <c r="BL275" s="18"/>
      <c r="BM275" s="18"/>
      <c r="BN275" s="157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</row>
    <row r="276" spans="1:110" ht="15" customHeight="1" x14ac:dyDescent="0.2">
      <c r="A276" s="18">
        <f>Input!A276</f>
        <v>10276</v>
      </c>
      <c r="B276" s="18" t="str">
        <f>Input!B276</f>
        <v>E2_1</v>
      </c>
      <c r="C276" s="18">
        <f>Input!O276</f>
        <v>2.9355757568579386</v>
      </c>
      <c r="D276" s="18">
        <f>C276*Input!P276/100</f>
        <v>8.7563158920838761E-3</v>
      </c>
      <c r="E276" s="150">
        <f>Input!M276</f>
        <v>2.1534597079457183</v>
      </c>
      <c r="F276" s="151">
        <f>E276*Input!N276/100</f>
        <v>1.2669080204632377E-4</v>
      </c>
      <c r="G276" s="21">
        <f>E276*137.88</f>
        <v>296.91902453155564</v>
      </c>
      <c r="H276" s="151">
        <f>G276*Input!L276/100</f>
        <v>1.1587943895584192E-2</v>
      </c>
      <c r="I276" s="18">
        <v>0.3</v>
      </c>
      <c r="J276" s="127">
        <f>(((C276*Constants!$B$24*0.000000001*Input!G276*(Constants!$B$4/Constants!$B$3))-(I276*0.000000000000001))/Input!F276)*1000000000000</f>
        <v>234.33032135832329</v>
      </c>
      <c r="K276" s="18">
        <f>J276*Input!P276/100</f>
        <v>0.69896691036282599</v>
      </c>
      <c r="L276" s="132">
        <f>(J276/Constants!$B$4)*602200000000*Constants!$B$17/(365.2425*24*60)</f>
        <v>3.2351902667848469</v>
      </c>
      <c r="M276" s="130">
        <f>L276*Input!P276/100</f>
        <v>9.6500142708918438E-3</v>
      </c>
      <c r="N276" s="18">
        <v>5.0000000000000001E-3</v>
      </c>
      <c r="O276" s="127">
        <f>(((G276*Constants!$B$23*0.000000001*Input!G276*(Constants!$B$7/Constants!$B$6))-(N276*0.000000001))/Input!F276)*1000000</f>
        <v>2.3875216665484267</v>
      </c>
      <c r="P276" s="18">
        <f>O276*Input!N276/100</f>
        <v>1.4046096786577081E-4</v>
      </c>
      <c r="Q276" s="128">
        <f>(O276/Constants!$B$7)*602200000000000000*Constants!$B$18/(365.2425*24*60)</f>
        <v>1.7813794767002242</v>
      </c>
      <c r="R276" s="129">
        <f>Q276*Input!N276/100</f>
        <v>1.0480084387894231E-4</v>
      </c>
      <c r="S276" s="130">
        <f>Input!S276*Constants!$B$17/Constants!$B$18</f>
        <v>1.8172166889729349</v>
      </c>
      <c r="T276" s="18">
        <f>S276*Input!T276/100</f>
        <v>7.0739992829404986E-4</v>
      </c>
      <c r="U276" s="18">
        <f>S276*1/((U275+U277)/2)</f>
        <v>1.8201637287902204</v>
      </c>
      <c r="V276" s="18">
        <f>U276*Input!T276/100</f>
        <v>7.0854714192469608E-4</v>
      </c>
      <c r="W276" s="131">
        <v>3.0000000000000001E-3</v>
      </c>
      <c r="X276" s="127">
        <f>IF((((Constants!$B$25*0.000000001*Input!G276/Input!W276*(Constants!$B$11/Constants!$B$9))-(W276*0.000000001))/Input!F276)*1000000000&lt;0, "n.d.", (((Constants!$B$25*0.000000001*Input!G276/Input!W276*(Constants!$B$11/Constants!$B$9))-(W276*0.000000001))/Input!F276)*1000000000)</f>
        <v>59.241321727944062</v>
      </c>
      <c r="Y276" s="127">
        <f>X276*Input!X276/100</f>
        <v>7.7519004186576063E-2</v>
      </c>
      <c r="Z276" s="127">
        <f>(X276/Constants!$B$11)*6.022E+23*0.000000001*Constants!$B$19/(365.2425*24*60)</f>
        <v>1.4462721830531759E-2</v>
      </c>
      <c r="AA276" s="127">
        <f>Z276*Input!X276/100</f>
        <v>1.8924895012959139E-5</v>
      </c>
      <c r="AB276" s="132">
        <v>0.05</v>
      </c>
      <c r="AC276" s="132">
        <v>0.9</v>
      </c>
      <c r="AD276" s="127">
        <f>(((Input!G276*Constants!$B$25*0.000000001*Input!U276*(Constants!$B$10/Constants!$B$9))-((AB276*0.000000000000001)+(Input!G276*AC276*0.000000000000001)))/Input!F276)*1000000000000</f>
        <v>7.4183557605007957</v>
      </c>
      <c r="AE276" s="127">
        <f>AD276*Input!V276/100</f>
        <v>1.6111240630902527E-2</v>
      </c>
      <c r="AF276" s="127">
        <f>(AD276/Constants!$B$10)*602200000000*Constants!$B$16/(365.2425*24*60)</f>
        <v>0.33861580759462595</v>
      </c>
      <c r="AG276" s="127">
        <f>AF276*Input!V276/100</f>
        <v>7.3540834838798838E-4</v>
      </c>
      <c r="AH276" s="18">
        <f>AF276/Z276</f>
        <v>23.413007009495658</v>
      </c>
      <c r="AI276" s="131">
        <f>AH276*SQRT((AG276/AF276)^2+(AA276/Z276)^2)</f>
        <v>5.9364770828515954E-2</v>
      </c>
      <c r="AJ276" s="130">
        <f t="shared" si="1406"/>
        <v>820.16372879022038</v>
      </c>
      <c r="AK276" s="131">
        <f>V276*1000</f>
        <v>0.70854714192469603</v>
      </c>
      <c r="AL276" s="131">
        <f>AF276/Q276</f>
        <v>0.19008628538926925</v>
      </c>
      <c r="AM276" s="131">
        <f>AL276*SQRT((R276/Q276)^2+(AG276/AF276)^2)</f>
        <v>4.1298225760437452E-4</v>
      </c>
      <c r="AN276" s="18">
        <f>AL276*1/((AN275+AN277)/2)</f>
        <v>0.1893356552196172</v>
      </c>
      <c r="AO276" s="127">
        <f>AN276*SQRT((R276/Q276)^2+(AG276/AF276)^2)</f>
        <v>4.1135143536249618E-4</v>
      </c>
      <c r="AP276" s="18">
        <f>ThU_Alter_Kombi(AN276,U276)</f>
        <v>11.8832</v>
      </c>
      <c r="AQ276" s="18">
        <f t="shared" si="1412"/>
        <v>2.8199999999999999E-2</v>
      </c>
      <c r="AR276" s="152">
        <f>(AQ276/AP276)</f>
        <v>2.3730981553790223E-3</v>
      </c>
      <c r="AS276" s="129">
        <f t="shared" si="1413"/>
        <v>8.1188326348758024E-3</v>
      </c>
      <c r="AT276" s="129">
        <f t="shared" si="1414"/>
        <v>1.0634462160727279E-5</v>
      </c>
      <c r="AU276" s="18">
        <v>0.75</v>
      </c>
      <c r="AV276" s="18">
        <f>AU276/2</f>
        <v>0.375</v>
      </c>
      <c r="AW276" s="18">
        <f t="shared" si="1416"/>
        <v>11.523199999999999</v>
      </c>
      <c r="AX276" s="133">
        <f t="shared" si="1417"/>
        <v>0.1772659057</v>
      </c>
      <c r="AY276" s="133">
        <f t="shared" si="1418"/>
        <v>0.18265037453528576</v>
      </c>
      <c r="AZ276" s="152">
        <f t="shared" si="1419"/>
        <v>1.5383392260830327E-2</v>
      </c>
      <c r="BA276" s="18" t="str">
        <f>Input!B276</f>
        <v>E2_1</v>
      </c>
      <c r="BB276" s="134">
        <f>Input!E276</f>
        <v>0</v>
      </c>
      <c r="BC276" s="18">
        <f>((U276-1)*EXP(Constants!$B$17*AW276*1000))*1000</f>
        <v>847.2731648842439</v>
      </c>
      <c r="BD276" s="130">
        <f>SQRT((EXP(Constants!$B$17*AW276*1000)*V276)^2+((U276-1)*Constants!$B$17*EXP(Constants!$B$17*AW276*1000)*AY276*1000)^2)*1000</f>
        <v>0.8523536255078058</v>
      </c>
      <c r="BE276" s="18">
        <f t="shared" si="1420"/>
        <v>11465.199999999999</v>
      </c>
      <c r="BF276" s="135">
        <f t="shared" si="1421"/>
        <v>91.325187267642889</v>
      </c>
      <c r="BG276" s="20">
        <f t="shared" si="1422"/>
        <v>1.5850664271668096</v>
      </c>
      <c r="BH276" s="18"/>
      <c r="BI276" s="18"/>
      <c r="BJ276" s="18"/>
      <c r="BK276" s="18"/>
      <c r="BL276" s="18"/>
      <c r="BM276" s="18"/>
      <c r="BN276" s="157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</row>
    <row r="277" spans="1:110" ht="15" customHeight="1" x14ac:dyDescent="0.2">
      <c r="A277" s="136">
        <f>Input!A277</f>
        <v>10073</v>
      </c>
      <c r="B277" s="136" t="str">
        <f>Input!B277</f>
        <v>Hu1-13</v>
      </c>
      <c r="C277" s="136">
        <f>Input!O277</f>
        <v>2.0635128647989172</v>
      </c>
      <c r="D277" s="136">
        <f>C277*Input!P277/100</f>
        <v>1.0512081060415193E-2</v>
      </c>
      <c r="E277" s="137">
        <f>Input!M277</f>
        <v>2.7176113782129967</v>
      </c>
      <c r="F277" s="138">
        <f>E277*Input!N277/100</f>
        <v>2.2363844194002921E-4</v>
      </c>
      <c r="G277" s="139">
        <f t="shared" ref="G277" si="1441">E277*137.88</f>
        <v>374.704256828008</v>
      </c>
      <c r="H277" s="138">
        <f>G277*Input!L277/100</f>
        <v>2.0577079110649842E-2</v>
      </c>
      <c r="I277" s="136">
        <v>0</v>
      </c>
      <c r="J277" s="140">
        <f>(((C277*Constants!$B$24*0.000000001*Input!G277*(Constants!$B$4/Constants!$B$3))-(I277*0.000000000000001))/Input!F277)*1000000000000</f>
        <v>748.58304618734849</v>
      </c>
      <c r="K277" s="136">
        <f>J277*Input!P277/100</f>
        <v>3.8134803015830783</v>
      </c>
      <c r="L277" s="141">
        <f>(J277/Constants!$B$4)*602200000000*Constants!$B$17/(365.2425*24*60)</f>
        <v>10.335020115481269</v>
      </c>
      <c r="M277" s="142">
        <f>L277*Input!P277/100</f>
        <v>5.264932972712412E-2</v>
      </c>
      <c r="N277" s="136">
        <v>0</v>
      </c>
      <c r="O277" s="140">
        <f>(((G277*Constants!$B$23*0.000000001*Input!G277*(Constants!$B$7/Constants!$B$6))-(N277*0.000000001))/Input!F277)*1000000</f>
        <v>13.693136385138354</v>
      </c>
      <c r="P277" s="136">
        <f>O277*Input!N277/100</f>
        <v>1.1268394410603076E-3</v>
      </c>
      <c r="Q277" s="143">
        <f>(O277/Constants!$B$7)*602200000000000000*Constants!$B$18/(365.2425*24*60)</f>
        <v>10.216733305464141</v>
      </c>
      <c r="R277" s="144">
        <f>Q277*Input!N277/100</f>
        <v>8.4075829843384105E-4</v>
      </c>
      <c r="S277" s="142">
        <f>Input!S277*Constants!$B$17/Constants!$B$18</f>
        <v>0.99858043938087326</v>
      </c>
      <c r="T277" s="136">
        <f>S277*Input!T277/100</f>
        <v>1.1339028925623296E-3</v>
      </c>
      <c r="U277" s="142">
        <f>S277</f>
        <v>0.99858043938087326</v>
      </c>
      <c r="V277" s="136">
        <f>U277*Input!T277/100</f>
        <v>1.1339028925623296E-3</v>
      </c>
      <c r="W277" s="145">
        <v>0</v>
      </c>
      <c r="X277" s="140">
        <f>(((Constants!$B$25*0.000000001*Input!G277/Input!W277*(Constants!$B$11/Constants!$B$9))-(W277*0.000000001))/Input!F277)*1000000000</f>
        <v>0.95263334630594831</v>
      </c>
      <c r="Y277" s="140">
        <f>X277*Input!X277/100</f>
        <v>2.4299550895130902E-3</v>
      </c>
      <c r="Z277" s="140">
        <f>(X277/Constants!$B$11)*6.022E+23*0.000000001*Constants!$B$19/(365.2425*24*60)</f>
        <v>2.3256859726025736E-4</v>
      </c>
      <c r="AA277" s="140">
        <f>Z277*Input!X277/100</f>
        <v>5.9323059471401776E-7</v>
      </c>
      <c r="AB277" s="141">
        <v>0</v>
      </c>
      <c r="AC277" s="141">
        <v>0.9</v>
      </c>
      <c r="AD277" s="140">
        <f>(((Input!G277*Constants!$B$25*0.000000001*Input!U277*(Constants!$B$10/Constants!$B$9))-((AB277*0.000000000000001)+(Input!G277*AC277*0.000000000000001)))/Input!F277)*1000000000000</f>
        <v>224.81962817350018</v>
      </c>
      <c r="AE277" s="140">
        <f>AD277*Input!V277/100</f>
        <v>0.57471056901464546</v>
      </c>
      <c r="AF277" s="140">
        <f>(AD277/Constants!$B$10)*602200000000*Constants!$B$16/(365.2425*24*60)</f>
        <v>10.262042211892259</v>
      </c>
      <c r="AG277" s="140">
        <f>AF277*Input!V277/100</f>
        <v>2.6233048096216374E-2</v>
      </c>
      <c r="AH277" s="136">
        <f t="shared" ref="AH277" si="1442">AF277/Z277</f>
        <v>44124.797297583798</v>
      </c>
      <c r="AI277" s="145">
        <f t="shared" ref="AI277" si="1443">AH277*SQRT((AG277/AF277)^2+(AA277/Z277)^2)</f>
        <v>159.34628601939366</v>
      </c>
      <c r="AJ277" s="142">
        <f t="shared" si="1406"/>
        <v>-1.4195606191267363</v>
      </c>
      <c r="AK277" s="145">
        <f t="shared" ref="AK277" si="1444">V277*1000</f>
        <v>1.1339028925623296</v>
      </c>
      <c r="AL277" s="145">
        <f t="shared" ref="AL277" si="1445">AF277/Q277</f>
        <v>1.0044347743132227</v>
      </c>
      <c r="AM277" s="145">
        <f t="shared" ref="AM277" si="1446">AL277*SQRT((R277/Q277)^2+(AG277/AF277)^2)</f>
        <v>2.5689852649688166E-3</v>
      </c>
      <c r="AN277" s="136">
        <f>AF277/Q277</f>
        <v>1.0044347743132227</v>
      </c>
      <c r="AO277" s="140">
        <f t="shared" ref="AO277" si="1447">AN277*SQRT((R277/Q277)^2+(AG277/AF277)^2)</f>
        <v>2.5689852649688166E-3</v>
      </c>
      <c r="AP277" s="136" t="str">
        <f t="shared" ref="AP277" si="1448">ThU_Alter_Kombi(AN277,U277)</f>
        <v>Out of range</v>
      </c>
      <c r="AQ277" s="136" t="e">
        <f t="shared" si="1412"/>
        <v>#VALUE!</v>
      </c>
      <c r="AR277" s="136" t="e">
        <f>(AQ277/AP277)*100</f>
        <v>#VALUE!</v>
      </c>
      <c r="AS277" s="144">
        <f t="shared" si="1413"/>
        <v>2.2763498890185811E-5</v>
      </c>
      <c r="AT277" s="144">
        <f t="shared" si="1414"/>
        <v>5.8094815450418064E-8</v>
      </c>
      <c r="AU277" s="136">
        <v>0.75</v>
      </c>
      <c r="AV277" s="136">
        <f t="shared" ref="AV277" si="1449">AU277/2</f>
        <v>0.375</v>
      </c>
      <c r="AW277" s="136" t="str">
        <f t="shared" si="1416"/>
        <v>Out of range</v>
      </c>
      <c r="AX277" s="146">
        <f t="shared" si="1417"/>
        <v>137.7608959643</v>
      </c>
      <c r="AY277" s="146" t="e">
        <f t="shared" si="1418"/>
        <v>#VALUE!</v>
      </c>
      <c r="AZ277" s="147" t="e">
        <f t="shared" si="1419"/>
        <v>#VALUE!</v>
      </c>
      <c r="BA277" s="136" t="str">
        <f>Input!B277</f>
        <v>Hu1-13</v>
      </c>
      <c r="BB277" s="148">
        <f>Input!E277</f>
        <v>0</v>
      </c>
      <c r="BC277" s="136" t="e">
        <f>((U277-1)*EXP(Constants!$B$17*AW277*1000))*1000</f>
        <v>#VALUE!</v>
      </c>
      <c r="BD277" s="142" t="e">
        <f>SQRT((EXP(Constants!$B$17*AW277*1000)*V277)^2+((U277-1)*Constants!$B$17*EXP(Constants!$B$17*AW277*1000)*AY277*1000)^2)*1000</f>
        <v>#VALUE!</v>
      </c>
      <c r="BE277" s="136" t="e">
        <f t="shared" si="1420"/>
        <v>#VALUE!</v>
      </c>
      <c r="BF277" s="149" t="e">
        <f t="shared" si="1421"/>
        <v>#VALUE!</v>
      </c>
      <c r="BG277" s="158" t="e">
        <f t="shared" si="1422"/>
        <v>#VALUE!</v>
      </c>
      <c r="BH277" s="136"/>
      <c r="BI277" s="18"/>
      <c r="BJ277" s="18"/>
      <c r="BK277" s="18"/>
      <c r="BL277" s="18"/>
      <c r="BM277" s="18"/>
      <c r="BN277" s="157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</row>
    <row r="278" spans="1:110" ht="15" customHeight="1" x14ac:dyDescent="0.2">
      <c r="A278" s="18">
        <f>Input!A278</f>
        <v>10277</v>
      </c>
      <c r="B278" s="18" t="str">
        <f>Input!B278</f>
        <v>E2_2</v>
      </c>
      <c r="C278" s="18">
        <f>Input!O278</f>
        <v>2.7211948435825919</v>
      </c>
      <c r="D278" s="18">
        <f>C278*Input!P278/100</f>
        <v>5.6633539155116651E-3</v>
      </c>
      <c r="E278" s="150">
        <f>Input!M278</f>
        <v>1.9999453229454058</v>
      </c>
      <c r="F278" s="151">
        <f>E278*Input!N278/100</f>
        <v>9.8564529154937573E-5</v>
      </c>
      <c r="G278" s="21">
        <f>E278*137.88</f>
        <v>275.75246112771254</v>
      </c>
      <c r="H278" s="151">
        <f>G278*Input!L278/100</f>
        <v>1.0347110621776181E-2</v>
      </c>
      <c r="I278" s="18">
        <v>0.3</v>
      </c>
      <c r="J278" s="127">
        <f>(((C278*Constants!$B$24*0.000000001*Input!G278*(Constants!$B$4/Constants!$B$3))-(I278*0.000000000000001))/Input!F278)*1000000000000</f>
        <v>211.51786847950328</v>
      </c>
      <c r="K278" s="18">
        <f>J278*Input!P278/100</f>
        <v>0.44021123716263516</v>
      </c>
      <c r="L278" s="132">
        <f>(J278/Constants!$B$4)*602200000000*Constants!$B$17/(365.2425*24*60)</f>
        <v>2.9202390257877755</v>
      </c>
      <c r="M278" s="130">
        <f>L278*Input!P278/100</f>
        <v>6.077604902099399E-3</v>
      </c>
      <c r="N278" s="18">
        <v>5.0000000000000001E-3</v>
      </c>
      <c r="O278" s="127">
        <f>(((G278*Constants!$B$23*0.000000001*Input!G278*(Constants!$B$7/Constants!$B$6))-(N278*0.000000001))/Input!F278)*1000000</f>
        <v>2.1591372379226055</v>
      </c>
      <c r="P278" s="18">
        <f>O278*Input!N278/100</f>
        <v>1.0641008171329061E-4</v>
      </c>
      <c r="Q278" s="128">
        <f>(O278/Constants!$B$7)*602200000000000000*Constants!$B$18/(365.2425*24*60)</f>
        <v>1.610977113591997</v>
      </c>
      <c r="R278" s="129">
        <f>Q278*Input!N278/100</f>
        <v>7.9394770876398623E-5</v>
      </c>
      <c r="S278" s="130">
        <f>Input!S278*Constants!$B$17/Constants!$B$18</f>
        <v>1.8168557714473803</v>
      </c>
      <c r="T278" s="18">
        <f>S278*Input!T278/100</f>
        <v>9.6236737846512762E-4</v>
      </c>
      <c r="U278" s="18">
        <f>S278*1/((U277+U279)/2)</f>
        <v>1.8187363666487135</v>
      </c>
      <c r="V278" s="18">
        <f>U278*Input!T278/100</f>
        <v>9.6336350787853704E-4</v>
      </c>
      <c r="W278" s="131">
        <v>3.0000000000000001E-3</v>
      </c>
      <c r="X278" s="127">
        <f>IF((((Constants!$B$25*0.000000001*Input!G278/Input!W278*(Constants!$B$11/Constants!$B$9))-(W278*0.000000001))/Input!F278)*1000000000&lt;0, "n.d.", (((Constants!$B$25*0.000000001*Input!G278/Input!W278*(Constants!$B$11/Constants!$B$9))-(W278*0.000000001))/Input!F278)*1000000000)</f>
        <v>91.273924451299408</v>
      </c>
      <c r="Y278" s="127">
        <f>X278*Input!X278/100</f>
        <v>0.12209760602594331</v>
      </c>
      <c r="Z278" s="127">
        <f>(X278/Constants!$B$11)*6.022E+23*0.000000001*Constants!$B$19/(365.2425*24*60)</f>
        <v>2.228291572869211E-2</v>
      </c>
      <c r="AA278" s="127">
        <f>Z278*Input!X278/100</f>
        <v>2.980797289156566E-5</v>
      </c>
      <c r="AB278" s="132">
        <v>0.05</v>
      </c>
      <c r="AC278" s="132">
        <v>0.9</v>
      </c>
      <c r="AD278" s="127">
        <f>(((Input!G278*Constants!$B$25*0.000000001*Input!U278*(Constants!$B$10/Constants!$B$9))-((AB278*0.000000000000001)+(Input!G278*AC278*0.000000000000001)))/Input!F278)*1000000000000</f>
        <v>7.8615951359313812</v>
      </c>
      <c r="AE278" s="127">
        <f>AD278*Input!V278/100</f>
        <v>1.8359621172163183E-2</v>
      </c>
      <c r="AF278" s="127">
        <f>(AD278/Constants!$B$10)*602200000000*Constants!$B$16/(365.2425*24*60)</f>
        <v>0.35884776517588823</v>
      </c>
      <c r="AG278" s="127">
        <f>AF278*Input!V278/100</f>
        <v>8.3803718115613027E-4</v>
      </c>
      <c r="AH278" s="18">
        <f>AF278/Z278</f>
        <v>16.104165610330149</v>
      </c>
      <c r="AI278" s="131">
        <f>AH278*SQRT((AG278/AF278)^2+(AA278/Z278)^2)</f>
        <v>4.3341876700087101E-2</v>
      </c>
      <c r="AJ278" s="130">
        <f t="shared" si="1406"/>
        <v>818.73636664871356</v>
      </c>
      <c r="AK278" s="131">
        <f>V278*1000</f>
        <v>0.96336350787853708</v>
      </c>
      <c r="AL278" s="131">
        <f>AF278/Q278</f>
        <v>0.2227516220734912</v>
      </c>
      <c r="AM278" s="131">
        <f>AL278*SQRT((R278/Q278)^2+(AG278/AF278)^2)</f>
        <v>5.2032009776873192E-4</v>
      </c>
      <c r="AN278" s="18">
        <f>AL278*1/((AN277+AN279)/2)</f>
        <v>0.22195101531507283</v>
      </c>
      <c r="AO278" s="127">
        <f>AN278*SQRT((R278/Q278)^2+(AG278/AF278)^2)</f>
        <v>5.18449979908593E-4</v>
      </c>
      <c r="AP278" s="18">
        <f>ThU_Alter_Kombi(AN278,U278)</f>
        <v>14.0593</v>
      </c>
      <c r="AQ278" s="18">
        <f t="shared" si="1412"/>
        <v>3.5799999999999998E-2</v>
      </c>
      <c r="AR278" s="152">
        <f>(AQ278/AP278)</f>
        <v>2.5463572155085957E-3</v>
      </c>
      <c r="AS278" s="129">
        <f t="shared" si="1413"/>
        <v>1.3831925693225942E-2</v>
      </c>
      <c r="AT278" s="129">
        <f t="shared" si="1414"/>
        <v>1.8515592400547258E-5</v>
      </c>
      <c r="AU278" s="18">
        <v>0.75</v>
      </c>
      <c r="AV278" s="18">
        <f>AU278/2</f>
        <v>0.375</v>
      </c>
      <c r="AW278" s="18">
        <f t="shared" si="1416"/>
        <v>13.446400000000001</v>
      </c>
      <c r="AX278" s="133">
        <f t="shared" si="1417"/>
        <v>0.3148511826</v>
      </c>
      <c r="AY278" s="133">
        <f t="shared" si="1418"/>
        <v>0.30987204609770713</v>
      </c>
      <c r="AZ278" s="152">
        <f t="shared" si="1419"/>
        <v>2.3415277144811994E-2</v>
      </c>
      <c r="BA278" s="18" t="str">
        <f>Input!B278</f>
        <v>E2_2</v>
      </c>
      <c r="BB278" s="134">
        <f>Input!E278</f>
        <v>0</v>
      </c>
      <c r="BC278" s="18">
        <f>((U278-1)*EXP(Constants!$B$17*AW278*1000))*1000</f>
        <v>850.40157829766122</v>
      </c>
      <c r="BD278" s="130">
        <f>SQRT((EXP(Constants!$B$17*AW278*1000)*V278)^2+((U278-1)*Constants!$B$17*EXP(Constants!$B$17*AW278*1000)*AY278*1000)^2)*1000</f>
        <v>1.2467039552198975</v>
      </c>
      <c r="BE278" s="18">
        <f t="shared" si="1420"/>
        <v>13388.400000000001</v>
      </c>
      <c r="BF278" s="135">
        <f t="shared" si="1421"/>
        <v>154.93602304885357</v>
      </c>
      <c r="BG278" s="20">
        <f t="shared" si="1422"/>
        <v>2.3044982009884216</v>
      </c>
      <c r="BH278" s="18"/>
      <c r="BI278" s="18"/>
      <c r="BJ278" s="18"/>
      <c r="BK278" s="18"/>
      <c r="BL278" s="18"/>
      <c r="BM278" s="18"/>
      <c r="BN278" s="157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</row>
    <row r="279" spans="1:110" ht="15" customHeight="1" x14ac:dyDescent="0.2">
      <c r="A279" s="136">
        <f>Input!A279</f>
        <v>10073</v>
      </c>
      <c r="B279" s="136" t="str">
        <f>Input!B279</f>
        <v>Hu1-13</v>
      </c>
      <c r="C279" s="136">
        <f>Input!O279</f>
        <v>2.0691444404437616</v>
      </c>
      <c r="D279" s="136">
        <f>C279*Input!P279/100</f>
        <v>1.0647885197893203E-2</v>
      </c>
      <c r="E279" s="137">
        <f>Input!M279</f>
        <v>2.7175423531039606</v>
      </c>
      <c r="F279" s="138">
        <f>E279*Input!N279/100</f>
        <v>2.2366758053051785E-4</v>
      </c>
      <c r="G279" s="139">
        <f t="shared" ref="G279" si="1450">E279*137.88</f>
        <v>374.6947396459741</v>
      </c>
      <c r="H279" s="138">
        <f>G279*Input!L279/100</f>
        <v>1.6382018294097633E-2</v>
      </c>
      <c r="I279" s="136">
        <v>0</v>
      </c>
      <c r="J279" s="140">
        <f>(((C279*Constants!$B$24*0.000000001*Input!G279*(Constants!$B$4/Constants!$B$3))-(I279*0.000000000000001))/Input!F279)*1000000000000</f>
        <v>750.62601966377656</v>
      </c>
      <c r="K279" s="136">
        <f>J279*Input!P279/100</f>
        <v>3.8627461320280183</v>
      </c>
      <c r="L279" s="141">
        <f>(J279/Constants!$B$4)*602200000000*Constants!$B$17/(365.2425*24*60)</f>
        <v>10.363225632667126</v>
      </c>
      <c r="M279" s="142">
        <f>L279*Input!P279/100</f>
        <v>5.332949921699915E-2</v>
      </c>
      <c r="N279" s="136">
        <v>0</v>
      </c>
      <c r="O279" s="140">
        <f>(((G279*Constants!$B$23*0.000000001*Input!G279*(Constants!$B$7/Constants!$B$6))-(N279*0.000000001))/Input!F279)*1000000</f>
        <v>13.692788590659859</v>
      </c>
      <c r="P279" s="136">
        <f>O279*Input!N279/100</f>
        <v>1.1269862606890558E-3</v>
      </c>
      <c r="Q279" s="143">
        <f>(O279/Constants!$B$7)*602200000000000000*Constants!$B$18/(365.2425*24*60)</f>
        <v>10.216473808784055</v>
      </c>
      <c r="R279" s="144">
        <f>Q279*Input!N279/100</f>
        <v>8.4086784360660051E-4</v>
      </c>
      <c r="S279" s="142">
        <f>Input!S279*Constants!$B$17/Constants!$B$18</f>
        <v>0.9993515366483976</v>
      </c>
      <c r="T279" s="136">
        <f>S279*Input!T279/100</f>
        <v>1.4899248804428891E-3</v>
      </c>
      <c r="U279" s="142">
        <f>S279</f>
        <v>0.9993515366483976</v>
      </c>
      <c r="V279" s="136">
        <f>U279*Input!T279/100</f>
        <v>1.4899248804428891E-3</v>
      </c>
      <c r="W279" s="145">
        <v>0</v>
      </c>
      <c r="X279" s="140">
        <f>(((Constants!$B$25*0.000000001*Input!G279/Input!W279*(Constants!$B$11/Constants!$B$9))-(W279*0.000000001))/Input!F279)*1000000000</f>
        <v>0.95491699635509675</v>
      </c>
      <c r="Y279" s="140">
        <f>X279*Input!X279/100</f>
        <v>2.902967209046326E-3</v>
      </c>
      <c r="Z279" s="140">
        <f>(X279/Constants!$B$11)*6.022E+23*0.000000001*Constants!$B$19/(365.2425*24*60)</f>
        <v>2.3312611006476213E-4</v>
      </c>
      <c r="AA279" s="140">
        <f>Z279*Input!X279/100</f>
        <v>7.0870814497354398E-7</v>
      </c>
      <c r="AB279" s="141">
        <v>0</v>
      </c>
      <c r="AC279" s="141">
        <v>0.9</v>
      </c>
      <c r="AD279" s="140">
        <f>(((Input!G279*Constants!$B$25*0.000000001*Input!U279*(Constants!$B$10/Constants!$B$9))-((AB279*0.000000000000001)+(Input!G279*AC279*0.000000000000001)))/Input!F279)*1000000000000</f>
        <v>224.44343024684022</v>
      </c>
      <c r="AE279" s="140">
        <f>AD279*Input!V279/100</f>
        <v>0.44755430786572759</v>
      </c>
      <c r="AF279" s="140">
        <f>(AD279/Constants!$B$10)*602200000000*Constants!$B$16/(365.2425*24*60)</f>
        <v>10.244870406054956</v>
      </c>
      <c r="AG279" s="140">
        <f>AF279*Input!V279/100</f>
        <v>2.042891555664304E-2</v>
      </c>
      <c r="AH279" s="136">
        <f t="shared" ref="AH279" si="1451">AF279/Z279</f>
        <v>43945.615543488217</v>
      </c>
      <c r="AI279" s="145">
        <f t="shared" ref="AI279" si="1452">AH279*SQRT((AG279/AF279)^2+(AA279/Z279)^2)</f>
        <v>159.77124080302076</v>
      </c>
      <c r="AJ279" s="142">
        <f t="shared" si="1406"/>
        <v>-0.64846335160240187</v>
      </c>
      <c r="AK279" s="145">
        <f t="shared" ref="AK279" si="1453">V279*1000</f>
        <v>1.4899248804428891</v>
      </c>
      <c r="AL279" s="145">
        <f t="shared" ref="AL279" si="1454">AF279/Q279</f>
        <v>1.0027794910261978</v>
      </c>
      <c r="AM279" s="145">
        <f t="shared" ref="AM279" si="1455">AL279*SQRT((R279/Q279)^2+(AG279/AF279)^2)</f>
        <v>2.0013079081533541E-3</v>
      </c>
      <c r="AN279" s="136">
        <f>AF279/Q279</f>
        <v>1.0027794910261978</v>
      </c>
      <c r="AO279" s="140">
        <f t="shared" ref="AO279" si="1456">AN279*SQRT((R279/Q279)^2+(AG279/AF279)^2)</f>
        <v>2.0013079081533541E-3</v>
      </c>
      <c r="AP279" s="136" t="str">
        <f t="shared" ref="AP279" si="1457">ThU_Alter_Kombi(AN279,U279)</f>
        <v>Out of range</v>
      </c>
      <c r="AQ279" s="136" t="e">
        <f t="shared" si="1412"/>
        <v>#VALUE!</v>
      </c>
      <c r="AR279" s="136" t="e">
        <f>(AQ279/AP279)*100</f>
        <v>#VALUE!</v>
      </c>
      <c r="AS279" s="144">
        <f t="shared" si="1413"/>
        <v>2.2818647062386816E-5</v>
      </c>
      <c r="AT279" s="144">
        <f t="shared" si="1414"/>
        <v>6.9394572929434949E-8</v>
      </c>
      <c r="AU279" s="136">
        <v>0.75</v>
      </c>
      <c r="AV279" s="136">
        <f t="shared" ref="AV279" si="1458">AU279/2</f>
        <v>0.375</v>
      </c>
      <c r="AW279" s="136" t="str">
        <f t="shared" si="1416"/>
        <v>Out of range</v>
      </c>
      <c r="AX279" s="146">
        <f t="shared" si="1417"/>
        <v>218.80372103330001</v>
      </c>
      <c r="AY279" s="146" t="e">
        <f t="shared" si="1418"/>
        <v>#VALUE!</v>
      </c>
      <c r="AZ279" s="147" t="e">
        <f t="shared" si="1419"/>
        <v>#VALUE!</v>
      </c>
      <c r="BA279" s="136" t="str">
        <f>Input!B279</f>
        <v>Hu1-13</v>
      </c>
      <c r="BB279" s="148">
        <f>Input!E279</f>
        <v>0</v>
      </c>
      <c r="BC279" s="136" t="e">
        <f>((U279-1)*EXP(Constants!$B$17*AW279*1000))*1000</f>
        <v>#VALUE!</v>
      </c>
      <c r="BD279" s="142" t="e">
        <f>SQRT((EXP(Constants!$B$17*AW279*1000)*V279)^2+((U279-1)*Constants!$B$17*EXP(Constants!$B$17*AW279*1000)*AY279*1000)^2)*1000</f>
        <v>#VALUE!</v>
      </c>
      <c r="BE279" s="136" t="e">
        <f t="shared" si="1420"/>
        <v>#VALUE!</v>
      </c>
      <c r="BF279" s="149" t="e">
        <f t="shared" si="1421"/>
        <v>#VALUE!</v>
      </c>
      <c r="BG279" s="158" t="e">
        <f t="shared" si="1422"/>
        <v>#VALUE!</v>
      </c>
      <c r="BH279" s="136"/>
      <c r="BI279" s="18"/>
      <c r="BJ279" s="18"/>
      <c r="BK279" s="18"/>
      <c r="BL279" s="18"/>
      <c r="BM279" s="18"/>
      <c r="BN279" s="157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</row>
    <row r="280" spans="1:110" ht="15" customHeight="1" x14ac:dyDescent="0.2">
      <c r="A280" s="18">
        <f>Input!A280</f>
        <v>10278</v>
      </c>
      <c r="B280" s="18" t="str">
        <f>Input!B280</f>
        <v>B3a_1</v>
      </c>
      <c r="C280" s="18">
        <f>Input!O280</f>
        <v>4.2710937114230001</v>
      </c>
      <c r="D280" s="18">
        <f>C280*Input!P280/100</f>
        <v>1.3640942146429491E-2</v>
      </c>
      <c r="E280" s="150">
        <f>Input!M280</f>
        <v>3.1245909361207347</v>
      </c>
      <c r="F280" s="151">
        <f>E280*Input!N280/100</f>
        <v>1.9485397156302403E-4</v>
      </c>
      <c r="G280" s="21">
        <f>E280*137.88</f>
        <v>430.81859827232688</v>
      </c>
      <c r="H280" s="151">
        <f>G280*Input!L280/100</f>
        <v>1.6234167545809398E-2</v>
      </c>
      <c r="I280" s="18">
        <v>0.3</v>
      </c>
      <c r="J280" s="127">
        <f>(((C280*Constants!$B$24*0.000000001*Input!G280*(Constants!$B$4/Constants!$B$3))-(I280*0.000000000000001))/Input!F280)*1000000000000</f>
        <v>319.47981525557128</v>
      </c>
      <c r="K280" s="18">
        <f>J280*Input!P280/100</f>
        <v>1.0203488781334356</v>
      </c>
      <c r="L280" s="132">
        <f>(J280/Constants!$B$4)*602200000000*Constants!$B$17/(365.2425*24*60)</f>
        <v>4.4107735727830217</v>
      </c>
      <c r="M280" s="130">
        <f>L280*Input!P280/100</f>
        <v>1.4087049171133133E-2</v>
      </c>
      <c r="N280" s="18">
        <v>5.0000000000000001E-3</v>
      </c>
      <c r="O280" s="127">
        <f>(((G280*Constants!$B$23*0.000000001*Input!G280*(Constants!$B$7/Constants!$B$6))-(N280*0.000000001))/Input!F280)*1000000</f>
        <v>3.2461991862206911</v>
      </c>
      <c r="P280" s="18">
        <f>O280*Input!N280/100</f>
        <v>2.0243763643028025E-4</v>
      </c>
      <c r="Q280" s="128">
        <f>(O280/Constants!$B$7)*602200000000000000*Constants!$B$18/(365.2425*24*60)</f>
        <v>2.4220565989561944</v>
      </c>
      <c r="R280" s="129">
        <f>Q280*Input!N280/100</f>
        <v>1.5104292283551861E-4</v>
      </c>
      <c r="S280" s="130">
        <f>Input!S280*Constants!$B$17/Constants!$B$18</f>
        <v>1.8291472983276285</v>
      </c>
      <c r="T280" s="18">
        <f>S280*Input!T280/100</f>
        <v>9.0571633675635933E-4</v>
      </c>
      <c r="U280" s="18">
        <f>S280*1/((U279+U281)/2)</f>
        <v>1.8309781558501448</v>
      </c>
      <c r="V280" s="18">
        <f>U280*Input!T280/100</f>
        <v>9.066228999237611E-4</v>
      </c>
      <c r="W280" s="131">
        <v>3.0000000000000001E-3</v>
      </c>
      <c r="X280" s="127">
        <f>IF((((Constants!$B$25*0.000000001*Input!G280/Input!W280*(Constants!$B$11/Constants!$B$9))-(W280*0.000000001))/Input!F280)*1000000000&lt;0, "n.d.", (((Constants!$B$25*0.000000001*Input!G280/Input!W280*(Constants!$B$11/Constants!$B$9))-(W280*0.000000001))/Input!F280)*1000000000)</f>
        <v>46.625069467814697</v>
      </c>
      <c r="Y280" s="127">
        <f>X280*Input!X280/100</f>
        <v>8.9236041079140169E-2</v>
      </c>
      <c r="Z280" s="127">
        <f>(X280/Constants!$B$11)*6.022E+23*0.000000001*Constants!$B$19/(365.2425*24*60)</f>
        <v>1.1382686786411534E-2</v>
      </c>
      <c r="AA280" s="127">
        <f>Z280*Input!X280/100</f>
        <v>2.1785402515365157E-5</v>
      </c>
      <c r="AB280" s="132">
        <v>0.05</v>
      </c>
      <c r="AC280" s="132">
        <v>0.9</v>
      </c>
      <c r="AD280" s="127">
        <f>(((Input!G280*Constants!$B$25*0.000000001*Input!U280*(Constants!$B$10/Constants!$B$9))-((AB280*0.000000000000001)+(Input!G280*AC280*0.000000000000001)))/Input!F280)*1000000000000</f>
        <v>7.4338603482928054</v>
      </c>
      <c r="AE280" s="127">
        <f>AD280*Input!V280/100</f>
        <v>2.1835842684875467E-2</v>
      </c>
      <c r="AF280" s="127">
        <f>(AD280/Constants!$B$10)*602200000000*Constants!$B$16/(365.2425*24*60)</f>
        <v>0.3393235248686568</v>
      </c>
      <c r="AG280" s="127">
        <f>AF280*Input!V280/100</f>
        <v>9.9671163583413269E-4</v>
      </c>
      <c r="AH280" s="18">
        <f>AF280/Z280</f>
        <v>29.81049476594012</v>
      </c>
      <c r="AI280" s="131">
        <f>AH280*SQRT((AG280/AF280)^2+(AA280/Z280)^2)</f>
        <v>0.10451144106164263</v>
      </c>
      <c r="AJ280" s="130">
        <f t="shared" si="1406"/>
        <v>830.97815585014473</v>
      </c>
      <c r="AK280" s="131">
        <f>V280*1000</f>
        <v>0.90662289992376111</v>
      </c>
      <c r="AL280" s="131">
        <f>AF280/Q280</f>
        <v>0.1400972731251991</v>
      </c>
      <c r="AM280" s="131">
        <f>AL280*SQRT((R280/Q280)^2+(AG280/AF280)^2)</f>
        <v>4.1160732464188773E-4</v>
      </c>
      <c r="AN280" s="18">
        <f>AL280*1/((AN279+AN281)/2)</f>
        <v>0.13952910389290343</v>
      </c>
      <c r="AO280" s="127">
        <f>AN280*SQRT((R280/Q280)^2+(AG280/AF280)^2)</f>
        <v>4.0993803720729176E-4</v>
      </c>
      <c r="AP280" s="18">
        <f>ThU_Alter_Kombi(AN280,U280)</f>
        <v>8.5945</v>
      </c>
      <c r="AQ280" s="18">
        <f t="shared" si="1412"/>
        <v>2.5499999999999998E-2</v>
      </c>
      <c r="AR280" s="152">
        <f>(AQ280/AP280)</f>
        <v>2.9670137878876025E-3</v>
      </c>
      <c r="AS280" s="129">
        <f t="shared" si="1413"/>
        <v>4.6995957036334319E-3</v>
      </c>
      <c r="AT280" s="129">
        <f t="shared" si="1414"/>
        <v>8.9993619218844295E-6</v>
      </c>
      <c r="AU280" s="18">
        <v>0.75</v>
      </c>
      <c r="AV280" s="18">
        <f>AU280/2</f>
        <v>0.375</v>
      </c>
      <c r="AW280" s="18">
        <f t="shared" si="1416"/>
        <v>8.3865999999999996</v>
      </c>
      <c r="AX280" s="133">
        <f t="shared" si="1417"/>
        <v>0.10780803260000001</v>
      </c>
      <c r="AY280" s="133">
        <f t="shared" si="1418"/>
        <v>0.10749482438407304</v>
      </c>
      <c r="AZ280" s="152">
        <f t="shared" si="1419"/>
        <v>1.2854796055612527E-2</v>
      </c>
      <c r="BA280" s="18" t="str">
        <f>Input!B280</f>
        <v>B3a_1</v>
      </c>
      <c r="BB280" s="134">
        <f>Input!E280</f>
        <v>0</v>
      </c>
      <c r="BC280" s="18">
        <f>((U280-1)*EXP(Constants!$B$17*AW280*1000))*1000</f>
        <v>850.87990493036466</v>
      </c>
      <c r="BD280" s="130">
        <f>SQRT((EXP(Constants!$B$17*AW280*1000)*V280)^2+((U280-1)*Constants!$B$17*EXP(Constants!$B$17*AW280*1000)*AY280*1000)^2)*1000</f>
        <v>0.96355300370911379</v>
      </c>
      <c r="BE280" s="18">
        <f t="shared" si="1420"/>
        <v>8328.6</v>
      </c>
      <c r="BF280" s="135">
        <f t="shared" si="1421"/>
        <v>53.747412192036521</v>
      </c>
      <c r="BG280" s="20">
        <f t="shared" si="1422"/>
        <v>1.2817449787049942</v>
      </c>
      <c r="BH280" s="18"/>
      <c r="BI280" s="18"/>
      <c r="BJ280" s="18"/>
      <c r="BK280" s="18"/>
      <c r="BL280" s="18"/>
      <c r="BM280" s="18"/>
      <c r="BN280" s="157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</row>
    <row r="281" spans="1:110" ht="15" customHeight="1" x14ac:dyDescent="0.2">
      <c r="A281" s="136">
        <f>Input!A281</f>
        <v>10073</v>
      </c>
      <c r="B281" s="136" t="str">
        <f>Input!B281</f>
        <v>Hu1-13</v>
      </c>
      <c r="C281" s="136">
        <f>Input!O281</f>
        <v>2.0570642366831904</v>
      </c>
      <c r="D281" s="136">
        <f>C281*Input!P281/100</f>
        <v>7.209036412051676E-3</v>
      </c>
      <c r="E281" s="137">
        <f>Input!M281</f>
        <v>2.7174586755555348</v>
      </c>
      <c r="F281" s="138">
        <f>E281*Input!N281/100</f>
        <v>2.2037142957087829E-4</v>
      </c>
      <c r="G281" s="139">
        <f t="shared" ref="G281" si="1459">E281*137.88</f>
        <v>374.68320218559711</v>
      </c>
      <c r="H281" s="138">
        <f>G281*Input!L281/100</f>
        <v>2.1287160345737473E-2</v>
      </c>
      <c r="I281" s="136">
        <v>0</v>
      </c>
      <c r="J281" s="140">
        <f>(((C281*Constants!$B$24*0.000000001*Input!G281*(Constants!$B$4/Constants!$B$3))-(I281*0.000000000000001))/Input!F281)*1000000000000</f>
        <v>746.24366960242446</v>
      </c>
      <c r="K281" s="136">
        <f>J281*Input!P281/100</f>
        <v>2.6152308180230488</v>
      </c>
      <c r="L281" s="141">
        <f>(J281/Constants!$B$4)*602200000000*Constants!$B$17/(365.2425*24*60)</f>
        <v>10.302722424281853</v>
      </c>
      <c r="M281" s="142">
        <f>L281*Input!P281/100</f>
        <v>3.610616517239465E-2</v>
      </c>
      <c r="N281" s="136">
        <v>0</v>
      </c>
      <c r="O281" s="140">
        <f>(((G281*Constants!$B$23*0.000000001*Input!G281*(Constants!$B$7/Constants!$B$6))-(N281*0.000000001))/Input!F281)*1000000</f>
        <v>13.692366967431404</v>
      </c>
      <c r="P281" s="136">
        <f>O281*Input!N281/100</f>
        <v>1.1103780565145395E-3</v>
      </c>
      <c r="Q281" s="143">
        <f>(O281/Constants!$B$7)*602200000000000000*Constants!$B$18/(365.2425*24*60)</f>
        <v>10.216159226941054</v>
      </c>
      <c r="R281" s="144">
        <f>Q281*Input!N281/100</f>
        <v>8.2847611771114462E-4</v>
      </c>
      <c r="S281" s="142">
        <f>Input!S281*Constants!$B$17/Constants!$B$18</f>
        <v>0.99864859512087922</v>
      </c>
      <c r="T281" s="136">
        <f>S281*Input!T281/100</f>
        <v>8.8238712987743757E-4</v>
      </c>
      <c r="U281" s="142">
        <f>S281</f>
        <v>0.99864859512087922</v>
      </c>
      <c r="V281" s="136">
        <f>U281*Input!T281/100</f>
        <v>8.8238712987743757E-4</v>
      </c>
      <c r="W281" s="145">
        <v>0</v>
      </c>
      <c r="X281" s="140">
        <f>(((Constants!$B$25*0.000000001*Input!G281/Input!W281*(Constants!$B$11/Constants!$B$9))-(W281*0.000000001))/Input!F281)*1000000000</f>
        <v>0.95853773511988871</v>
      </c>
      <c r="Y281" s="140">
        <f>X281*Input!X281/100</f>
        <v>2.9187404521252435E-3</v>
      </c>
      <c r="Z281" s="140">
        <f>(X281/Constants!$B$11)*6.022E+23*0.000000001*Constants!$B$19/(365.2425*24*60)</f>
        <v>2.3401004945113659E-4</v>
      </c>
      <c r="AA281" s="140">
        <f>Z281*Input!X281/100</f>
        <v>7.1255890353803677E-7</v>
      </c>
      <c r="AB281" s="141">
        <v>0</v>
      </c>
      <c r="AC281" s="141">
        <v>0.9</v>
      </c>
      <c r="AD281" s="140">
        <f>(((Input!G281*Constants!$B$25*0.000000001*Input!U281*(Constants!$B$10/Constants!$B$9))-((AB281*0.000000000000001)+(Input!G281*AC281*0.000000000000001)))/Input!F281)*1000000000000</f>
        <v>225.01510514739584</v>
      </c>
      <c r="AE281" s="140">
        <f>AD281*Input!V281/100</f>
        <v>0.50786563100114812</v>
      </c>
      <c r="AF281" s="140">
        <f>(AD281/Constants!$B$10)*602200000000*Constants!$B$16/(365.2425*24*60)</f>
        <v>10.270964889035122</v>
      </c>
      <c r="AG281" s="140">
        <f>AF281*Input!V281/100</f>
        <v>2.3181866217130396E-2</v>
      </c>
      <c r="AH281" s="136">
        <f t="shared" ref="AH281" si="1460">AF281/Z281</f>
        <v>43891.127381603292</v>
      </c>
      <c r="AI281" s="145">
        <f t="shared" ref="AI281" si="1461">AH281*SQRT((AG281/AF281)^2+(AA281/Z281)^2)</f>
        <v>166.35930638013735</v>
      </c>
      <c r="AJ281" s="142">
        <f t="shared" si="1406"/>
        <v>-1.3514048791207767</v>
      </c>
      <c r="AK281" s="145">
        <f t="shared" ref="AK281" si="1462">V281*1000</f>
        <v>0.88238712987743761</v>
      </c>
      <c r="AL281" s="145">
        <f t="shared" ref="AL281" si="1463">AF281/Q281</f>
        <v>1.00536460531562</v>
      </c>
      <c r="AM281" s="145">
        <f t="shared" ref="AM281" si="1464">AL281*SQRT((R281/Q281)^2+(AG281/AF281)^2)</f>
        <v>2.2706013310688487E-3</v>
      </c>
      <c r="AN281" s="136">
        <f>AF281/Q281</f>
        <v>1.00536460531562</v>
      </c>
      <c r="AO281" s="140">
        <f t="shared" ref="AO281" si="1465">AN281*SQRT((R281/Q281)^2+(AG281/AF281)^2)</f>
        <v>2.2706013310688487E-3</v>
      </c>
      <c r="AP281" s="136" t="str">
        <f t="shared" ref="AP281" si="1466">ThU_Alter_Kombi(AN281,U281)</f>
        <v>Out of range</v>
      </c>
      <c r="AQ281" s="136" t="e">
        <f t="shared" si="1412"/>
        <v>#VALUE!</v>
      </c>
      <c r="AR281" s="136" t="e">
        <f>(AQ281/AP281)*100</f>
        <v>#VALUE!</v>
      </c>
      <c r="AS281" s="144">
        <f t="shared" si="1413"/>
        <v>2.2905873357379575E-5</v>
      </c>
      <c r="AT281" s="144">
        <f t="shared" si="1414"/>
        <v>6.9772949066965749E-8</v>
      </c>
      <c r="AU281" s="136">
        <v>0.75</v>
      </c>
      <c r="AV281" s="136">
        <f t="shared" ref="AV281" si="1467">AU281/2</f>
        <v>0.375</v>
      </c>
      <c r="AW281" s="136" t="str">
        <f t="shared" si="1416"/>
        <v>Out of range</v>
      </c>
      <c r="AX281" s="146">
        <f t="shared" si="1417"/>
        <v>31.6204226744</v>
      </c>
      <c r="AY281" s="146" t="e">
        <f t="shared" si="1418"/>
        <v>#VALUE!</v>
      </c>
      <c r="AZ281" s="147" t="e">
        <f t="shared" si="1419"/>
        <v>#VALUE!</v>
      </c>
      <c r="BA281" s="136" t="str">
        <f>Input!B281</f>
        <v>Hu1-13</v>
      </c>
      <c r="BB281" s="148">
        <f>Input!E281</f>
        <v>0</v>
      </c>
      <c r="BC281" s="136" t="e">
        <f>((U281-1)*EXP(Constants!$B$17*AW281*1000))*1000</f>
        <v>#VALUE!</v>
      </c>
      <c r="BD281" s="142" t="e">
        <f>SQRT((EXP(Constants!$B$17*AW281*1000)*V281)^2+((U281-1)*Constants!$B$17*EXP(Constants!$B$17*AW281*1000)*AY281*1000)^2)*1000</f>
        <v>#VALUE!</v>
      </c>
      <c r="BE281" s="136" t="e">
        <f t="shared" si="1420"/>
        <v>#VALUE!</v>
      </c>
      <c r="BF281" s="149" t="e">
        <f t="shared" si="1421"/>
        <v>#VALUE!</v>
      </c>
      <c r="BG281" s="158" t="e">
        <f t="shared" si="1422"/>
        <v>#VALUE!</v>
      </c>
      <c r="BH281" s="136"/>
      <c r="BI281" s="18"/>
      <c r="BJ281" s="18"/>
      <c r="BK281" s="18"/>
      <c r="BL281" s="18"/>
      <c r="BM281" s="18"/>
      <c r="BN281" s="157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</row>
    <row r="282" spans="1:110" ht="15" customHeight="1" x14ac:dyDescent="0.2">
      <c r="A282" s="18">
        <f>Input!A282</f>
        <v>10279</v>
      </c>
      <c r="B282" s="18" t="str">
        <f>Input!B282</f>
        <v>B3a_2</v>
      </c>
      <c r="C282" s="18">
        <f>Input!O282</f>
        <v>3.4044204105439317</v>
      </c>
      <c r="D282" s="18">
        <f>C282*Input!P282/100</f>
        <v>7.1797414454426245E-3</v>
      </c>
      <c r="E282" s="150">
        <f>Input!M282</f>
        <v>2.5019350983857351</v>
      </c>
      <c r="F282" s="151">
        <f>E282*Input!N282/100</f>
        <v>9.4228301231995585E-5</v>
      </c>
      <c r="G282" s="21">
        <f>E282*137.88</f>
        <v>344.96681136542514</v>
      </c>
      <c r="H282" s="151">
        <f>G282*Input!L282/100</f>
        <v>9.6691192558652998E-3</v>
      </c>
      <c r="I282" s="18">
        <v>0.3</v>
      </c>
      <c r="J282" s="127">
        <f>(((C282*Constants!$B$24*0.000000001*Input!G282*(Constants!$B$4/Constants!$B$3))-(I282*0.000000000000001))/Input!F282)*1000000000000</f>
        <v>237.64332900561411</v>
      </c>
      <c r="K282" s="18">
        <f>J282*Input!P282/100</f>
        <v>0.50117713229840466</v>
      </c>
      <c r="L282" s="132">
        <f>(J282/Constants!$B$4)*602200000000*Constants!$B$17/(365.2425*24*60)</f>
        <v>3.2809300158372512</v>
      </c>
      <c r="M282" s="130">
        <f>L282*Input!P282/100</f>
        <v>6.9193067757867795E-3</v>
      </c>
      <c r="N282" s="18">
        <v>5.0000000000000001E-3</v>
      </c>
      <c r="O282" s="127">
        <f>(((G282*Constants!$B$23*0.000000001*Input!G282*(Constants!$B$7/Constants!$B$6))-(N282*0.000000001))/Input!F282)*1000000</f>
        <v>2.4256885383586488</v>
      </c>
      <c r="P282" s="18">
        <f>O282*Input!N282/100</f>
        <v>9.1356690441303493E-5</v>
      </c>
      <c r="Q282" s="128">
        <f>(O282/Constants!$B$7)*602200000000000000*Constants!$B$18/(365.2425*24*60)</f>
        <v>1.8098565720435595</v>
      </c>
      <c r="R282" s="129">
        <f>Q282*Input!N282/100</f>
        <v>6.8163123163051187E-5</v>
      </c>
      <c r="S282" s="130">
        <f>Input!S282*Constants!$B$17/Constants!$B$18</f>
        <v>1.820777178915616</v>
      </c>
      <c r="T282" s="18">
        <f>S282*Input!T282/100</f>
        <v>8.4196824394308363E-4</v>
      </c>
      <c r="U282" s="18">
        <f>S282*1/((U281+U283)/2)</f>
        <v>1.8232411158553965</v>
      </c>
      <c r="V282" s="18">
        <f>U282*Input!T282/100</f>
        <v>8.4310762369937497E-4</v>
      </c>
      <c r="W282" s="131">
        <v>3.0000000000000001E-3</v>
      </c>
      <c r="X282" s="127">
        <f>IF((((Constants!$B$25*0.000000001*Input!G282/Input!W282*(Constants!$B$11/Constants!$B$9))-(W282*0.000000001))/Input!F282)*1000000000&lt;0, "n.d.", (((Constants!$B$25*0.000000001*Input!G282/Input!W282*(Constants!$B$11/Constants!$B$9))-(W282*0.000000001))/Input!F282)*1000000000)</f>
        <v>40.483226677570315</v>
      </c>
      <c r="Y282" s="127">
        <f>X282*Input!X282/100</f>
        <v>6.1594566142031695E-2</v>
      </c>
      <c r="Z282" s="127">
        <f>(X282/Constants!$B$11)*6.022E+23*0.000000001*Constants!$B$19/(365.2425*24*60)</f>
        <v>9.8832644033308818E-3</v>
      </c>
      <c r="AA282" s="127">
        <f>Z282*Input!X282/100</f>
        <v>1.503722486941565E-5</v>
      </c>
      <c r="AB282" s="132">
        <v>0.05</v>
      </c>
      <c r="AC282" s="132">
        <v>0.9</v>
      </c>
      <c r="AD282" s="127">
        <f>(((Input!G282*Constants!$B$25*0.000000001*Input!U282*(Constants!$B$10/Constants!$B$9))-((AB282*0.000000000000001)+(Input!G282*AC282*0.000000000000001)))/Input!F282)*1000000000000</f>
        <v>5.9891188592997144</v>
      </c>
      <c r="AE282" s="127">
        <f>AD282*Input!V282/100</f>
        <v>1.6573369475337732E-2</v>
      </c>
      <c r="AF282" s="127">
        <f>(AD282/Constants!$B$10)*602200000000*Constants!$B$16/(365.2425*24*60)</f>
        <v>0.27337733384534679</v>
      </c>
      <c r="AG282" s="127">
        <f>AF282*Input!V282/100</f>
        <v>7.5650252840890391E-4</v>
      </c>
      <c r="AH282" s="18">
        <f>AF282/Z282</f>
        <v>27.660631415791375</v>
      </c>
      <c r="AI282" s="131">
        <f>AH282*SQRT((AG282/AF282)^2+(AA282/Z282)^2)</f>
        <v>8.735053432081577E-2</v>
      </c>
      <c r="AJ282" s="130">
        <f t="shared" si="1406"/>
        <v>823.24111585539652</v>
      </c>
      <c r="AK282" s="131">
        <f>V282*1000</f>
        <v>0.84310762369937498</v>
      </c>
      <c r="AL282" s="131">
        <f>AF282/Q282</f>
        <v>0.15104917045258942</v>
      </c>
      <c r="AM282" s="131">
        <f>AL282*SQRT((R282/Q282)^2+(AG282/AF282)^2)</f>
        <v>4.1802903108830385E-4</v>
      </c>
      <c r="AN282" s="18">
        <f>AL282*1/((AN281+AN283)/2)</f>
        <v>0.15024317511672264</v>
      </c>
      <c r="AO282" s="127">
        <f>AN282*SQRT((R282/Q282)^2+(AG282/AF282)^2)</f>
        <v>4.1579843658517263E-4</v>
      </c>
      <c r="AP282" s="18">
        <f>ThU_Alter_Kombi(AN282,U282)</f>
        <v>9.3202999999999996</v>
      </c>
      <c r="AQ282" s="18">
        <f t="shared" si="1412"/>
        <v>2.7400000000000001E-2</v>
      </c>
      <c r="AR282" s="152">
        <f>(AQ282/AP282)</f>
        <v>2.9398195337059967E-3</v>
      </c>
      <c r="AS282" s="129">
        <f t="shared" si="1413"/>
        <v>5.4607997981693168E-3</v>
      </c>
      <c r="AT282" s="129">
        <f t="shared" si="1414"/>
        <v>8.3110625169245601E-6</v>
      </c>
      <c r="AU282" s="18">
        <v>0.75</v>
      </c>
      <c r="AV282" s="18">
        <f>AU282/2</f>
        <v>0.375</v>
      </c>
      <c r="AW282" s="18">
        <f t="shared" si="1416"/>
        <v>9.0778999999999996</v>
      </c>
      <c r="AX282" s="133">
        <f t="shared" si="1417"/>
        <v>0.1216789098</v>
      </c>
      <c r="AY282" s="133">
        <f t="shared" si="1418"/>
        <v>0.12449441413440697</v>
      </c>
      <c r="AZ282" s="152">
        <f t="shared" si="1419"/>
        <v>1.340386100309543E-2</v>
      </c>
      <c r="BA282" s="18" t="str">
        <f>Input!B282</f>
        <v>B3a_2</v>
      </c>
      <c r="BB282" s="134">
        <f>Input!E282</f>
        <v>0</v>
      </c>
      <c r="BC282" s="18">
        <f>((U282-1)*EXP(Constants!$B$17*AW282*1000))*1000</f>
        <v>844.60368721163491</v>
      </c>
      <c r="BD282" s="130">
        <f>SQRT((EXP(Constants!$B$17*AW282*1000)*V282)^2+((U282-1)*Constants!$B$17*EXP(Constants!$B$17*AW282*1000)*AY282*1000)^2)*1000</f>
        <v>0.91446819366375187</v>
      </c>
      <c r="BE282" s="18">
        <f t="shared" si="1420"/>
        <v>9019.9</v>
      </c>
      <c r="BF282" s="135">
        <f t="shared" si="1421"/>
        <v>62.247207067203483</v>
      </c>
      <c r="BG282" s="20">
        <f t="shared" si="1422"/>
        <v>1.3714010303529118</v>
      </c>
      <c r="BH282" s="18"/>
      <c r="BI282" s="18"/>
      <c r="BJ282" s="18"/>
      <c r="BK282" s="18"/>
      <c r="BL282" s="18"/>
      <c r="BM282" s="18"/>
      <c r="BN282" s="157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</row>
    <row r="283" spans="1:110" ht="15" customHeight="1" x14ac:dyDescent="0.2">
      <c r="A283" s="136">
        <f>Input!A283</f>
        <v>10073</v>
      </c>
      <c r="B283" s="136" t="str">
        <f>Input!B283</f>
        <v>Hu1-13</v>
      </c>
      <c r="C283" s="136">
        <f>Input!O283</f>
        <v>2.0570642366831904</v>
      </c>
      <c r="D283" s="136">
        <f>C283*Input!P283/100</f>
        <v>7.209036412051676E-3</v>
      </c>
      <c r="E283" s="137">
        <f>Input!M283</f>
        <v>2.7174586755555348</v>
      </c>
      <c r="F283" s="138">
        <f>E283*Input!N283/100</f>
        <v>2.2037142957087829E-4</v>
      </c>
      <c r="G283" s="139">
        <f t="shared" ref="G283" si="1468">E283*137.88</f>
        <v>374.68320218559711</v>
      </c>
      <c r="H283" s="138">
        <f>G283*Input!L283/100</f>
        <v>2.1287160345737473E-2</v>
      </c>
      <c r="I283" s="136">
        <v>0</v>
      </c>
      <c r="J283" s="140">
        <f>(((C283*Constants!$B$24*0.000000001*Input!G283*(Constants!$B$4/Constants!$B$3))-(I283*0.000000000000001))/Input!F283)*1000000000000</f>
        <v>746.24366960242446</v>
      </c>
      <c r="K283" s="136">
        <f>J283*Input!P283/100</f>
        <v>2.6152308180230488</v>
      </c>
      <c r="L283" s="141">
        <f>(J283/Constants!$B$4)*602200000000*Constants!$B$17/(365.2425*24*60)</f>
        <v>10.302722424281853</v>
      </c>
      <c r="M283" s="142">
        <f>L283*Input!P283/100</f>
        <v>3.610616517239465E-2</v>
      </c>
      <c r="N283" s="136">
        <v>0</v>
      </c>
      <c r="O283" s="140">
        <f>(((G283*Constants!$B$23*0.000000001*Input!G283*(Constants!$B$7/Constants!$B$6))-(N283*0.000000001))/Input!F283)*1000000</f>
        <v>13.692366967431404</v>
      </c>
      <c r="P283" s="136">
        <f>O283*Input!N283/100</f>
        <v>1.1103780565145395E-3</v>
      </c>
      <c r="Q283" s="143">
        <f>(O283/Constants!$B$7)*602200000000000000*Constants!$B$18/(365.2425*24*60)</f>
        <v>10.216159226941054</v>
      </c>
      <c r="R283" s="144">
        <f>Q283*Input!N283/100</f>
        <v>8.2847611771114462E-4</v>
      </c>
      <c r="S283" s="142">
        <f>Input!S283*Constants!$B$17/Constants!$B$18</f>
        <v>0.99864859512087922</v>
      </c>
      <c r="T283" s="136">
        <f>S283*Input!T283/100</f>
        <v>8.8238712987743757E-4</v>
      </c>
      <c r="U283" s="142">
        <f>S283</f>
        <v>0.99864859512087922</v>
      </c>
      <c r="V283" s="136">
        <f>U283*Input!T283/100</f>
        <v>8.8238712987743757E-4</v>
      </c>
      <c r="W283" s="145">
        <v>0</v>
      </c>
      <c r="X283" s="140">
        <f>(((Constants!$B$25*0.000000001*Input!G283/Input!W283*(Constants!$B$11/Constants!$B$9))-(W283*0.000000001))/Input!F283)*1000000000</f>
        <v>0.95853773511988871</v>
      </c>
      <c r="Y283" s="140">
        <f>X283*Input!X283/100</f>
        <v>2.9187404521252435E-3</v>
      </c>
      <c r="Z283" s="140">
        <f>(X283/Constants!$B$11)*6.022E+23*0.000000001*Constants!$B$19/(365.2425*24*60)</f>
        <v>2.3401004945113659E-4</v>
      </c>
      <c r="AA283" s="140">
        <f>Z283*Input!X283/100</f>
        <v>7.1255890353803677E-7</v>
      </c>
      <c r="AB283" s="141">
        <v>0</v>
      </c>
      <c r="AC283" s="141">
        <v>0.9</v>
      </c>
      <c r="AD283" s="140">
        <f>(((Input!G283*Constants!$B$25*0.000000001*Input!U283*(Constants!$B$10/Constants!$B$9))-((AB283*0.000000000000001)+(Input!G283*AC283*0.000000000000001)))/Input!F283)*1000000000000</f>
        <v>225.01510514739584</v>
      </c>
      <c r="AE283" s="140">
        <f>AD283*Input!V283/100</f>
        <v>0.50786563100114812</v>
      </c>
      <c r="AF283" s="140">
        <f>(AD283/Constants!$B$10)*602200000000*Constants!$B$16/(365.2425*24*60)</f>
        <v>10.270964889035122</v>
      </c>
      <c r="AG283" s="140">
        <f>AF283*Input!V283/100</f>
        <v>2.3181866217130396E-2</v>
      </c>
      <c r="AH283" s="136">
        <f t="shared" ref="AH283" si="1469">AF283/Z283</f>
        <v>43891.127381603292</v>
      </c>
      <c r="AI283" s="145">
        <f t="shared" ref="AI283" si="1470">AH283*SQRT((AG283/AF283)^2+(AA283/Z283)^2)</f>
        <v>166.35930638013735</v>
      </c>
      <c r="AJ283" s="142">
        <f t="shared" si="1406"/>
        <v>-1.3514048791207767</v>
      </c>
      <c r="AK283" s="145">
        <f t="shared" ref="AK283" si="1471">V283*1000</f>
        <v>0.88238712987743761</v>
      </c>
      <c r="AL283" s="145">
        <f t="shared" ref="AL283" si="1472">AF283/Q283</f>
        <v>1.00536460531562</v>
      </c>
      <c r="AM283" s="145">
        <f t="shared" ref="AM283" si="1473">AL283*SQRT((R283/Q283)^2+(AG283/AF283)^2)</f>
        <v>2.2706013310688487E-3</v>
      </c>
      <c r="AN283" s="136">
        <f>AF283/Q283</f>
        <v>1.00536460531562</v>
      </c>
      <c r="AO283" s="140">
        <f t="shared" ref="AO283" si="1474">AN283*SQRT((R283/Q283)^2+(AG283/AF283)^2)</f>
        <v>2.2706013310688487E-3</v>
      </c>
      <c r="AP283" s="136" t="str">
        <f t="shared" ref="AP283" si="1475">ThU_Alter_Kombi(AN283,U283)</f>
        <v>Out of range</v>
      </c>
      <c r="AQ283" s="136" t="e">
        <f t="shared" si="1412"/>
        <v>#VALUE!</v>
      </c>
      <c r="AR283" s="136" t="e">
        <f>(AQ283/AP283)*100</f>
        <v>#VALUE!</v>
      </c>
      <c r="AS283" s="144">
        <f t="shared" si="1413"/>
        <v>2.2905873357379575E-5</v>
      </c>
      <c r="AT283" s="144">
        <f t="shared" si="1414"/>
        <v>6.9772949066965749E-8</v>
      </c>
      <c r="AU283" s="136">
        <v>0.75</v>
      </c>
      <c r="AV283" s="136">
        <f t="shared" ref="AV283" si="1476">AU283/2</f>
        <v>0.375</v>
      </c>
      <c r="AW283" s="136" t="str">
        <f t="shared" si="1416"/>
        <v>Out of range</v>
      </c>
      <c r="AX283" s="146">
        <f t="shared" si="1417"/>
        <v>75.739565292999998</v>
      </c>
      <c r="AY283" s="146" t="e">
        <f t="shared" si="1418"/>
        <v>#VALUE!</v>
      </c>
      <c r="AZ283" s="147" t="e">
        <f t="shared" si="1419"/>
        <v>#VALUE!</v>
      </c>
      <c r="BA283" s="136" t="str">
        <f>Input!B283</f>
        <v>Hu1-13</v>
      </c>
      <c r="BB283" s="148">
        <f>Input!E283</f>
        <v>0</v>
      </c>
      <c r="BC283" s="136" t="e">
        <f>((U283-1)*EXP(Constants!$B$17*AW283*1000))*1000</f>
        <v>#VALUE!</v>
      </c>
      <c r="BD283" s="142" t="e">
        <f>SQRT((EXP(Constants!$B$17*AW283*1000)*V283)^2+((U283-1)*Constants!$B$17*EXP(Constants!$B$17*AW283*1000)*AY283*1000)^2)*1000</f>
        <v>#VALUE!</v>
      </c>
      <c r="BE283" s="136" t="e">
        <f t="shared" si="1420"/>
        <v>#VALUE!</v>
      </c>
      <c r="BF283" s="149" t="e">
        <f t="shared" si="1421"/>
        <v>#VALUE!</v>
      </c>
      <c r="BG283" s="158" t="e">
        <f t="shared" si="1422"/>
        <v>#VALUE!</v>
      </c>
      <c r="BH283" s="136"/>
      <c r="BI283" s="18"/>
      <c r="BJ283" s="18"/>
      <c r="BK283" s="18"/>
      <c r="BL283" s="18"/>
      <c r="BM283" s="18"/>
      <c r="BN283" s="157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</row>
    <row r="285" spans="1:110" ht="15" customHeight="1" x14ac:dyDescent="0.2">
      <c r="A285" s="136">
        <f>Input!A285</f>
        <v>10073</v>
      </c>
      <c r="B285" s="136" t="str">
        <f>Input!B285</f>
        <v>Hu1-13</v>
      </c>
      <c r="C285" s="136">
        <f>Input!O285</f>
        <v>2.0595405459115739</v>
      </c>
      <c r="D285" s="136">
        <f>C285*Input!P285/100</f>
        <v>1.4851344308593745E-2</v>
      </c>
      <c r="E285" s="137">
        <f>Input!M285</f>
        <v>2.7182938349532391</v>
      </c>
      <c r="F285" s="138">
        <f>E285*Input!N285/100</f>
        <v>2.455537122567201E-4</v>
      </c>
      <c r="G285" s="139">
        <f t="shared" ref="G285" si="1477">E285*137.88</f>
        <v>374.79835396335261</v>
      </c>
      <c r="H285" s="138">
        <f>G285*Input!L285/100</f>
        <v>2.4989192525753028E-2</v>
      </c>
      <c r="I285" s="136">
        <v>0</v>
      </c>
      <c r="J285" s="140">
        <f>(((C285*Constants!$B$24*0.000000001*Input!G285*(Constants!$B$4/Constants!$B$3))-(I285*0.000000000000001))/Input!F285)*1000000000000</f>
        <v>747.14200328238724</v>
      </c>
      <c r="K285" s="136">
        <f>J285*Input!P285/100</f>
        <v>5.3876400540820519</v>
      </c>
      <c r="L285" s="141">
        <f>(J285/Constants!$B$4)*602200000000*Constants!$B$17/(365.2425*24*60)</f>
        <v>10.315124918166955</v>
      </c>
      <c r="M285" s="142">
        <f>L285*Input!P285/100</f>
        <v>7.4382352923305681E-2</v>
      </c>
      <c r="N285" s="136">
        <v>0</v>
      </c>
      <c r="O285" s="140">
        <f>(((G285*Constants!$B$23*0.000000001*Input!G285*(Constants!$B$7/Constants!$B$6))-(N285*0.000000001))/Input!F285)*1000000</f>
        <v>13.696575056795389</v>
      </c>
      <c r="P285" s="136">
        <f>O285*Input!N285/100</f>
        <v>1.2372631711673509E-3</v>
      </c>
      <c r="Q285" s="143">
        <f>(O285/Constants!$B$7)*602200000000000000*Constants!$B$18/(365.2425*24*60)</f>
        <v>10.219298969769005</v>
      </c>
      <c r="R285" s="144">
        <f>Q285*Input!N285/100</f>
        <v>9.2314773569400434E-4</v>
      </c>
      <c r="S285" s="142">
        <f>Input!S285*Constants!$B$17/Constants!$B$18</f>
        <v>0.99631397337194916</v>
      </c>
      <c r="T285" s="136">
        <f>S285*Input!T285/100</f>
        <v>1.6184510390966475E-3</v>
      </c>
      <c r="U285" s="142">
        <f>S285</f>
        <v>0.99631397337194916</v>
      </c>
      <c r="V285" s="136">
        <f>U285*Input!T285/100</f>
        <v>1.6184510390966475E-3</v>
      </c>
      <c r="W285" s="145">
        <v>0</v>
      </c>
      <c r="X285" s="140">
        <f>(((Constants!$B$25*0.000000001*Input!G285/Input!W285*(Constants!$B$11/Constants!$B$9))-(W285*0.000000001))/Input!F285)*1000000000</f>
        <v>0.96403118181783953</v>
      </c>
      <c r="Y285" s="140">
        <f>X285*Input!X285/100</f>
        <v>4.9252347953534087E-3</v>
      </c>
      <c r="Z285" s="140">
        <f>(X285/Constants!$B$11)*6.022E+23*0.000000001*Constants!$B$19/(365.2425*24*60)</f>
        <v>2.3535117738626566E-4</v>
      </c>
      <c r="AA285" s="140">
        <f>Z285*Input!X285/100</f>
        <v>1.202409040135446E-6</v>
      </c>
      <c r="AB285" s="141">
        <v>0</v>
      </c>
      <c r="AC285" s="141">
        <v>0.9</v>
      </c>
      <c r="AD285" s="140">
        <f>(((Input!G285*Constants!$B$25*0.000000001*Input!U285*(Constants!$B$10/Constants!$B$9))-((AB285*0.000000000000001)+(Input!G285*AC285*0.000000000000001)))/Input!F285)*1000000000000</f>
        <v>225.73858498088032</v>
      </c>
      <c r="AE285" s="140">
        <f>AD285*Input!V285/100</f>
        <v>0.55677749219695438</v>
      </c>
      <c r="AF285" s="140">
        <f>(AD285/Constants!$B$10)*602200000000*Constants!$B$16/(365.2425*24*60)</f>
        <v>10.303988609655017</v>
      </c>
      <c r="AG285" s="140">
        <f>AF285*Input!V285/100</f>
        <v>2.5414480817249827E-2</v>
      </c>
      <c r="AH285" s="136">
        <f t="shared" ref="AH285" si="1478">AF285/Z285</f>
        <v>43781.334447049696</v>
      </c>
      <c r="AI285" s="145">
        <f t="shared" ref="AI285" si="1479">AH285*SQRT((AG285/AF285)^2+(AA285/Z285)^2)</f>
        <v>248.3808552563132</v>
      </c>
      <c r="AJ285" s="142">
        <f t="shared" ref="AJ285:AJ297" si="1480">(U285-1)*1000</f>
        <v>-3.6860266280508425</v>
      </c>
      <c r="AK285" s="145">
        <f t="shared" ref="AK285" si="1481">V285*1000</f>
        <v>1.6184510390966476</v>
      </c>
      <c r="AL285" s="145">
        <f t="shared" ref="AL285" si="1482">AF285/Q285</f>
        <v>1.0082872259767077</v>
      </c>
      <c r="AM285" s="145">
        <f t="shared" ref="AM285" si="1483">AL285*SQRT((R285/Q285)^2+(AG285/AF285)^2)</f>
        <v>2.4885777670769346E-3</v>
      </c>
      <c r="AN285" s="136">
        <f>AF285/Q285</f>
        <v>1.0082872259767077</v>
      </c>
      <c r="AO285" s="140">
        <f t="shared" ref="AO285" si="1484">AN285*SQRT((R285/Q285)^2+(AG285/AF285)^2)</f>
        <v>2.4885777670769346E-3</v>
      </c>
      <c r="AP285" s="136" t="str">
        <f t="shared" ref="AP285" si="1485">ThU_Alter_Kombi(AN285,U285)</f>
        <v>Out of range</v>
      </c>
      <c r="AQ285" s="136" t="e">
        <f t="shared" ref="AQ285:AQ297" si="1486">Montealter(AN285,AO285,U285,V285)</f>
        <v>#VALUE!</v>
      </c>
      <c r="AR285" s="136" t="e">
        <f>(AQ285/AP285)*100</f>
        <v>#VALUE!</v>
      </c>
      <c r="AS285" s="144">
        <f t="shared" ref="AS285:AS297" si="1487">Z285/Q285</f>
        <v>2.3030070661645932E-5</v>
      </c>
      <c r="AT285" s="144">
        <f t="shared" ref="AT285:AT297" si="1488">AS285*SQRT((Y285/X285)^2+(P285/O285)^2)</f>
        <v>1.1767900935677839E-7</v>
      </c>
      <c r="AU285" s="136">
        <v>0.75</v>
      </c>
      <c r="AV285" s="136">
        <f t="shared" ref="AV285" si="1489">AU285/2</f>
        <v>0.375</v>
      </c>
      <c r="AW285" s="136" t="str">
        <f t="shared" ref="AW285:AW297" si="1490">marincorr_age(AN285,U285,AS285,AU285)</f>
        <v>Out of range</v>
      </c>
      <c r="AX285" s="146">
        <f t="shared" ref="AX285:AX297" si="1491">marincorr_age_error(AN285, AO285, U285, V285, AS285, AT285, AU285, AV285)</f>
        <v>0</v>
      </c>
      <c r="AY285" s="146" t="e">
        <f t="shared" ref="AY285:AY297" si="1492">SQRT(((AU285*EXP(-0.0000091577*AW285*1000))/(0.0000091577*(EXP(-0.0000091577*AW285*1000)+(AJ285/1000)*EXP(-(0.0000091577-0.0000028263)*AW285*1000)-AS285*AU285*EXP(-0.0000091577*AW285*1000))))^2*AT285^2+((AS285*EXP(-0.0000091577*AW285*1000))/(0.0000091577*(EXP(-0.0000091577*AW285*1000)+(AJ285/1000)*EXP(-(0.0000091577-0.0000028263)*AW285*1000)-AS285*AU285*EXP(-0.0000091577*AW285*1000))))^2*AV285^2+((0.0000091577/(0.0000091577-0.0000028263))*(EXP(-(0.0000091577-0.0000028263)*AW285*1000)-1)/(0.0000091577*(EXP(-0.0000091577*AW285*1000)+(AJ285/1000)*EXP(-(0.0000091577-0.0000028263)*AW285*1000)-AS285*AU285*EXP(-0.0000091577*AW285*1000))))^2*T285^2+(1/(0.0000091577*(EXP(-0.0000091577*AW285*1000)+(AJ285/1000)*EXP(-(0.0000091577-0.0000028263)*AW285*1000)-AS285*AU285*EXP(-0.0000091577*AW285*1000))))^2*AO285^2)/1000</f>
        <v>#VALUE!</v>
      </c>
      <c r="AZ285" s="147" t="e">
        <f t="shared" ref="AZ285:AZ297" si="1493">AX285/AW285</f>
        <v>#VALUE!</v>
      </c>
      <c r="BA285" s="136" t="str">
        <f>Input!B285</f>
        <v>Hu1-13</v>
      </c>
      <c r="BB285" s="148">
        <f>Input!E285</f>
        <v>0</v>
      </c>
      <c r="BC285" s="136" t="e">
        <f>((U285-1)*EXP(Constants!$B$17*AW285*1000))*1000</f>
        <v>#VALUE!</v>
      </c>
      <c r="BD285" s="142" t="e">
        <f>SQRT((EXP(Constants!$B$17*AW285*1000)*V285)^2+((U285-1)*Constants!$B$17*EXP(Constants!$B$17*AW285*1000)*AY285*1000)^2)*1000</f>
        <v>#VALUE!</v>
      </c>
      <c r="BE285" s="136" t="e">
        <f t="shared" ref="BE285:BE297" si="1494">AW285*1000-58</f>
        <v>#VALUE!</v>
      </c>
      <c r="BF285" s="149" t="e">
        <f t="shared" ref="BF285:BF297" si="1495">AY285/2*1000</f>
        <v>#VALUE!</v>
      </c>
      <c r="BG285" s="158" t="e">
        <f t="shared" ref="BG285:BG297" si="1496">AY285/AW285*100</f>
        <v>#VALUE!</v>
      </c>
      <c r="BH285" s="136"/>
      <c r="BI285" s="18"/>
      <c r="BJ285" s="18"/>
      <c r="BK285" s="18"/>
      <c r="BL285" s="18"/>
      <c r="BM285" s="18"/>
      <c r="BN285" s="157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</row>
    <row r="286" spans="1:110" ht="15" customHeight="1" x14ac:dyDescent="0.2">
      <c r="A286" s="18">
        <f>Input!A286</f>
        <v>10280</v>
      </c>
      <c r="B286" s="18" t="str">
        <f>Input!B286</f>
        <v>D4_1</v>
      </c>
      <c r="C286" s="18">
        <f>Input!O286</f>
        <v>3.7545350011967424</v>
      </c>
      <c r="D286" s="18">
        <f>C286*Input!P286/100</f>
        <v>9.4360819242658104E-3</v>
      </c>
      <c r="E286" s="150">
        <f>Input!M286</f>
        <v>2.7514657122403232</v>
      </c>
      <c r="F286" s="151">
        <f>E286*Input!N286/100</f>
        <v>1.6515470656515974E-4</v>
      </c>
      <c r="G286" s="21">
        <f>E286*137.88</f>
        <v>379.37209240369577</v>
      </c>
      <c r="H286" s="151">
        <f>G286*Input!L286/100</f>
        <v>1.7626327947669777E-2</v>
      </c>
      <c r="I286" s="18">
        <v>0.3</v>
      </c>
      <c r="J286" s="127">
        <f>(((C286*Constants!$B$24*0.000000001*Input!G286*(Constants!$B$4/Constants!$B$3))-(I286*0.000000000000001))/Input!F286)*1000000000000</f>
        <v>250.08265689111082</v>
      </c>
      <c r="K286" s="18">
        <f>J286*Input!P286/100</f>
        <v>0.62852002645078631</v>
      </c>
      <c r="L286" s="132">
        <f>(J286/Constants!$B$4)*602200000000*Constants!$B$17/(365.2425*24*60)</f>
        <v>3.4526687488668806</v>
      </c>
      <c r="M286" s="130">
        <f>L286*Input!P286/100</f>
        <v>8.6774168202655173E-3</v>
      </c>
      <c r="N286" s="18">
        <v>5.0000000000000001E-3</v>
      </c>
      <c r="O286" s="127">
        <f>(((G286*Constants!$B$23*0.000000001*Input!G286*(Constants!$B$7/Constants!$B$6))-(N286*0.000000001))/Input!F286)*1000000</f>
        <v>2.5454735004106839</v>
      </c>
      <c r="P286" s="18">
        <f>O286*Input!N286/100</f>
        <v>1.5279017549065408E-4</v>
      </c>
      <c r="Q286" s="128">
        <f>(O286/Constants!$B$7)*602200000000000000*Constants!$B$18/(365.2425*24*60)</f>
        <v>1.8992306187827002</v>
      </c>
      <c r="R286" s="129">
        <f>Q286*Input!N286/100</f>
        <v>1.139999216233107E-4</v>
      </c>
      <c r="S286" s="130">
        <f>Input!S286*Constants!$B$17/Constants!$B$18</f>
        <v>1.8138084421997422</v>
      </c>
      <c r="T286" s="18">
        <f>S286*Input!T286/100</f>
        <v>7.702065288014004E-4</v>
      </c>
      <c r="U286" s="18">
        <f>S286*1/((U285+U287)/2)</f>
        <v>1.8189529914121367</v>
      </c>
      <c r="V286" s="18">
        <f>U286*Input!T286/100</f>
        <v>7.7239108440216764E-4</v>
      </c>
      <c r="W286" s="131">
        <v>3.0000000000000001E-3</v>
      </c>
      <c r="X286" s="127">
        <f>IF((((Constants!$B$25*0.000000001*Input!G286/Input!W286*(Constants!$B$11/Constants!$B$9))-(W286*0.000000001))/Input!F286)*1000000000&lt;0, "n.d.", (((Constants!$B$25*0.000000001*Input!G286/Input!W286*(Constants!$B$11/Constants!$B$9))-(W286*0.000000001))/Input!F286)*1000000000)</f>
        <v>55.548016219862632</v>
      </c>
      <c r="Y286" s="127">
        <f>X286*Input!X286/100</f>
        <v>7.3665840393321802E-2</v>
      </c>
      <c r="Z286" s="127">
        <f>(X286/Constants!$B$11)*6.022E+23*0.000000001*Constants!$B$19/(365.2425*24*60)</f>
        <v>1.3561066556129658E-2</v>
      </c>
      <c r="AA286" s="127">
        <f>Z286*Input!X286/100</f>
        <v>1.7984213163130884E-5</v>
      </c>
      <c r="AB286" s="132">
        <v>0.05</v>
      </c>
      <c r="AC286" s="132">
        <v>0.9</v>
      </c>
      <c r="AD286" s="127">
        <f>(((Input!G286*Constants!$B$25*0.000000001*Input!U286*(Constants!$B$10/Constants!$B$9))-((AB286*0.000000000000001)+(Input!G286*AC286*0.000000000000001)))/Input!F286)*1000000000000</f>
        <v>7.1750332375521886</v>
      </c>
      <c r="AE286" s="127">
        <f>AD286*Input!V286/100</f>
        <v>1.5068025527200435E-2</v>
      </c>
      <c r="AF286" s="127">
        <f>(AD286/Constants!$B$10)*602200000000*Constants!$B$16/(365.2425*24*60)</f>
        <v>0.32750918838219784</v>
      </c>
      <c r="AG286" s="127">
        <f>AF286*Input!V286/100</f>
        <v>6.8779009762737111E-4</v>
      </c>
      <c r="AH286" s="18">
        <f>AF286/Z286</f>
        <v>24.150695450584774</v>
      </c>
      <c r="AI286" s="131">
        <f>AH286*SQRT((AG286/AF286)^2+(AA286/Z286)^2)</f>
        <v>5.998412732727032E-2</v>
      </c>
      <c r="AJ286" s="130">
        <f t="shared" si="1480"/>
        <v>818.95299141213673</v>
      </c>
      <c r="AK286" s="131">
        <f>V286*1000</f>
        <v>0.77239108440216764</v>
      </c>
      <c r="AL286" s="131">
        <f>AF286/Q286</f>
        <v>0.17244308571231479</v>
      </c>
      <c r="AM286" s="131">
        <f>AL286*SQRT((R286/Q286)^2+(AG286/AF286)^2)</f>
        <v>3.6228932612722387E-4</v>
      </c>
      <c r="AN286" s="18">
        <f>AL286*1/((AN285+AN287)/2)</f>
        <v>0.17129310619800592</v>
      </c>
      <c r="AO286" s="127">
        <f>AN286*SQRT((R286/Q286)^2+(AG286/AF286)^2)</f>
        <v>3.5987330984232549E-4</v>
      </c>
      <c r="AP286" s="18">
        <f>ThU_Alter_Kombi(AN286,U286)</f>
        <v>10.709</v>
      </c>
      <c r="AQ286" s="18">
        <f t="shared" si="1486"/>
        <v>2.3699999999999999E-2</v>
      </c>
      <c r="AR286" s="152">
        <f>(AQ286/AP286)</f>
        <v>2.2130917919506955E-3</v>
      </c>
      <c r="AS286" s="129">
        <f t="shared" si="1487"/>
        <v>7.1402948236068027E-3</v>
      </c>
      <c r="AT286" s="129">
        <f t="shared" si="1488"/>
        <v>9.4789041661078934E-6</v>
      </c>
      <c r="AU286" s="18">
        <v>0.75</v>
      </c>
      <c r="AV286" s="18">
        <f>AU286/2</f>
        <v>0.375</v>
      </c>
      <c r="AW286" s="18">
        <f t="shared" si="1490"/>
        <v>10.3918</v>
      </c>
      <c r="AX286" s="133">
        <f t="shared" si="1491"/>
        <v>0.15999926540000001</v>
      </c>
      <c r="AY286" s="133">
        <f t="shared" si="1492"/>
        <v>0.16087527018858963</v>
      </c>
      <c r="AZ286" s="152">
        <f t="shared" si="1493"/>
        <v>1.5396684443503533E-2</v>
      </c>
      <c r="BA286" s="18" t="str">
        <f>Input!B286</f>
        <v>D4_1</v>
      </c>
      <c r="BB286" s="134">
        <f>Input!E286</f>
        <v>0</v>
      </c>
      <c r="BC286" s="18">
        <f>((U286-1)*EXP(Constants!$B$17*AW286*1000))*1000</f>
        <v>843.32546904811682</v>
      </c>
      <c r="BD286" s="130">
        <f>SQRT((EXP(Constants!$B$17*AW286*1000)*V286)^2+((U286-1)*Constants!$B$17*EXP(Constants!$B$17*AW286*1000)*AY286*1000)^2)*1000</f>
        <v>0.8827315396227422</v>
      </c>
      <c r="BE286" s="18">
        <f t="shared" si="1494"/>
        <v>10333.799999999999</v>
      </c>
      <c r="BF286" s="135">
        <f t="shared" si="1495"/>
        <v>80.437635094294819</v>
      </c>
      <c r="BG286" s="20">
        <f t="shared" si="1496"/>
        <v>1.5480982138666026</v>
      </c>
      <c r="BH286" s="18"/>
      <c r="BI286" s="18"/>
      <c r="BJ286" s="18"/>
      <c r="BK286" s="18"/>
      <c r="BL286" s="18"/>
      <c r="BM286" s="18"/>
      <c r="BN286" s="157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</row>
    <row r="287" spans="1:110" ht="15" customHeight="1" x14ac:dyDescent="0.2">
      <c r="A287" s="136">
        <f>Input!A287</f>
        <v>10073</v>
      </c>
      <c r="B287" s="136" t="str">
        <f>Input!B287</f>
        <v>Hu1-13</v>
      </c>
      <c r="C287" s="136">
        <f>Input!O287</f>
        <v>2.0629454796316482</v>
      </c>
      <c r="D287" s="136">
        <f>C287*Input!P287/100</f>
        <v>1.2039412113230188E-2</v>
      </c>
      <c r="E287" s="137">
        <f>Input!M287</f>
        <v>2.7184245475194571</v>
      </c>
      <c r="F287" s="138">
        <f>E287*Input!N287/100</f>
        <v>2.380714754930544E-4</v>
      </c>
      <c r="G287" s="139">
        <f t="shared" ref="G287" si="1497">E287*137.88</f>
        <v>374.81637661198272</v>
      </c>
      <c r="H287" s="138">
        <f>G287*Input!L287/100</f>
        <v>2.304834011143413E-2</v>
      </c>
      <c r="I287" s="136">
        <v>0</v>
      </c>
      <c r="J287" s="140">
        <f>(((C287*Constants!$B$24*0.000000001*Input!G287*(Constants!$B$4/Constants!$B$3))-(I287*0.000000000000001))/Input!F287)*1000000000000</f>
        <v>748.37721518715421</v>
      </c>
      <c r="K287" s="136">
        <f>J287*Input!P287/100</f>
        <v>4.3675520263378438</v>
      </c>
      <c r="L287" s="141">
        <f>(J287/Constants!$B$4)*602200000000*Constants!$B$17/(365.2425*24*60)</f>
        <v>10.332178389986373</v>
      </c>
      <c r="M287" s="142">
        <f>L287*Input!P287/100</f>
        <v>6.029890508142189E-2</v>
      </c>
      <c r="N287" s="136">
        <v>0</v>
      </c>
      <c r="O287" s="140">
        <f>(((G287*Constants!$B$23*0.000000001*Input!G287*(Constants!$B$7/Constants!$B$6))-(N287*0.000000001))/Input!F287)*1000000</f>
        <v>13.697233673774555</v>
      </c>
      <c r="P287" s="136">
        <f>O287*Input!N287/100</f>
        <v>1.1995626782668016E-3</v>
      </c>
      <c r="Q287" s="143">
        <f>(O287/Constants!$B$7)*602200000000000000*Constants!$B$18/(365.2425*24*60)</f>
        <v>10.219790377569039</v>
      </c>
      <c r="R287" s="144">
        <f>Q287*Input!N287/100</f>
        <v>8.9501861533648687E-4</v>
      </c>
      <c r="S287" s="142">
        <f>Input!S287*Constants!$B$17/Constants!$B$18</f>
        <v>0.99802942171667219</v>
      </c>
      <c r="T287" s="136">
        <f>S287*Input!T287/100</f>
        <v>1.6324541939460283E-3</v>
      </c>
      <c r="U287" s="142">
        <f>S287</f>
        <v>0.99802942171667219</v>
      </c>
      <c r="V287" s="136">
        <f>U287*Input!T287/100</f>
        <v>1.6324541939460283E-3</v>
      </c>
      <c r="W287" s="145">
        <v>0</v>
      </c>
      <c r="X287" s="140">
        <f>(((Constants!$B$25*0.000000001*Input!G287/Input!W287*(Constants!$B$11/Constants!$B$9))-(W287*0.000000001))/Input!F287)*1000000000</f>
        <v>0.96829223901049577</v>
      </c>
      <c r="Y287" s="140">
        <f>X287*Input!X287/100</f>
        <v>6.2698025055338488E-3</v>
      </c>
      <c r="Z287" s="140">
        <f>(X287/Constants!$B$11)*6.022E+23*0.000000001*Constants!$B$19/(365.2425*24*60)</f>
        <v>2.3639143920156384E-4</v>
      </c>
      <c r="AA287" s="140">
        <f>Z287*Input!X287/100</f>
        <v>1.5306614863579962E-6</v>
      </c>
      <c r="AB287" s="141">
        <v>0</v>
      </c>
      <c r="AC287" s="141">
        <v>0.9</v>
      </c>
      <c r="AD287" s="140">
        <f>(((Input!G287*Constants!$B$25*0.000000001*Input!U287*(Constants!$B$10/Constants!$B$9))-((AB287*0.000000000000001)+(Input!G287*AC287*0.000000000000001)))/Input!F287)*1000000000000</f>
        <v>225.0447528444727</v>
      </c>
      <c r="AE287" s="140">
        <f>AD287*Input!V287/100</f>
        <v>0.61697259975930951</v>
      </c>
      <c r="AF287" s="140">
        <f>(AD287/Constants!$B$10)*602200000000*Constants!$B$16/(365.2425*24*60)</f>
        <v>10.272318177986623</v>
      </c>
      <c r="AG287" s="140">
        <f>AF287*Input!V287/100</f>
        <v>2.8162126740218642E-2</v>
      </c>
      <c r="AH287" s="136">
        <f t="shared" ref="AH287" si="1498">AF287/Z287</f>
        <v>43454.696213544892</v>
      </c>
      <c r="AI287" s="145">
        <f t="shared" ref="AI287" si="1499">AH287*SQRT((AG287/AF287)^2+(AA287/Z287)^2)</f>
        <v>305.55550317991333</v>
      </c>
      <c r="AJ287" s="142">
        <f t="shared" si="1480"/>
        <v>-1.9705782833278063</v>
      </c>
      <c r="AK287" s="145">
        <f t="shared" ref="AK287" si="1500">V287*1000</f>
        <v>1.6324541939460282</v>
      </c>
      <c r="AL287" s="145">
        <f t="shared" ref="AL287" si="1501">AF287/Q287</f>
        <v>1.0051398119214729</v>
      </c>
      <c r="AM287" s="145">
        <f t="shared" ref="AM287" si="1502">AL287*SQRT((R287/Q287)^2+(AG287/AF287)^2)</f>
        <v>2.7570518448305388E-3</v>
      </c>
      <c r="AN287" s="136">
        <f>AF287/Q287</f>
        <v>1.0051398119214729</v>
      </c>
      <c r="AO287" s="140">
        <f t="shared" ref="AO287" si="1503">AN287*SQRT((R287/Q287)^2+(AG287/AF287)^2)</f>
        <v>2.7570518448305388E-3</v>
      </c>
      <c r="AP287" s="136" t="str">
        <f t="shared" ref="AP287" si="1504">ThU_Alter_Kombi(AN287,U287)</f>
        <v>Out of range</v>
      </c>
      <c r="AQ287" s="136" t="e">
        <f t="shared" si="1486"/>
        <v>#VALUE!</v>
      </c>
      <c r="AR287" s="136" t="e">
        <f>(AQ287/AP287)*100</f>
        <v>#VALUE!</v>
      </c>
      <c r="AS287" s="144">
        <f t="shared" si="1487"/>
        <v>2.3130752243256266E-5</v>
      </c>
      <c r="AT287" s="144">
        <f t="shared" si="1488"/>
        <v>1.4978795312666669E-7</v>
      </c>
      <c r="AU287" s="136">
        <v>0.75</v>
      </c>
      <c r="AV287" s="136">
        <f t="shared" ref="AV287" si="1505">AU287/2</f>
        <v>0.375</v>
      </c>
      <c r="AW287" s="136" t="str">
        <f t="shared" si="1490"/>
        <v>Out of range</v>
      </c>
      <c r="AX287" s="146">
        <f t="shared" si="1491"/>
        <v>66.565351382700001</v>
      </c>
      <c r="AY287" s="146" t="e">
        <f t="shared" si="1492"/>
        <v>#VALUE!</v>
      </c>
      <c r="AZ287" s="147" t="e">
        <f t="shared" si="1493"/>
        <v>#VALUE!</v>
      </c>
      <c r="BA287" s="136" t="str">
        <f>Input!B287</f>
        <v>Hu1-13</v>
      </c>
      <c r="BB287" s="148">
        <f>Input!E287</f>
        <v>0</v>
      </c>
      <c r="BC287" s="136" t="e">
        <f>((U287-1)*EXP(Constants!$B$17*AW287*1000))*1000</f>
        <v>#VALUE!</v>
      </c>
      <c r="BD287" s="142" t="e">
        <f>SQRT((EXP(Constants!$B$17*AW287*1000)*V287)^2+((U287-1)*Constants!$B$17*EXP(Constants!$B$17*AW287*1000)*AY287*1000)^2)*1000</f>
        <v>#VALUE!</v>
      </c>
      <c r="BE287" s="136" t="e">
        <f t="shared" si="1494"/>
        <v>#VALUE!</v>
      </c>
      <c r="BF287" s="149" t="e">
        <f t="shared" si="1495"/>
        <v>#VALUE!</v>
      </c>
      <c r="BG287" s="158" t="e">
        <f t="shared" si="1496"/>
        <v>#VALUE!</v>
      </c>
      <c r="BH287" s="136"/>
      <c r="BI287" s="18"/>
      <c r="BJ287" s="18"/>
      <c r="BK287" s="18"/>
      <c r="BL287" s="18"/>
      <c r="BM287" s="18"/>
      <c r="BN287" s="157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</row>
    <row r="288" spans="1:110" ht="15" customHeight="1" x14ac:dyDescent="0.2">
      <c r="A288" s="18">
        <f>Input!A288</f>
        <v>10281</v>
      </c>
      <c r="B288" s="18" t="str">
        <f>Input!B288</f>
        <v>D4_2</v>
      </c>
      <c r="C288" s="18">
        <f>Input!O288</f>
        <v>3.0718864638289993</v>
      </c>
      <c r="D288" s="18">
        <f>C288*Input!P288/100</f>
        <v>9.0068939456288792E-3</v>
      </c>
      <c r="E288" s="150">
        <f>Input!M288</f>
        <v>2.2630185164544434</v>
      </c>
      <c r="F288" s="151">
        <f>E288*Input!N288/100</f>
        <v>1.1317708840617086E-4</v>
      </c>
      <c r="G288" s="21">
        <f>E288*137.88</f>
        <v>312.02499304873862</v>
      </c>
      <c r="H288" s="151">
        <f>G288*Input!L288/100</f>
        <v>1.3438820675957386E-2</v>
      </c>
      <c r="I288" s="18">
        <v>0.3</v>
      </c>
      <c r="J288" s="127">
        <f>(((C288*Constants!$B$24*0.000000001*Input!G288*(Constants!$B$4/Constants!$B$3))-(I288*0.000000000000001))/Input!F288)*1000000000000</f>
        <v>219.98475903428829</v>
      </c>
      <c r="K288" s="18">
        <f>J288*Input!P288/100</f>
        <v>0.64500410988719903</v>
      </c>
      <c r="L288" s="132">
        <f>(J288/Constants!$B$4)*602200000000*Constants!$B$17/(365.2425*24*60)</f>
        <v>3.0371338508108119</v>
      </c>
      <c r="M288" s="130">
        <f>L288*Input!P288/100</f>
        <v>8.9049978946276528E-3</v>
      </c>
      <c r="N288" s="18">
        <v>5.0000000000000001E-3</v>
      </c>
      <c r="O288" s="127">
        <f>(((G288*Constants!$B$23*0.000000001*Input!G288*(Constants!$B$7/Constants!$B$6))-(N288*0.000000001))/Input!F288)*1000000</f>
        <v>2.250875988964133</v>
      </c>
      <c r="P288" s="18">
        <f>O288*Input!N288/100</f>
        <v>1.1256982165282661E-4</v>
      </c>
      <c r="Q288" s="128">
        <f>(O288/Constants!$B$7)*602200000000000000*Constants!$B$18/(365.2425*24*60)</f>
        <v>1.6794253000998673</v>
      </c>
      <c r="R288" s="129">
        <f>Q288*Input!N288/100</f>
        <v>8.3990680712041368E-5</v>
      </c>
      <c r="S288" s="130">
        <f>Input!S288*Constants!$B$17/Constants!$B$18</f>
        <v>1.8086917201970154</v>
      </c>
      <c r="T288" s="18">
        <f>S288*Input!T288/100</f>
        <v>9.9689034138288578E-4</v>
      </c>
      <c r="U288" s="18">
        <f>S288*1/((U287+U289)/2)</f>
        <v>1.811710564454512</v>
      </c>
      <c r="V288" s="18">
        <f>U288*Input!T288/100</f>
        <v>9.9855422730044281E-4</v>
      </c>
      <c r="W288" s="131">
        <v>3.0000000000000001E-3</v>
      </c>
      <c r="X288" s="127">
        <f>IF((((Constants!$B$25*0.000000001*Input!G288/Input!W288*(Constants!$B$11/Constants!$B$9))-(W288*0.000000001))/Input!F288)*1000000000&lt;0, "n.d.", (((Constants!$B$25*0.000000001*Input!G288/Input!W288*(Constants!$B$11/Constants!$B$9))-(W288*0.000000001))/Input!F288)*1000000000)</f>
        <v>44.596749899569303</v>
      </c>
      <c r="Y288" s="127">
        <f>X288*Input!X288/100</f>
        <v>7.6018425398669209E-2</v>
      </c>
      <c r="Z288" s="127">
        <f>(X288/Constants!$B$11)*6.022E+23*0.000000001*Constants!$B$19/(365.2425*24*60)</f>
        <v>1.0887508406805597E-2</v>
      </c>
      <c r="AA288" s="127">
        <f>Z288*Input!X288/100</f>
        <v>1.8558555219023444E-5</v>
      </c>
      <c r="AB288" s="132">
        <v>0.05</v>
      </c>
      <c r="AC288" s="132">
        <v>0.9</v>
      </c>
      <c r="AD288" s="127">
        <f>(((Input!G288*Constants!$B$25*0.000000001*Input!U288*(Constants!$B$10/Constants!$B$9))-((AB288*0.000000000000001)+(Input!G288*AC288*0.000000000000001)))/Input!F288)*1000000000000</f>
        <v>7.2758347705609605</v>
      </c>
      <c r="AE288" s="127">
        <f>AD288*Input!V288/100</f>
        <v>1.7275625296446519E-2</v>
      </c>
      <c r="AF288" s="127">
        <f>(AD288/Constants!$B$10)*602200000000*Constants!$B$16/(365.2425*24*60)</f>
        <v>0.33211034173861731</v>
      </c>
      <c r="AG288" s="127">
        <f>AF288*Input!V288/100</f>
        <v>7.8855746479641485E-4</v>
      </c>
      <c r="AH288" s="18">
        <f>AF288/Z288</f>
        <v>30.503796583157701</v>
      </c>
      <c r="AI288" s="131">
        <f>AH288*SQRT((AG288/AF288)^2+(AA288/Z288)^2)</f>
        <v>8.9159153469461225E-2</v>
      </c>
      <c r="AJ288" s="130">
        <f t="shared" si="1480"/>
        <v>811.710564454512</v>
      </c>
      <c r="AK288" s="131">
        <f>V288*1000</f>
        <v>0.99855422730044285</v>
      </c>
      <c r="AL288" s="131">
        <f>AF288/Q288</f>
        <v>0.19775237500522846</v>
      </c>
      <c r="AM288" s="131">
        <f>AL288*SQRT((R288/Q288)^2+(AG288/AF288)^2)</f>
        <v>4.6964420893467324E-4</v>
      </c>
      <c r="AN288" s="18">
        <f>AL288*1/((AN287+AN289)/2)</f>
        <v>0.19681194289075538</v>
      </c>
      <c r="AO288" s="127">
        <f>AN288*SQRT((R288/Q288)^2+(AG288/AF288)^2)</f>
        <v>4.6741076674998748E-4</v>
      </c>
      <c r="AP288" s="18">
        <f>ThU_Alter_Kombi(AN288,U288)</f>
        <v>12.4373</v>
      </c>
      <c r="AQ288" s="18">
        <f t="shared" si="1486"/>
        <v>3.1199999999999999E-2</v>
      </c>
      <c r="AR288" s="152">
        <f>(AQ288/AP288)</f>
        <v>2.5085830525918003E-3</v>
      </c>
      <c r="AS288" s="129">
        <f t="shared" si="1487"/>
        <v>6.482877449897991E-3</v>
      </c>
      <c r="AT288" s="129">
        <f t="shared" si="1488"/>
        <v>1.1055294471871124E-5</v>
      </c>
      <c r="AU288" s="18">
        <v>0.75</v>
      </c>
      <c r="AV288" s="18">
        <f>AU288/2</f>
        <v>0.375</v>
      </c>
      <c r="AW288" s="18">
        <f t="shared" si="1490"/>
        <v>12.1488</v>
      </c>
      <c r="AX288" s="133">
        <f t="shared" si="1491"/>
        <v>0.14860562390000001</v>
      </c>
      <c r="AY288" s="133">
        <f t="shared" si="1492"/>
        <v>0.14812658488403804</v>
      </c>
      <c r="AZ288" s="152">
        <f t="shared" si="1493"/>
        <v>1.2232123658303702E-2</v>
      </c>
      <c r="BA288" s="18" t="str">
        <f>Input!B288</f>
        <v>D4_2</v>
      </c>
      <c r="BB288" s="134">
        <f>Input!E288</f>
        <v>0</v>
      </c>
      <c r="BC288" s="18">
        <f>((U288-1)*EXP(Constants!$B$17*AW288*1000))*1000</f>
        <v>840.02232715535695</v>
      </c>
      <c r="BD288" s="130">
        <f>SQRT((EXP(Constants!$B$17*AW288*1000)*V288)^2+((U288-1)*Constants!$B$17*EXP(Constants!$B$17*AW288*1000)*AY288*1000)^2)*1000</f>
        <v>1.0914142856578102</v>
      </c>
      <c r="BE288" s="18">
        <f t="shared" si="1494"/>
        <v>12090.8</v>
      </c>
      <c r="BF288" s="135">
        <f t="shared" si="1495"/>
        <v>74.063292442019019</v>
      </c>
      <c r="BG288" s="20">
        <f t="shared" si="1496"/>
        <v>1.2192692684383482</v>
      </c>
      <c r="BH288" s="18"/>
      <c r="BI288" s="18"/>
      <c r="BJ288" s="18"/>
      <c r="BK288" s="18"/>
      <c r="BL288" s="18"/>
      <c r="BM288" s="18"/>
      <c r="BN288" s="157"/>
      <c r="BO288" s="18"/>
      <c r="BP288" s="18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</row>
    <row r="289" spans="1:110" ht="15" customHeight="1" x14ac:dyDescent="0.2">
      <c r="A289" s="136">
        <f>Input!A289</f>
        <v>10073</v>
      </c>
      <c r="B289" s="136" t="str">
        <f>Input!B289</f>
        <v>Hu1-13</v>
      </c>
      <c r="C289" s="136">
        <f>Input!O289</f>
        <v>2.0895427740891872</v>
      </c>
      <c r="D289" s="136">
        <f>C289*Input!P289/100</f>
        <v>1.3900221695571591E-2</v>
      </c>
      <c r="E289" s="137">
        <f>Input!M289</f>
        <v>2.7183951797234274</v>
      </c>
      <c r="F289" s="138">
        <f>E289*Input!N289/100</f>
        <v>2.6186684863893102E-4</v>
      </c>
      <c r="G289" s="139">
        <f t="shared" ref="G289" si="1506">E289*137.88</f>
        <v>374.81232738026614</v>
      </c>
      <c r="H289" s="138">
        <f>G289*Input!L289/100</f>
        <v>2.190701881388812E-2</v>
      </c>
      <c r="I289" s="136">
        <v>0</v>
      </c>
      <c r="J289" s="140">
        <f>(((C289*Constants!$B$24*0.000000001*Input!G289*(Constants!$B$4/Constants!$B$3))-(I289*0.000000000000001))/Input!F289)*1000000000000</f>
        <v>758.02594771749705</v>
      </c>
      <c r="K289" s="136">
        <f>J289*Input!P289/100</f>
        <v>5.0426001587174181</v>
      </c>
      <c r="L289" s="141">
        <f>(J289/Constants!$B$4)*602200000000*Constants!$B$17/(365.2425*24*60)</f>
        <v>10.465389855698669</v>
      </c>
      <c r="M289" s="142">
        <f>L289*Input!P289/100</f>
        <v>6.9618694064880818E-2</v>
      </c>
      <c r="N289" s="136">
        <v>0</v>
      </c>
      <c r="O289" s="140">
        <f>(((G289*Constants!$B$23*0.000000001*Input!G289*(Constants!$B$7/Constants!$B$6))-(N289*0.000000001))/Input!F289)*1000000</f>
        <v>13.697085699255613</v>
      </c>
      <c r="P289" s="136">
        <f>O289*Input!N289/100</f>
        <v>1.3194596188058141E-3</v>
      </c>
      <c r="Q289" s="143">
        <f>(O289/Constants!$B$7)*602200000000000000*Constants!$B$18/(365.2425*24*60)</f>
        <v>10.219679970708732</v>
      </c>
      <c r="R289" s="144">
        <f>Q289*Input!N289/100</f>
        <v>9.8447621154926332E-4</v>
      </c>
      <c r="S289" s="142">
        <f>Input!S289*Constants!$B$17/Constants!$B$18</f>
        <v>0.99863798828056916</v>
      </c>
      <c r="T289" s="136">
        <f>S289*Input!T289/100</f>
        <v>1.5175437321321853E-3</v>
      </c>
      <c r="U289" s="142">
        <f>S289</f>
        <v>0.99863798828056916</v>
      </c>
      <c r="V289" s="136">
        <f>U289*Input!T289/100</f>
        <v>1.5175437321321853E-3</v>
      </c>
      <c r="W289" s="145">
        <v>0</v>
      </c>
      <c r="X289" s="140">
        <f>(((Constants!$B$25*0.000000001*Input!G289/Input!W289*(Constants!$B$11/Constants!$B$9))-(W289*0.000000001))/Input!F289)*1000000000</f>
        <v>0.96245649135795086</v>
      </c>
      <c r="Y289" s="140">
        <f>X289*Input!X289/100</f>
        <v>4.6253986327898363E-3</v>
      </c>
      <c r="Z289" s="140">
        <f>(X289/Constants!$B$11)*6.022E+23*0.000000001*Constants!$B$19/(365.2425*24*60)</f>
        <v>2.3496674453726298E-4</v>
      </c>
      <c r="AA289" s="140">
        <f>Z289*Input!X289/100</f>
        <v>1.1292093395311034E-6</v>
      </c>
      <c r="AB289" s="141">
        <v>0</v>
      </c>
      <c r="AC289" s="141">
        <v>0.9</v>
      </c>
      <c r="AD289" s="140">
        <f>(((Input!G289*Constants!$B$25*0.000000001*Input!U289*(Constants!$B$10/Constants!$B$9))-((AB289*0.000000000000001)+(Input!G289*AC289*0.000000000000001)))/Input!F289)*1000000000000</f>
        <v>224.8804554534828</v>
      </c>
      <c r="AE289" s="140">
        <f>AD289*Input!V289/100</f>
        <v>0.7718177697123384</v>
      </c>
      <c r="AF289" s="140">
        <f>(AD289/Constants!$B$10)*602200000000*Constants!$B$16/(365.2425*24*60)</f>
        <v>10.264818713747937</v>
      </c>
      <c r="AG289" s="140">
        <f>AF289*Input!V289/100</f>
        <v>3.5230138031204825E-2</v>
      </c>
      <c r="AH289" s="136">
        <f t="shared" ref="AH289" si="1507">AF289/Z289</f>
        <v>43686.261789783006</v>
      </c>
      <c r="AI289" s="145">
        <f t="shared" ref="AI289" si="1508">AH289*SQRT((AG289/AF289)^2+(AA289/Z289)^2)</f>
        <v>257.99112532631034</v>
      </c>
      <c r="AJ289" s="142">
        <f t="shared" si="1480"/>
        <v>-1.3620117194308445</v>
      </c>
      <c r="AK289" s="145">
        <f t="shared" ref="AK289" si="1509">V289*1000</f>
        <v>1.5175437321321852</v>
      </c>
      <c r="AL289" s="145">
        <f t="shared" ref="AL289" si="1510">AF289/Q289</f>
        <v>1.0044168450644815</v>
      </c>
      <c r="AM289" s="145">
        <f t="shared" ref="AM289" si="1511">AL289*SQRT((R289/Q289)^2+(AG289/AF289)^2)</f>
        <v>3.4486414792172888E-3</v>
      </c>
      <c r="AN289" s="136">
        <f>AF289/Q289</f>
        <v>1.0044168450644815</v>
      </c>
      <c r="AO289" s="140">
        <f t="shared" ref="AO289" si="1512">AN289*SQRT((R289/Q289)^2+(AG289/AF289)^2)</f>
        <v>3.4486414792172888E-3</v>
      </c>
      <c r="AP289" s="136" t="str">
        <f t="shared" ref="AP289" si="1513">ThU_Alter_Kombi(AN289,U289)</f>
        <v>Out of range</v>
      </c>
      <c r="AQ289" s="136" t="e">
        <f t="shared" si="1486"/>
        <v>#VALUE!</v>
      </c>
      <c r="AR289" s="136" t="e">
        <f>(AQ289/AP289)*100</f>
        <v>#VALUE!</v>
      </c>
      <c r="AS289" s="144">
        <f t="shared" si="1487"/>
        <v>2.299159515862688E-5</v>
      </c>
      <c r="AT289" s="144">
        <f t="shared" si="1488"/>
        <v>1.1051580605429167E-7</v>
      </c>
      <c r="AU289" s="136">
        <v>0.75</v>
      </c>
      <c r="AV289" s="136">
        <f t="shared" ref="AV289" si="1514">AU289/2</f>
        <v>0.375</v>
      </c>
      <c r="AW289" s="136" t="str">
        <f t="shared" si="1490"/>
        <v>Out of range</v>
      </c>
      <c r="AX289" s="146">
        <f t="shared" si="1491"/>
        <v>188.59094468640001</v>
      </c>
      <c r="AY289" s="146" t="e">
        <f t="shared" si="1492"/>
        <v>#VALUE!</v>
      </c>
      <c r="AZ289" s="147" t="e">
        <f t="shared" si="1493"/>
        <v>#VALUE!</v>
      </c>
      <c r="BA289" s="136" t="str">
        <f>Input!B289</f>
        <v>Hu1-13</v>
      </c>
      <c r="BB289" s="148">
        <f>Input!E289</f>
        <v>0</v>
      </c>
      <c r="BC289" s="136" t="e">
        <f>((U289-1)*EXP(Constants!$B$17*AW289*1000))*1000</f>
        <v>#VALUE!</v>
      </c>
      <c r="BD289" s="142" t="e">
        <f>SQRT((EXP(Constants!$B$17*AW289*1000)*V289)^2+((U289-1)*Constants!$B$17*EXP(Constants!$B$17*AW289*1000)*AY289*1000)^2)*1000</f>
        <v>#VALUE!</v>
      </c>
      <c r="BE289" s="136" t="e">
        <f t="shared" si="1494"/>
        <v>#VALUE!</v>
      </c>
      <c r="BF289" s="149" t="e">
        <f t="shared" si="1495"/>
        <v>#VALUE!</v>
      </c>
      <c r="BG289" s="158" t="e">
        <f t="shared" si="1496"/>
        <v>#VALUE!</v>
      </c>
      <c r="BH289" s="136"/>
      <c r="BI289" s="18"/>
      <c r="BJ289" s="18"/>
      <c r="BK289" s="18"/>
      <c r="BL289" s="18"/>
      <c r="BM289" s="18"/>
      <c r="BN289" s="157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</row>
    <row r="290" spans="1:110" ht="15" customHeight="1" x14ac:dyDescent="0.2">
      <c r="A290" s="18">
        <f>Input!A290</f>
        <v>10282</v>
      </c>
      <c r="B290" s="18" t="str">
        <f>Input!B290</f>
        <v>A1_1</v>
      </c>
      <c r="C290" s="18">
        <f>Input!O290</f>
        <v>4.299894527317023</v>
      </c>
      <c r="D290" s="18">
        <f>C290*Input!P290/100</f>
        <v>1.0151851099117174E-2</v>
      </c>
      <c r="E290" s="150">
        <f>Input!M290</f>
        <v>3.0555267860679778</v>
      </c>
      <c r="F290" s="151">
        <f>E290*Input!N290/100</f>
        <v>1.8898658457340532E-4</v>
      </c>
      <c r="G290" s="21">
        <f>E290*137.88</f>
        <v>421.29603326305278</v>
      </c>
      <c r="H290" s="151">
        <f>G290*Input!L290/100</f>
        <v>1.364096270726072E-2</v>
      </c>
      <c r="I290" s="18">
        <v>0.3</v>
      </c>
      <c r="J290" s="127">
        <f>(((C290*Constants!$B$24*0.000000001*Input!G290*(Constants!$B$4/Constants!$B$3))-(I290*0.000000000000001))/Input!F290)*1000000000000</f>
        <v>324.13638639027846</v>
      </c>
      <c r="K290" s="18">
        <f>J290*Input!P290/100</f>
        <v>0.76527094084170988</v>
      </c>
      <c r="L290" s="132">
        <f>(J290/Constants!$B$4)*602200000000*Constants!$B$17/(365.2425*24*60)</f>
        <v>4.4750627075576865</v>
      </c>
      <c r="M290" s="130">
        <f>L290*Input!P290/100</f>
        <v>1.0565415030001803E-2</v>
      </c>
      <c r="N290" s="18">
        <v>5.0000000000000001E-3</v>
      </c>
      <c r="O290" s="127">
        <f>(((G290*Constants!$B$23*0.000000001*Input!G290*(Constants!$B$7/Constants!$B$6))-(N290*0.000000001))/Input!F290)*1000000</f>
        <v>3.1991420144122586</v>
      </c>
      <c r="P290" s="18">
        <f>O290*Input!N290/100</f>
        <v>1.9786929233472144E-4</v>
      </c>
      <c r="Q290" s="128">
        <f>(O290/Constants!$B$7)*602200000000000000*Constants!$B$18/(365.2425*24*60)</f>
        <v>2.3869462662352001</v>
      </c>
      <c r="R290" s="129">
        <f>Q290*Input!N290/100</f>
        <v>1.4763438647400449E-4</v>
      </c>
      <c r="S290" s="130">
        <f>Input!S290*Constants!$B$17/Constants!$B$18</f>
        <v>1.8715173621796315</v>
      </c>
      <c r="T290" s="18">
        <f>S290*Input!T290/100</f>
        <v>7.5178118999647285E-4</v>
      </c>
      <c r="U290" s="18">
        <f>S290*1/((U289+U291)/2)</f>
        <v>1.8745993785006279</v>
      </c>
      <c r="V290" s="18">
        <f>U290*Input!T290/100</f>
        <v>7.530192238743358E-4</v>
      </c>
      <c r="W290" s="131">
        <v>3.0000000000000001E-3</v>
      </c>
      <c r="X290" s="127">
        <f>IF((((Constants!$B$25*0.000000001*Input!G290/Input!W290*(Constants!$B$11/Constants!$B$9))-(W290*0.000000001))/Input!F290)*1000000000&lt;0, "n.d.", (((Constants!$B$25*0.000000001*Input!G290/Input!W290*(Constants!$B$11/Constants!$B$9))-(W290*0.000000001))/Input!F290)*1000000000)</f>
        <v>19.661157243338657</v>
      </c>
      <c r="Y290" s="127">
        <f>X290*Input!X290/100</f>
        <v>3.8063824225860479E-2</v>
      </c>
      <c r="Z290" s="127">
        <f>(X290/Constants!$B$11)*6.022E+23*0.000000001*Constants!$B$19/(365.2425*24*60)</f>
        <v>4.799924103358116E-3</v>
      </c>
      <c r="AA290" s="127">
        <f>Z290*Input!X290/100</f>
        <v>9.2926100486580233E-6</v>
      </c>
      <c r="AB290" s="132">
        <v>0.05</v>
      </c>
      <c r="AC290" s="132">
        <v>0.9</v>
      </c>
      <c r="AD290" s="127">
        <f>(((Input!G290*Constants!$B$25*0.000000001*Input!U290*(Constants!$B$10/Constants!$B$9))-((AB290*0.000000000000001)+(Input!G290*AC290*0.000000000000001)))/Input!F290)*1000000000000</f>
        <v>5.6275084863240163</v>
      </c>
      <c r="AE290" s="127">
        <f>AD290*Input!V290/100</f>
        <v>1.5844946662100103E-2</v>
      </c>
      <c r="AF290" s="127">
        <f>(AD290/Constants!$B$10)*602200000000*Constants!$B$16/(365.2425*24*60)</f>
        <v>0.25687138664721815</v>
      </c>
      <c r="AG290" s="127">
        <f>AF290*Input!V290/100</f>
        <v>7.2325318217396958E-4</v>
      </c>
      <c r="AH290" s="18">
        <f>AF290/Z290</f>
        <v>53.515718398027616</v>
      </c>
      <c r="AI290" s="131">
        <f>AH290*SQRT((AG290/AF290)^2+(AA290/Z290)^2)</f>
        <v>0.18286250120786268</v>
      </c>
      <c r="AJ290" s="130">
        <f t="shared" si="1480"/>
        <v>874.59937850062784</v>
      </c>
      <c r="AK290" s="131">
        <f>V290*1000</f>
        <v>0.75301922387433584</v>
      </c>
      <c r="AL290" s="131">
        <f>AF290/Q290</f>
        <v>0.10761506879347031</v>
      </c>
      <c r="AM290" s="131">
        <f>AL290*SQRT((R290/Q290)^2+(AG290/AF290)^2)</f>
        <v>3.0307664380539923E-4</v>
      </c>
      <c r="AN290" s="18">
        <f>AL290*1/((AN289+AN291)/2)</f>
        <v>0.10706999712279382</v>
      </c>
      <c r="AO290" s="127">
        <f>AN290*SQRT((R290/Q290)^2+(AG290/AF290)^2)</f>
        <v>3.0154155681029568E-4</v>
      </c>
      <c r="AP290" s="18">
        <f>ThU_Alter_Kombi(AN290,U290)</f>
        <v>6.3856999999999999</v>
      </c>
      <c r="AQ290" s="18">
        <f t="shared" si="1486"/>
        <v>1.9E-2</v>
      </c>
      <c r="AR290" s="152">
        <f>(AQ290/AP290)</f>
        <v>2.9753981552531439E-3</v>
      </c>
      <c r="AS290" s="129">
        <f t="shared" si="1487"/>
        <v>2.0109058051519415E-3</v>
      </c>
      <c r="AT290" s="129">
        <f t="shared" si="1488"/>
        <v>3.895081883509823E-6</v>
      </c>
      <c r="AU290" s="18">
        <v>0.75</v>
      </c>
      <c r="AV290" s="18">
        <f>AU290/2</f>
        <v>0.375</v>
      </c>
      <c r="AW290" s="18">
        <f t="shared" si="1490"/>
        <v>6.2986000000000004</v>
      </c>
      <c r="AX290" s="133">
        <f t="shared" si="1491"/>
        <v>4.7202053000000001E-2</v>
      </c>
      <c r="AY290" s="133">
        <f t="shared" si="1492"/>
        <v>4.7418650650484458E-2</v>
      </c>
      <c r="AZ290" s="152">
        <f t="shared" si="1493"/>
        <v>7.4940547105706024E-3</v>
      </c>
      <c r="BA290" s="18" t="str">
        <f>Input!B290</f>
        <v>A1_1</v>
      </c>
      <c r="BB290" s="134">
        <f>Input!E290</f>
        <v>0</v>
      </c>
      <c r="BC290" s="18">
        <f>((U290-1)*EXP(Constants!$B$17*AW290*1000))*1000</f>
        <v>890.28439398358648</v>
      </c>
      <c r="BD290" s="130">
        <f>SQRT((EXP(Constants!$B$17*AW290*1000)*V290)^2+((U290-1)*Constants!$B$17*EXP(Constants!$B$17*AW290*1000)*AY290*1000)^2)*1000</f>
        <v>0.77572691214389811</v>
      </c>
      <c r="BE290" s="18">
        <f t="shared" si="1494"/>
        <v>6240.6</v>
      </c>
      <c r="BF290" s="135">
        <f t="shared" si="1495"/>
        <v>23.709325325242229</v>
      </c>
      <c r="BG290" s="20">
        <f t="shared" si="1496"/>
        <v>0.75284429318395285</v>
      </c>
      <c r="BH290" s="18"/>
      <c r="BI290" s="18"/>
      <c r="BJ290" s="18"/>
      <c r="BK290" s="18"/>
      <c r="BL290" s="18"/>
      <c r="BM290" s="18"/>
      <c r="BN290" s="157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</row>
    <row r="291" spans="1:110" ht="15" customHeight="1" x14ac:dyDescent="0.2">
      <c r="A291" s="136">
        <f>Input!A291</f>
        <v>10073</v>
      </c>
      <c r="B291" s="136" t="str">
        <f>Input!B291</f>
        <v>Hu1-13</v>
      </c>
      <c r="C291" s="136">
        <f>Input!O291</f>
        <v>2.1132654689701282</v>
      </c>
      <c r="D291" s="136">
        <f>C291*Input!P291/100</f>
        <v>1.567715065304626E-2</v>
      </c>
      <c r="E291" s="137">
        <f>Input!M291</f>
        <v>2.7182805495808826</v>
      </c>
      <c r="F291" s="138">
        <f>E291*Input!N291/100</f>
        <v>3.1215356833415525E-4</v>
      </c>
      <c r="G291" s="139">
        <f t="shared" ref="G291" si="1515">E291*137.88</f>
        <v>374.79652217621208</v>
      </c>
      <c r="H291" s="138">
        <f>G291*Input!L291/100</f>
        <v>2.8301926133416783E-2</v>
      </c>
      <c r="I291" s="136">
        <v>0</v>
      </c>
      <c r="J291" s="140">
        <f>(((C291*Constants!$B$24*0.000000001*Input!G291*(Constants!$B$4/Constants!$B$3))-(I291*0.000000000000001))/Input!F291)*1000000000000</f>
        <v>766.63185829876124</v>
      </c>
      <c r="K291" s="136">
        <f>J291*Input!P291/100</f>
        <v>5.687218815831784</v>
      </c>
      <c r="L291" s="141">
        <f>(J291/Constants!$B$4)*602200000000*Constants!$B$17/(365.2425*24*60)</f>
        <v>10.584204006543247</v>
      </c>
      <c r="M291" s="142">
        <f>L291*Input!P291/100</f>
        <v>7.8518370356005562E-2</v>
      </c>
      <c r="N291" s="136">
        <v>0</v>
      </c>
      <c r="O291" s="140">
        <f>(((G291*Constants!$B$23*0.000000001*Input!G291*(Constants!$B$7/Constants!$B$6))-(N291*0.000000001))/Input!F291)*1000000</f>
        <v>13.696508116239769</v>
      </c>
      <c r="P291" s="136">
        <f>O291*Input!N291/100</f>
        <v>1.572837609738688E-3</v>
      </c>
      <c r="Q291" s="143">
        <f>(O291/Constants!$B$7)*602200000000000000*Constants!$B$18/(365.2425*24*60)</f>
        <v>10.219249024030873</v>
      </c>
      <c r="R291" s="144">
        <f>Q291*Input!N291/100</f>
        <v>1.1735267903228075E-3</v>
      </c>
      <c r="S291" s="142">
        <f>Input!S291*Constants!$B$17/Constants!$B$18</f>
        <v>0.99807382507396047</v>
      </c>
      <c r="T291" s="136">
        <f>S291*Input!T291/100</f>
        <v>1.6113509877397111E-3</v>
      </c>
      <c r="U291" s="142">
        <f>S291</f>
        <v>0.99807382507396047</v>
      </c>
      <c r="V291" s="136">
        <f>U291*Input!T291/100</f>
        <v>1.6113509877397111E-3</v>
      </c>
      <c r="W291" s="145">
        <v>0</v>
      </c>
      <c r="X291" s="140">
        <f>(((Constants!$B$25*0.000000001*Input!G291/Input!W291*(Constants!$B$11/Constants!$B$9))-(W291*0.000000001))/Input!F291)*1000000000</f>
        <v>0.96757756292713326</v>
      </c>
      <c r="Y291" s="140">
        <f>X291*Input!X291/100</f>
        <v>9.9627390031446703E-3</v>
      </c>
      <c r="Z291" s="140">
        <f>(X291/Constants!$B$11)*6.022E+23*0.000000001*Constants!$B$19/(365.2425*24*60)</f>
        <v>2.3621696366504436E-4</v>
      </c>
      <c r="AA291" s="140">
        <f>Z291*Input!X291/100</f>
        <v>2.4322266733745803E-6</v>
      </c>
      <c r="AB291" s="141">
        <v>0</v>
      </c>
      <c r="AC291" s="141">
        <v>0.9</v>
      </c>
      <c r="AD291" s="140">
        <f>(((Input!G291*Constants!$B$25*0.000000001*Input!U291*(Constants!$B$10/Constants!$B$9))-((AB291*0.000000000000001)+(Input!G291*AC291*0.000000000000001)))/Input!F291)*1000000000000</f>
        <v>225.17274441125707</v>
      </c>
      <c r="AE291" s="140">
        <f>AD291*Input!V291/100</f>
        <v>0.55345839222565762</v>
      </c>
      <c r="AF291" s="140">
        <f>(AD291/Constants!$B$10)*602200000000*Constants!$B$16/(365.2425*24*60)</f>
        <v>10.278160438610298</v>
      </c>
      <c r="AG291" s="140">
        <f>AF291*Input!V291/100</f>
        <v>2.5262978280359883E-2</v>
      </c>
      <c r="AH291" s="136">
        <f t="shared" ref="AH291" si="1516">AF291/Z291</f>
        <v>43511.525502396726</v>
      </c>
      <c r="AI291" s="145">
        <f t="shared" ref="AI291" si="1517">AH291*SQRT((AG291/AF291)^2+(AA291/Z291)^2)</f>
        <v>460.60798848989708</v>
      </c>
      <c r="AJ291" s="142">
        <f t="shared" si="1480"/>
        <v>-1.9261749260395256</v>
      </c>
      <c r="AK291" s="145">
        <f t="shared" ref="AK291" si="1518">V291*1000</f>
        <v>1.6113509877397112</v>
      </c>
      <c r="AL291" s="145">
        <f t="shared" ref="AL291" si="1519">AF291/Q291</f>
        <v>1.0057647498794573</v>
      </c>
      <c r="AM291" s="145">
        <f t="shared" ref="AM291" si="1520">AL291*SQRT((R291/Q291)^2+(AG291/AF291)^2)</f>
        <v>2.4747938854489454E-3</v>
      </c>
      <c r="AN291" s="136">
        <f>AF291/Q291</f>
        <v>1.0057647498794573</v>
      </c>
      <c r="AO291" s="140">
        <f t="shared" ref="AO291" si="1521">AN291*SQRT((R291/Q291)^2+(AG291/AF291)^2)</f>
        <v>2.4747938854489454E-3</v>
      </c>
      <c r="AP291" s="136" t="str">
        <f t="shared" ref="AP291" si="1522">ThU_Alter_Kombi(AN291,U291)</f>
        <v>Out of range</v>
      </c>
      <c r="AQ291" s="136" t="e">
        <f t="shared" si="1486"/>
        <v>#VALUE!</v>
      </c>
      <c r="AR291" s="136" t="e">
        <f>(AQ291/AP291)*100</f>
        <v>#VALUE!</v>
      </c>
      <c r="AS291" s="144">
        <f t="shared" si="1487"/>
        <v>2.3114904344690401E-5</v>
      </c>
      <c r="AT291" s="144">
        <f t="shared" si="1488"/>
        <v>2.3801924458035915E-7</v>
      </c>
      <c r="AU291" s="136">
        <v>0.75</v>
      </c>
      <c r="AV291" s="136">
        <f t="shared" ref="AV291" si="1523">AU291/2</f>
        <v>0.375</v>
      </c>
      <c r="AW291" s="136" t="str">
        <f t="shared" si="1490"/>
        <v>Out of range</v>
      </c>
      <c r="AX291" s="146">
        <f t="shared" si="1491"/>
        <v>62.371799557400003</v>
      </c>
      <c r="AY291" s="146" t="e">
        <f t="shared" si="1492"/>
        <v>#VALUE!</v>
      </c>
      <c r="AZ291" s="147" t="e">
        <f t="shared" si="1493"/>
        <v>#VALUE!</v>
      </c>
      <c r="BA291" s="136" t="str">
        <f>Input!B291</f>
        <v>Hu1-13</v>
      </c>
      <c r="BB291" s="148">
        <f>Input!E291</f>
        <v>0</v>
      </c>
      <c r="BC291" s="136" t="e">
        <f>((U291-1)*EXP(Constants!$B$17*AW291*1000))*1000</f>
        <v>#VALUE!</v>
      </c>
      <c r="BD291" s="142" t="e">
        <f>SQRT((EXP(Constants!$B$17*AW291*1000)*V291)^2+((U291-1)*Constants!$B$17*EXP(Constants!$B$17*AW291*1000)*AY291*1000)^2)*1000</f>
        <v>#VALUE!</v>
      </c>
      <c r="BE291" s="136" t="e">
        <f t="shared" si="1494"/>
        <v>#VALUE!</v>
      </c>
      <c r="BF291" s="149" t="e">
        <f t="shared" si="1495"/>
        <v>#VALUE!</v>
      </c>
      <c r="BG291" s="158" t="e">
        <f t="shared" si="1496"/>
        <v>#VALUE!</v>
      </c>
      <c r="BH291" s="136"/>
      <c r="BI291" s="18"/>
      <c r="BJ291" s="18"/>
      <c r="BK291" s="18"/>
      <c r="BL291" s="18"/>
      <c r="BM291" s="18"/>
      <c r="BN291" s="157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</row>
    <row r="292" spans="1:110" ht="15" customHeight="1" x14ac:dyDescent="0.2">
      <c r="A292" s="18">
        <f>Input!A292</f>
        <v>10283</v>
      </c>
      <c r="B292" s="18" t="str">
        <f>Input!B292</f>
        <v>A1_2</v>
      </c>
      <c r="C292" s="18">
        <f>Input!O292</f>
        <v>5.9977912713466663</v>
      </c>
      <c r="D292" s="18">
        <f>C292*Input!P292/100</f>
        <v>1.4917148972314373E-2</v>
      </c>
      <c r="E292" s="150">
        <f>Input!M292</f>
        <v>4.2876601941577164</v>
      </c>
      <c r="F292" s="151">
        <f>E292*Input!N292/100</f>
        <v>2.3613284916977444E-4</v>
      </c>
      <c r="G292" s="21">
        <f>E292*137.88</f>
        <v>591.1825875704659</v>
      </c>
      <c r="H292" s="151">
        <f>G292*Input!L292/100</f>
        <v>2.0496329206997649E-2</v>
      </c>
      <c r="I292" s="18">
        <v>0.3</v>
      </c>
      <c r="J292" s="127">
        <f>(((C292*Constants!$B$24*0.000000001*Input!G292*(Constants!$B$4/Constants!$B$3))-(I292*0.000000000000001))/Input!F292)*1000000000000</f>
        <v>381.35413634845077</v>
      </c>
      <c r="K292" s="18">
        <f>J292*Input!P292/100</f>
        <v>0.94846856213468345</v>
      </c>
      <c r="L292" s="132">
        <f>(J292/Constants!$B$4)*602200000000*Constants!$B$17/(365.2425*24*60)</f>
        <v>5.2650172754471276</v>
      </c>
      <c r="M292" s="130">
        <f>L292*Input!P292/100</f>
        <v>1.3094661598988824E-2</v>
      </c>
      <c r="N292" s="18">
        <v>5.0000000000000001E-3</v>
      </c>
      <c r="O292" s="127">
        <f>(((G292*Constants!$B$23*0.000000001*Input!G292*(Constants!$B$7/Constants!$B$6))-(N292*0.000000001))/Input!F292)*1000000</f>
        <v>3.7864876410225579</v>
      </c>
      <c r="P292" s="18">
        <f>O292*Input!N292/100</f>
        <v>2.0853194388844001E-4</v>
      </c>
      <c r="Q292" s="128">
        <f>(O292/Constants!$B$7)*602200000000000000*Constants!$B$18/(365.2425*24*60)</f>
        <v>2.8251770306436361</v>
      </c>
      <c r="R292" s="129">
        <f>Q292*Input!N292/100</f>
        <v>1.5559001213852859E-4</v>
      </c>
      <c r="S292" s="130">
        <f>Input!S292*Constants!$B$17/Constants!$B$18</f>
        <v>1.8728702739340819</v>
      </c>
      <c r="T292" s="18">
        <f>S292*Input!T292/100</f>
        <v>7.1447526716212273E-4</v>
      </c>
      <c r="U292" s="18">
        <f>S292*1/((U291+U293)/2)</f>
        <v>1.8765520776042655</v>
      </c>
      <c r="V292" s="18">
        <f>U292*Input!T292/100</f>
        <v>7.1587982662227529E-4</v>
      </c>
      <c r="W292" s="131">
        <v>3.0000000000000001E-3</v>
      </c>
      <c r="X292" s="127">
        <f>IF((((Constants!$B$25*0.000000001*Input!G292/Input!W292*(Constants!$B$11/Constants!$B$9))-(W292*0.000000001))/Input!F292)*1000000000&lt;0, "n.d.", (((Constants!$B$25*0.000000001*Input!G292/Input!W292*(Constants!$B$11/Constants!$B$9))-(W292*0.000000001))/Input!F292)*1000000000)</f>
        <v>15.283169784917668</v>
      </c>
      <c r="Y292" s="127">
        <f>X292*Input!X292/100</f>
        <v>2.6568519385760235E-2</v>
      </c>
      <c r="Z292" s="127">
        <f>(X292/Constants!$B$11)*6.022E+23*0.000000001*Constants!$B$19/(365.2425*24*60)</f>
        <v>3.731115829979694E-3</v>
      </c>
      <c r="AA292" s="127">
        <f>Z292*Input!X292/100</f>
        <v>6.4862345085742579E-6</v>
      </c>
      <c r="AB292" s="132">
        <v>0.05</v>
      </c>
      <c r="AC292" s="132">
        <v>0.9</v>
      </c>
      <c r="AD292" s="127">
        <f>(((Input!G292*Constants!$B$25*0.000000001*Input!U292*(Constants!$B$10/Constants!$B$9))-((AB292*0.000000000000001)+(Input!G292*AC292*0.000000000000001)))/Input!F292)*1000000000000</f>
        <v>5.8256538652405974</v>
      </c>
      <c r="AE292" s="127">
        <f>AD292*Input!V292/100</f>
        <v>1.6839969596361547E-2</v>
      </c>
      <c r="AF292" s="127">
        <f>(AD292/Constants!$B$10)*602200000000*Constants!$B$16/(365.2425*24*60)</f>
        <v>0.26591586492099284</v>
      </c>
      <c r="AG292" s="127">
        <f>AF292*Input!V292/100</f>
        <v>7.6867166914571959E-4</v>
      </c>
      <c r="AH292" s="18">
        <f>AF292/Z292</f>
        <v>71.269796232093938</v>
      </c>
      <c r="AI292" s="131">
        <f>AH292*SQRT((AG292/AF292)^2+(AA292/Z292)^2)</f>
        <v>0.24040215444355156</v>
      </c>
      <c r="AJ292" s="130">
        <f t="shared" si="1480"/>
        <v>876.55207760426549</v>
      </c>
      <c r="AK292" s="131">
        <f>V292*1000</f>
        <v>0.71587982662227534</v>
      </c>
      <c r="AL292" s="131">
        <f>AF292/Q292</f>
        <v>9.4123611383181705E-2</v>
      </c>
      <c r="AM292" s="131">
        <f>AL292*SQRT((R292/Q292)^2+(AG292/AF292)^2)</f>
        <v>2.7212849075778408E-4</v>
      </c>
      <c r="AN292" s="18">
        <f>AL292*1/((AN291+AN293)/2)</f>
        <v>9.3690878116877735E-2</v>
      </c>
      <c r="AO292" s="127">
        <f>AN292*SQRT((R292/Q292)^2+(AG292/AF292)^2)</f>
        <v>2.7087738012858626E-4</v>
      </c>
      <c r="AP292" s="18">
        <f>ThU_Alter_Kombi(AN292,U292)</f>
        <v>5.5640999999999998</v>
      </c>
      <c r="AQ292" s="18">
        <f t="shared" si="1486"/>
        <v>1.7299999999999999E-2</v>
      </c>
      <c r="AR292" s="152">
        <f>(AQ292/AP292)</f>
        <v>3.1092180226811165E-3</v>
      </c>
      <c r="AS292" s="129">
        <f t="shared" si="1487"/>
        <v>1.3206662058730053E-3</v>
      </c>
      <c r="AT292" s="129">
        <f t="shared" si="1488"/>
        <v>2.2970201306017358E-6</v>
      </c>
      <c r="AU292" s="18">
        <v>0.75</v>
      </c>
      <c r="AV292" s="18">
        <f>AU292/2</f>
        <v>0.375</v>
      </c>
      <c r="AW292" s="18">
        <f t="shared" si="1490"/>
        <v>5.5068999999999999</v>
      </c>
      <c r="AX292" s="133">
        <f t="shared" si="1491"/>
        <v>3.2932602700000001E-2</v>
      </c>
      <c r="AY292" s="133">
        <f t="shared" si="1492"/>
        <v>3.3092549512849977E-2</v>
      </c>
      <c r="AZ292" s="152">
        <f t="shared" si="1493"/>
        <v>5.9802434582069772E-3</v>
      </c>
      <c r="BA292" s="18" t="str">
        <f>Input!B292</f>
        <v>A1_2</v>
      </c>
      <c r="BB292" s="134">
        <f>Input!E292</f>
        <v>0</v>
      </c>
      <c r="BC292" s="18">
        <f>((U292-1)*EXP(Constants!$B$17*AW292*1000))*1000</f>
        <v>890.28080145522279</v>
      </c>
      <c r="BD292" s="130">
        <f>SQRT((EXP(Constants!$B$17*AW292*1000)*V292)^2+((U292-1)*Constants!$B$17*EXP(Constants!$B$17*AW292*1000)*AY292*1000)^2)*1000</f>
        <v>0.73183028654591964</v>
      </c>
      <c r="BE292" s="18">
        <f t="shared" si="1494"/>
        <v>5448.9</v>
      </c>
      <c r="BF292" s="135">
        <f t="shared" si="1495"/>
        <v>16.546274756424989</v>
      </c>
      <c r="BG292" s="20">
        <f t="shared" si="1496"/>
        <v>0.60092882588843044</v>
      </c>
      <c r="BH292" s="18"/>
      <c r="BI292" s="18"/>
      <c r="BJ292" s="18"/>
      <c r="BK292" s="18"/>
      <c r="BL292" s="18"/>
      <c r="BM292" s="18"/>
      <c r="BN292" s="157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</row>
    <row r="293" spans="1:110" ht="15" customHeight="1" x14ac:dyDescent="0.2">
      <c r="A293" s="136">
        <f>Input!A293</f>
        <v>10073</v>
      </c>
      <c r="B293" s="136" t="str">
        <f>Input!B293</f>
        <v>Hu1-13</v>
      </c>
      <c r="C293" s="136">
        <f>Input!O293</f>
        <v>2.0689160619199458</v>
      </c>
      <c r="D293" s="136">
        <f>C293*Input!P293/100</f>
        <v>1.4515009424615456E-2</v>
      </c>
      <c r="E293" s="137">
        <f>Input!M293</f>
        <v>2.7185672058928261</v>
      </c>
      <c r="F293" s="138">
        <f>E293*Input!N293/100</f>
        <v>3.168507838066006E-4</v>
      </c>
      <c r="G293" s="139">
        <f t="shared" ref="G293" si="1524">E293*137.88</f>
        <v>374.83604634850286</v>
      </c>
      <c r="H293" s="138">
        <f>G293*Input!L293/100</f>
        <v>2.2567978954336314E-2</v>
      </c>
      <c r="I293" s="136">
        <v>0</v>
      </c>
      <c r="J293" s="140">
        <f>(((C293*Constants!$B$24*0.000000001*Input!G293*(Constants!$B$4/Constants!$B$3))-(I293*0.000000000000001))/Input!F293)*1000000000000</f>
        <v>750.54317051175133</v>
      </c>
      <c r="K293" s="136">
        <f>J293*Input!P293/100</f>
        <v>5.2656274433140204</v>
      </c>
      <c r="L293" s="141">
        <f>(J293/Constants!$B$4)*602200000000*Constants!$B$17/(365.2425*24*60)</f>
        <v>10.362081808134775</v>
      </c>
      <c r="M293" s="142">
        <f>L293*Input!P293/100</f>
        <v>7.2697833359240654E-2</v>
      </c>
      <c r="N293" s="136">
        <v>0</v>
      </c>
      <c r="O293" s="140">
        <f>(((G293*Constants!$B$23*0.000000001*Input!G293*(Constants!$B$7/Constants!$B$6))-(N293*0.000000001))/Input!F293)*1000000</f>
        <v>13.697952481687521</v>
      </c>
      <c r="P293" s="136">
        <f>O293*Input!N293/100</f>
        <v>1.5965053102091177E-3</v>
      </c>
      <c r="Q293" s="143">
        <f>(O293/Constants!$B$7)*602200000000000000*Constants!$B$18/(365.2425*24*60)</f>
        <v>10.220326695074252</v>
      </c>
      <c r="R293" s="144">
        <f>Q293*Input!N293/100</f>
        <v>1.1911857529489616E-3</v>
      </c>
      <c r="S293" s="142">
        <f>Input!S293*Constants!$B$17/Constants!$B$18</f>
        <v>0.99800216587334745</v>
      </c>
      <c r="T293" s="136">
        <f>S293*Input!T293/100</f>
        <v>1.4886553314368387E-3</v>
      </c>
      <c r="U293" s="142">
        <f>S293</f>
        <v>0.99800216587334745</v>
      </c>
      <c r="V293" s="136">
        <f>U293*Input!T293/100</f>
        <v>1.4886553314368387E-3</v>
      </c>
      <c r="W293" s="145">
        <v>0</v>
      </c>
      <c r="X293" s="140">
        <f>(((Constants!$B$25*0.000000001*Input!G293/Input!W293*(Constants!$B$11/Constants!$B$9))-(W293*0.000000001))/Input!F293)*1000000000</f>
        <v>0.96049323036452938</v>
      </c>
      <c r="Y293" s="140">
        <f>X293*Input!X293/100</f>
        <v>5.2801188034745442E-3</v>
      </c>
      <c r="Z293" s="140">
        <f>(X293/Constants!$B$11)*6.022E+23*0.000000001*Constants!$B$19/(365.2425*24*60)</f>
        <v>2.3448744905903263E-4</v>
      </c>
      <c r="AA293" s="140">
        <f>Z293*Input!X293/100</f>
        <v>1.2890476994673682E-6</v>
      </c>
      <c r="AB293" s="141">
        <v>0</v>
      </c>
      <c r="AC293" s="141">
        <v>0.9</v>
      </c>
      <c r="AD293" s="140">
        <f>(((Input!G293*Constants!$B$25*0.000000001*Input!U293*(Constants!$B$10/Constants!$B$9))-((AB293*0.000000000000001)+(Input!G293*AC293*0.000000000000001)))/Input!F293)*1000000000000</f>
        <v>224.68329106849976</v>
      </c>
      <c r="AE293" s="140">
        <f>AD293*Input!V293/100</f>
        <v>0.58575009507135545</v>
      </c>
      <c r="AF293" s="140">
        <f>(AD293/Constants!$B$10)*602200000000*Constants!$B$16/(365.2425*24*60)</f>
        <v>10.255819013598019</v>
      </c>
      <c r="AG293" s="140">
        <f>AF293*Input!V293/100</f>
        <v>2.673695464260482E-2</v>
      </c>
      <c r="AH293" s="136">
        <f t="shared" ref="AH293" si="1525">AF293/Z293</f>
        <v>43737.176786021068</v>
      </c>
      <c r="AI293" s="145">
        <f t="shared" ref="AI293" si="1526">AH293*SQRT((AG293/AF293)^2+(AA293/Z293)^2)</f>
        <v>266.10313209199563</v>
      </c>
      <c r="AJ293" s="142">
        <f t="shared" si="1480"/>
        <v>-1.9978341266525534</v>
      </c>
      <c r="AK293" s="145">
        <f t="shared" ref="AK293" si="1527">V293*1000</f>
        <v>1.4886553314368387</v>
      </c>
      <c r="AL293" s="145">
        <f t="shared" ref="AL293" si="1528">AF293/Q293</f>
        <v>1.003472718591361</v>
      </c>
      <c r="AM293" s="145">
        <f t="shared" ref="AM293" si="1529">AL293*SQRT((R293/Q293)^2+(AG293/AF293)^2)</f>
        <v>2.6186697935116077E-3</v>
      </c>
      <c r="AN293" s="136">
        <f>AF293/Q293</f>
        <v>1.003472718591361</v>
      </c>
      <c r="AO293" s="140">
        <f t="shared" ref="AO293" si="1530">AN293*SQRT((R293/Q293)^2+(AG293/AF293)^2)</f>
        <v>2.6186697935116077E-3</v>
      </c>
      <c r="AP293" s="136" t="str">
        <f t="shared" ref="AP293" si="1531">ThU_Alter_Kombi(AN293,U293)</f>
        <v>Out of range</v>
      </c>
      <c r="AQ293" s="136" t="e">
        <f t="shared" si="1486"/>
        <v>#VALUE!</v>
      </c>
      <c r="AR293" s="136" t="e">
        <f>(AQ293/AP293)*100</f>
        <v>#VALUE!</v>
      </c>
      <c r="AS293" s="144">
        <f t="shared" si="1487"/>
        <v>2.2943243993564831E-5</v>
      </c>
      <c r="AT293" s="144">
        <f t="shared" si="1488"/>
        <v>1.2615422378304E-7</v>
      </c>
      <c r="AU293" s="136">
        <v>0.75</v>
      </c>
      <c r="AV293" s="136">
        <f t="shared" ref="AV293" si="1532">AU293/2</f>
        <v>0.375</v>
      </c>
      <c r="AW293" s="136" t="str">
        <f t="shared" si="1490"/>
        <v>Out of range</v>
      </c>
      <c r="AX293" s="146">
        <f t="shared" si="1491"/>
        <v>111.7089577557</v>
      </c>
      <c r="AY293" s="146" t="e">
        <f t="shared" si="1492"/>
        <v>#VALUE!</v>
      </c>
      <c r="AZ293" s="147" t="e">
        <f t="shared" si="1493"/>
        <v>#VALUE!</v>
      </c>
      <c r="BA293" s="136" t="str">
        <f>Input!B293</f>
        <v>Hu1-13</v>
      </c>
      <c r="BB293" s="148">
        <f>Input!E293</f>
        <v>0</v>
      </c>
      <c r="BC293" s="136" t="e">
        <f>((U293-1)*EXP(Constants!$B$17*AW293*1000))*1000</f>
        <v>#VALUE!</v>
      </c>
      <c r="BD293" s="142" t="e">
        <f>SQRT((EXP(Constants!$B$17*AW293*1000)*V293)^2+((U293-1)*Constants!$B$17*EXP(Constants!$B$17*AW293*1000)*AY293*1000)^2)*1000</f>
        <v>#VALUE!</v>
      </c>
      <c r="BE293" s="136" t="e">
        <f t="shared" si="1494"/>
        <v>#VALUE!</v>
      </c>
      <c r="BF293" s="149" t="e">
        <f t="shared" si="1495"/>
        <v>#VALUE!</v>
      </c>
      <c r="BG293" s="158" t="e">
        <f t="shared" si="1496"/>
        <v>#VALUE!</v>
      </c>
      <c r="BH293" s="136"/>
      <c r="BI293" s="18"/>
      <c r="BJ293" s="18"/>
      <c r="BK293" s="18"/>
      <c r="BL293" s="18"/>
      <c r="BM293" s="18"/>
      <c r="BN293" s="157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</row>
    <row r="294" spans="1:110" ht="15" customHeight="1" x14ac:dyDescent="0.2">
      <c r="A294" s="18">
        <f>Input!A294</f>
        <v>10284</v>
      </c>
      <c r="B294" s="18" t="str">
        <f>Input!B294</f>
        <v>B1a_1</v>
      </c>
      <c r="C294" s="18">
        <f>Input!O294</f>
        <v>5.7443566235213961</v>
      </c>
      <c r="D294" s="18">
        <f>C294*Input!P294/100</f>
        <v>1.6619260121382505E-2</v>
      </c>
      <c r="E294" s="150">
        <f>Input!M294</f>
        <v>4.2131239718104494</v>
      </c>
      <c r="F294" s="151">
        <f>E294*Input!N294/100</f>
        <v>2.0988146020788905E-4</v>
      </c>
      <c r="G294" s="21">
        <f>E294*137.88</f>
        <v>580.90553323322479</v>
      </c>
      <c r="H294" s="151">
        <f>G294*Input!L294/100</f>
        <v>2.4128342788823486E-2</v>
      </c>
      <c r="I294" s="18">
        <v>0.3</v>
      </c>
      <c r="J294" s="127">
        <f>(((C294*Constants!$B$24*0.000000001*Input!G294*(Constants!$B$4/Constants!$B$3))-(I294*0.000000000000001))/Input!F294)*1000000000000</f>
        <v>326.2450913420563</v>
      </c>
      <c r="K294" s="18">
        <f>J294*Input!P294/100</f>
        <v>0.94387455231045037</v>
      </c>
      <c r="L294" s="132">
        <f>(J294/Constants!$B$4)*602200000000*Constants!$B$17/(365.2425*24*60)</f>
        <v>4.5041757207433806</v>
      </c>
      <c r="M294" s="130">
        <f>L294*Input!P294/100</f>
        <v>1.3031236192568005E-2</v>
      </c>
      <c r="N294" s="18">
        <v>5.0000000000000001E-3</v>
      </c>
      <c r="O294" s="127">
        <f>(((G294*Constants!$B$23*0.000000001*Input!G294*(Constants!$B$7/Constants!$B$6))-(N294*0.000000001))/Input!F294)*1000000</f>
        <v>3.3234252628121839</v>
      </c>
      <c r="P294" s="18">
        <f>O294*Input!N294/100</f>
        <v>1.6556012871158651E-4</v>
      </c>
      <c r="Q294" s="128">
        <f>(O294/Constants!$B$7)*602200000000000000*Constants!$B$18/(365.2425*24*60)</f>
        <v>2.4796765777960283</v>
      </c>
      <c r="R294" s="129">
        <f>Q294*Input!N294/100</f>
        <v>1.2352784880609403E-4</v>
      </c>
      <c r="S294" s="130">
        <f>Input!S294*Constants!$B$17/Constants!$B$18</f>
        <v>1.8266242155899519</v>
      </c>
      <c r="T294" s="18">
        <f>S294*Input!T294/100</f>
        <v>7.1819066142784561E-4</v>
      </c>
      <c r="U294" s="18">
        <f>S294*1/((U293+U295)/2)</f>
        <v>1.8283594239027321</v>
      </c>
      <c r="V294" s="18">
        <f>U294*Input!T294/100</f>
        <v>7.1887290925705676E-4</v>
      </c>
      <c r="W294" s="131">
        <v>3.0000000000000001E-3</v>
      </c>
      <c r="X294" s="127">
        <f>IF((((Constants!$B$25*0.000000001*Input!G294/Input!W294*(Constants!$B$11/Constants!$B$9))-(W294*0.000000001))/Input!F294)*1000000000&lt;0, "n.d.", (((Constants!$B$25*0.000000001*Input!G294/Input!W294*(Constants!$B$11/Constants!$B$9))-(W294*0.000000001))/Input!F294)*1000000000)</f>
        <v>83.497480333419091</v>
      </c>
      <c r="Y294" s="127">
        <f>X294*Input!X294/100</f>
        <v>0.14537894838787799</v>
      </c>
      <c r="Z294" s="127">
        <f>(X294/Constants!$B$11)*6.022E+23*0.000000001*Constants!$B$19/(365.2425*24*60)</f>
        <v>2.0384434316949293E-2</v>
      </c>
      <c r="AA294" s="127">
        <f>Z294*Input!X294/100</f>
        <v>3.5491701218363109E-5</v>
      </c>
      <c r="AB294" s="132">
        <v>0.05</v>
      </c>
      <c r="AC294" s="132">
        <v>0.9</v>
      </c>
      <c r="AD294" s="127">
        <f>(((Input!G294*Constants!$B$25*0.000000001*Input!U294*(Constants!$B$10/Constants!$B$9))-((AB294*0.000000000000001)+(Input!G294*AC294*0.000000000000001)))/Input!F294)*1000000000000</f>
        <v>8.9079692720904085</v>
      </c>
      <c r="AE294" s="127">
        <f>AD294*Input!V294/100</f>
        <v>2.3188011947944443E-2</v>
      </c>
      <c r="AF294" s="127">
        <f>(AD294/Constants!$B$10)*602200000000*Constants!$B$16/(365.2425*24*60)</f>
        <v>0.40661021208470288</v>
      </c>
      <c r="AG294" s="127">
        <f>AF294*Input!V294/100</f>
        <v>1.0584323057239013E-3</v>
      </c>
      <c r="AH294" s="18">
        <f>AF294/Z294</f>
        <v>19.947093245879959</v>
      </c>
      <c r="AI294" s="131">
        <f>AH294*SQRT((AG294/AF294)^2+(AA294/Z294)^2)</f>
        <v>6.2467952626528329E-2</v>
      </c>
      <c r="AJ294" s="130">
        <f t="shared" si="1480"/>
        <v>828.35942390273215</v>
      </c>
      <c r="AK294" s="131">
        <f>V294*1000</f>
        <v>0.71887290925705671</v>
      </c>
      <c r="AL294" s="131">
        <f>AF294/Q294</f>
        <v>0.1639771152922305</v>
      </c>
      <c r="AM294" s="131">
        <f>AL294*SQRT((R294/Q294)^2+(AG294/AF294)^2)</f>
        <v>4.2692104264684886E-4</v>
      </c>
      <c r="AN294" s="18">
        <f>AL294*1/((AN293+AN295)/2)</f>
        <v>0.16358389814883492</v>
      </c>
      <c r="AO294" s="127">
        <f>AN294*SQRT((R294/Q294)^2+(AG294/AF294)^2)</f>
        <v>4.2589728593210314E-4</v>
      </c>
      <c r="AP294" s="18">
        <f>ThU_Alter_Kombi(AN294,U294)</f>
        <v>10.151999999999999</v>
      </c>
      <c r="AQ294" s="18">
        <f t="shared" si="1486"/>
        <v>2.7900000000000001E-2</v>
      </c>
      <c r="AR294" s="152">
        <f>(AQ294/AP294)</f>
        <v>2.7482269503546104E-3</v>
      </c>
      <c r="AS294" s="129">
        <f t="shared" si="1487"/>
        <v>8.2206020331358157E-3</v>
      </c>
      <c r="AT294" s="129">
        <f t="shared" si="1488"/>
        <v>1.4318893724617081E-5</v>
      </c>
      <c r="AU294" s="18">
        <v>0.75</v>
      </c>
      <c r="AV294" s="18">
        <f>AU294/2</f>
        <v>0.375</v>
      </c>
      <c r="AW294" s="18">
        <f t="shared" si="1490"/>
        <v>9.7883999999999993</v>
      </c>
      <c r="AX294" s="133">
        <f t="shared" si="1491"/>
        <v>0.18484615400000001</v>
      </c>
      <c r="AY294" s="133">
        <f t="shared" si="1492"/>
        <v>0.18452714855548893</v>
      </c>
      <c r="AZ294" s="152">
        <f t="shared" si="1493"/>
        <v>1.888420518164358E-2</v>
      </c>
      <c r="BA294" s="18" t="str">
        <f>Input!B294</f>
        <v>B1a_1</v>
      </c>
      <c r="BB294" s="134">
        <f>Input!E294</f>
        <v>0</v>
      </c>
      <c r="BC294" s="18">
        <f>((U294-1)*EXP(Constants!$B$17*AW294*1000))*1000</f>
        <v>851.56054298236427</v>
      </c>
      <c r="BD294" s="130">
        <f>SQRT((EXP(Constants!$B$17*AW294*1000)*V294)^2+((U294-1)*Constants!$B$17*EXP(Constants!$B$17*AW294*1000)*AY294*1000)^2)*1000</f>
        <v>0.86184545018078962</v>
      </c>
      <c r="BE294" s="18">
        <f t="shared" si="1494"/>
        <v>9730.4</v>
      </c>
      <c r="BF294" s="135">
        <f t="shared" si="1495"/>
        <v>92.263574277744468</v>
      </c>
      <c r="BG294" s="20">
        <f t="shared" si="1496"/>
        <v>1.8851615029574695</v>
      </c>
      <c r="BH294" s="18"/>
      <c r="BI294" s="18"/>
      <c r="BJ294" s="18"/>
      <c r="BK294" s="18"/>
      <c r="BL294" s="18"/>
      <c r="BM294" s="18"/>
      <c r="BN294" s="157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</row>
    <row r="295" spans="1:110" ht="15" customHeight="1" x14ac:dyDescent="0.2">
      <c r="A295" s="136">
        <f>Input!A295</f>
        <v>10073</v>
      </c>
      <c r="B295" s="136" t="str">
        <f>Input!B295</f>
        <v>Hu1-13</v>
      </c>
      <c r="C295" s="136">
        <f>Input!O295</f>
        <v>2.0846208959434946</v>
      </c>
      <c r="D295" s="136">
        <f>C295*Input!P295/100</f>
        <v>1.3814927321299655E-2</v>
      </c>
      <c r="E295" s="137">
        <f>Input!M295</f>
        <v>2.7185617873210188</v>
      </c>
      <c r="F295" s="138">
        <f>E295*Input!N295/100</f>
        <v>2.9965814963312198E-4</v>
      </c>
      <c r="G295" s="139">
        <f t="shared" ref="G295" si="1533">E295*137.88</f>
        <v>374.83529923582205</v>
      </c>
      <c r="H295" s="138">
        <f>G295*Input!L295/100</f>
        <v>2.4300331268875302E-2</v>
      </c>
      <c r="I295" s="136">
        <v>0</v>
      </c>
      <c r="J295" s="140">
        <f>(((C295*Constants!$B$24*0.000000001*Input!G295*(Constants!$B$4/Constants!$B$3))-(I295*0.000000000000001))/Input!F295)*1000000000000</f>
        <v>756.24043205722774</v>
      </c>
      <c r="K295" s="136">
        <f>J295*Input!P295/100</f>
        <v>5.0116578158784968</v>
      </c>
      <c r="L295" s="141">
        <f>(J295/Constants!$B$4)*602200000000*Constants!$B$17/(365.2425*24*60)</f>
        <v>10.440738829524117</v>
      </c>
      <c r="M295" s="142">
        <f>L295*Input!P295/100</f>
        <v>6.9191500666247074E-2</v>
      </c>
      <c r="N295" s="136">
        <v>0</v>
      </c>
      <c r="O295" s="140">
        <f>(((G295*Constants!$B$23*0.000000001*Input!G295*(Constants!$B$7/Constants!$B$6))-(N295*0.000000001))/Input!F295)*1000000</f>
        <v>13.697925179313323</v>
      </c>
      <c r="P295" s="136">
        <f>O295*Input!N295/100</f>
        <v>1.5098773668451046E-3</v>
      </c>
      <c r="Q295" s="143">
        <f>(O295/Constants!$B$7)*602200000000000000*Constants!$B$18/(365.2425*24*60)</f>
        <v>10.220306324206108</v>
      </c>
      <c r="R295" s="144">
        <f>Q295*Input!N295/100</f>
        <v>1.1265508461418142E-3</v>
      </c>
      <c r="S295" s="142">
        <f>Input!S295*Constants!$B$17/Constants!$B$18</f>
        <v>1.0000997299682524</v>
      </c>
      <c r="T295" s="136">
        <f>S295*Input!T295/100</f>
        <v>2.0390772818940726E-3</v>
      </c>
      <c r="U295" s="142">
        <f>S295</f>
        <v>1.0000997299682524</v>
      </c>
      <c r="V295" s="136">
        <f>U295*Input!T295/100</f>
        <v>2.0390772818940726E-3</v>
      </c>
      <c r="W295" s="145">
        <v>0</v>
      </c>
      <c r="X295" s="140">
        <f>(((Constants!$B$25*0.000000001*Input!G295/Input!W295*(Constants!$B$11/Constants!$B$9))-(W295*0.000000001))/Input!F295)*1000000000</f>
        <v>0.96578871284629175</v>
      </c>
      <c r="Y295" s="140">
        <f>X295*Input!X295/100</f>
        <v>6.3697357931761485E-3</v>
      </c>
      <c r="Z295" s="140">
        <f>(X295/Constants!$B$11)*6.022E+23*0.000000001*Constants!$B$19/(365.2425*24*60)</f>
        <v>2.3578024752905836E-4</v>
      </c>
      <c r="AA295" s="140">
        <f>Z295*Input!X295/100</f>
        <v>1.5550584325878332E-6</v>
      </c>
      <c r="AB295" s="141">
        <v>0</v>
      </c>
      <c r="AC295" s="141">
        <v>0.9</v>
      </c>
      <c r="AD295" s="140">
        <f>(((Input!G295*Constants!$B$25*0.000000001*Input!U295*(Constants!$B$10/Constants!$B$9))-((AB295*0.000000000000001)+(Input!G295*AC295*0.000000000000001)))/Input!F295)*1000000000000</f>
        <v>224.20415423396855</v>
      </c>
      <c r="AE295" s="140">
        <f>AD295*Input!V295/100</f>
        <v>0.69462169379923</v>
      </c>
      <c r="AF295" s="140">
        <f>(AD295/Constants!$B$10)*602200000000*Constants!$B$16/(365.2425*24*60)</f>
        <v>10.233948492499936</v>
      </c>
      <c r="AG295" s="140">
        <f>AF295*Input!V295/100</f>
        <v>3.170647154332415E-2</v>
      </c>
      <c r="AH295" s="136">
        <f t="shared" ref="AH295" si="1534">AF295/Z295</f>
        <v>43404.604922380822</v>
      </c>
      <c r="AI295" s="145">
        <f t="shared" ref="AI295" si="1535">AH295*SQRT((AG295/AF295)^2+(AA295/Z295)^2)</f>
        <v>316.28100199993509</v>
      </c>
      <c r="AJ295" s="142">
        <f t="shared" si="1480"/>
        <v>9.9729968252360024E-2</v>
      </c>
      <c r="AK295" s="145">
        <f t="shared" ref="AK295" si="1536">V295*1000</f>
        <v>2.0390772818940728</v>
      </c>
      <c r="AL295" s="145">
        <f t="shared" ref="AL295" si="1537">AF295/Q295</f>
        <v>1.0013348101183148</v>
      </c>
      <c r="AM295" s="145">
        <f t="shared" ref="AM295" si="1538">AL295*SQRT((R295/Q295)^2+(AG295/AF295)^2)</f>
        <v>3.1042643130683939E-3</v>
      </c>
      <c r="AN295" s="136">
        <f>AF295/Q295</f>
        <v>1.0013348101183148</v>
      </c>
      <c r="AO295" s="140">
        <f t="shared" ref="AO295" si="1539">AN295*SQRT((R295/Q295)^2+(AG295/AF295)^2)</f>
        <v>3.1042643130683939E-3</v>
      </c>
      <c r="AP295" s="136" t="str">
        <f t="shared" ref="AP295" si="1540">ThU_Alter_Kombi(AN295,U295)</f>
        <v>Out of range</v>
      </c>
      <c r="AQ295" s="136" t="e">
        <f t="shared" si="1486"/>
        <v>#VALUE!</v>
      </c>
      <c r="AR295" s="136" t="e">
        <f>(AQ295/AP295)*100</f>
        <v>#VALUE!</v>
      </c>
      <c r="AS295" s="144">
        <f t="shared" si="1487"/>
        <v>2.3069782846980693E-5</v>
      </c>
      <c r="AT295" s="144">
        <f t="shared" si="1488"/>
        <v>1.5217504682582701E-7</v>
      </c>
      <c r="AU295" s="136">
        <v>0.75</v>
      </c>
      <c r="AV295" s="136">
        <f t="shared" ref="AV295" si="1541">AU295/2</f>
        <v>0.375</v>
      </c>
      <c r="AW295" s="136" t="str">
        <f t="shared" si="1490"/>
        <v>Out of range</v>
      </c>
      <c r="AX295" s="146">
        <f t="shared" si="1491"/>
        <v>334.88502811670003</v>
      </c>
      <c r="AY295" s="146" t="e">
        <f t="shared" si="1492"/>
        <v>#VALUE!</v>
      </c>
      <c r="AZ295" s="147" t="e">
        <f t="shared" si="1493"/>
        <v>#VALUE!</v>
      </c>
      <c r="BA295" s="136" t="str">
        <f>Input!B295</f>
        <v>Hu1-13</v>
      </c>
      <c r="BB295" s="148">
        <f>Input!E295</f>
        <v>0</v>
      </c>
      <c r="BC295" s="136" t="e">
        <f>((U295-1)*EXP(Constants!$B$17*AW295*1000))*1000</f>
        <v>#VALUE!</v>
      </c>
      <c r="BD295" s="142" t="e">
        <f>SQRT((EXP(Constants!$B$17*AW295*1000)*V295)^2+((U295-1)*Constants!$B$17*EXP(Constants!$B$17*AW295*1000)*AY295*1000)^2)*1000</f>
        <v>#VALUE!</v>
      </c>
      <c r="BE295" s="136" t="e">
        <f t="shared" si="1494"/>
        <v>#VALUE!</v>
      </c>
      <c r="BF295" s="149" t="e">
        <f t="shared" si="1495"/>
        <v>#VALUE!</v>
      </c>
      <c r="BG295" s="158" t="e">
        <f t="shared" si="1496"/>
        <v>#VALUE!</v>
      </c>
      <c r="BH295" s="136"/>
      <c r="BI295" s="18"/>
      <c r="BJ295" s="18"/>
      <c r="BK295" s="18"/>
      <c r="BL295" s="18"/>
      <c r="BM295" s="18"/>
      <c r="BN295" s="157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</row>
    <row r="296" spans="1:110" ht="15" customHeight="1" x14ac:dyDescent="0.2">
      <c r="A296" s="18">
        <f>Input!A296</f>
        <v>10285</v>
      </c>
      <c r="B296" s="18" t="str">
        <f>Input!B296</f>
        <v>B1a_2</v>
      </c>
      <c r="C296" s="18">
        <f>Input!O296</f>
        <v>4.1982437498318319</v>
      </c>
      <c r="D296" s="18">
        <f>C296*Input!P296/100</f>
        <v>1.0963528477739477E-2</v>
      </c>
      <c r="E296" s="150">
        <f>Input!M296</f>
        <v>3.0937140044659475</v>
      </c>
      <c r="F296" s="151">
        <f>E296*Input!N296/100</f>
        <v>1.7072905697855574E-4</v>
      </c>
      <c r="G296" s="21">
        <f>E296*137.88</f>
        <v>426.56128693576483</v>
      </c>
      <c r="H296" s="151">
        <f>G296*Input!L296/100</f>
        <v>1.8711461172038774E-2</v>
      </c>
      <c r="I296" s="18">
        <v>0.3</v>
      </c>
      <c r="J296" s="127">
        <f>(((C296*Constants!$B$24*0.000000001*Input!G296*(Constants!$B$4/Constants!$B$3))-(I296*0.000000000000001))/Input!F296)*1000000000000</f>
        <v>297.02011301688952</v>
      </c>
      <c r="K296" s="18">
        <f>J296*Input!P296/100</f>
        <v>0.77565493133944552</v>
      </c>
      <c r="L296" s="132">
        <f>(J296/Constants!$B$4)*602200000000*Constants!$B$17/(365.2425*24*60)</f>
        <v>4.1006924460373293</v>
      </c>
      <c r="M296" s="130">
        <f>L296*Input!P296/100</f>
        <v>1.0708777548321793E-2</v>
      </c>
      <c r="N296" s="18">
        <v>5.0000000000000001E-3</v>
      </c>
      <c r="O296" s="127">
        <f>(((G296*Constants!$B$23*0.000000001*Input!G296*(Constants!$B$7/Constants!$B$6))-(N296*0.000000001))/Input!F296)*1000000</f>
        <v>3.040021212539088</v>
      </c>
      <c r="P296" s="18">
        <f>O296*Input!N296/100</f>
        <v>1.6776597774143635E-4</v>
      </c>
      <c r="Q296" s="128">
        <f>(O296/Constants!$B$7)*602200000000000000*Constants!$B$18/(365.2425*24*60)</f>
        <v>2.2682229328537984</v>
      </c>
      <c r="R296" s="129">
        <f>Q296*Input!N296/100</f>
        <v>1.251736785573081E-4</v>
      </c>
      <c r="S296" s="130">
        <f>Input!S296*Constants!$B$17/Constants!$B$18</f>
        <v>1.8144198260853783</v>
      </c>
      <c r="T296" s="18">
        <f>S296*Input!T296/100</f>
        <v>1.0131160633777665E-3</v>
      </c>
      <c r="U296" s="18">
        <f>S296*1/((U295+U297)/2)</f>
        <v>1.8142388920982673</v>
      </c>
      <c r="V296" s="18">
        <f>U296*Input!T296/100</f>
        <v>1.0130150354204449E-3</v>
      </c>
      <c r="W296" s="131">
        <v>3.0000000000000001E-3</v>
      </c>
      <c r="X296" s="127">
        <f>IF((((Constants!$B$25*0.000000001*Input!G296/Input!W296*(Constants!$B$11/Constants!$B$9))-(W296*0.000000001))/Input!F296)*1000000000&lt;0, "n.d.", (((Constants!$B$25*0.000000001*Input!G296/Input!W296*(Constants!$B$11/Constants!$B$9))-(W296*0.000000001))/Input!F296)*1000000000)</f>
        <v>33.944291078281147</v>
      </c>
      <c r="Y296" s="127">
        <f>X296*Input!X296/100</f>
        <v>5.3048377191557979E-2</v>
      </c>
      <c r="Z296" s="127">
        <f>(X296/Constants!$B$11)*6.022E+23*0.000000001*Constants!$B$19/(365.2425*24*60)</f>
        <v>8.2868988280558834E-3</v>
      </c>
      <c r="AA296" s="127">
        <f>Z296*Input!X296/100</f>
        <v>1.2950823859163327E-5</v>
      </c>
      <c r="AB296" s="132">
        <v>0.05</v>
      </c>
      <c r="AC296" s="132">
        <v>0.9</v>
      </c>
      <c r="AD296" s="127">
        <f>(((Input!G296*Constants!$B$25*0.000000001*Input!U296*(Constants!$B$10/Constants!$B$9))-((AB296*0.000000000000001)+(Input!G296*AC296*0.000000000000001)))/Input!F296)*1000000000000</f>
        <v>7.9154311906460357</v>
      </c>
      <c r="AE296" s="127">
        <f>AD296*Input!V296/100</f>
        <v>2.0761303003290477E-2</v>
      </c>
      <c r="AF296" s="127">
        <f>(AD296/Constants!$B$10)*602200000000*Constants!$B$16/(365.2425*24*60)</f>
        <v>0.36130514788082352</v>
      </c>
      <c r="AG296" s="127">
        <f>AF296*Input!V296/100</f>
        <v>9.4766355377668657E-4</v>
      </c>
      <c r="AH296" s="18">
        <f>AF296/Z296</f>
        <v>43.599560629073849</v>
      </c>
      <c r="AI296" s="131">
        <f>AH296*SQRT((AG296/AF296)^2+(AA296/Z296)^2)</f>
        <v>0.13311736480674713</v>
      </c>
      <c r="AJ296" s="130">
        <f t="shared" si="1480"/>
        <v>814.23889209826723</v>
      </c>
      <c r="AK296" s="131">
        <f>V296*1000</f>
        <v>1.013015035420445</v>
      </c>
      <c r="AL296" s="131">
        <f>AF296/Q296</f>
        <v>0.15928996336627374</v>
      </c>
      <c r="AM296" s="131">
        <f>AL296*SQRT((R296/Q296)^2+(AG296/AF296)^2)</f>
        <v>4.1789247208010759E-4</v>
      </c>
      <c r="AN296" s="18">
        <f>AL296*1/((AN295+AN297)/2)</f>
        <v>0.15907762494290245</v>
      </c>
      <c r="AO296" s="127">
        <f>AN296*SQRT((R296/Q296)^2+(AG296/AF296)^2)</f>
        <v>4.173354085540386E-4</v>
      </c>
      <c r="AP296" s="18">
        <f>ThU_Alter_Kombi(AN296,U296)</f>
        <v>9.9417000000000009</v>
      </c>
      <c r="AQ296" s="18">
        <f t="shared" si="1486"/>
        <v>2.7300000000000001E-2</v>
      </c>
      <c r="AR296" s="152">
        <f>(AQ296/AP296)</f>
        <v>2.7460092338332477E-3</v>
      </c>
      <c r="AS296" s="129">
        <f t="shared" si="1487"/>
        <v>3.6534763439807034E-3</v>
      </c>
      <c r="AT296" s="129">
        <f t="shared" si="1488"/>
        <v>5.7132372546506285E-6</v>
      </c>
      <c r="AU296" s="18">
        <v>0.75</v>
      </c>
      <c r="AV296" s="18">
        <f>AU296/2</f>
        <v>0.375</v>
      </c>
      <c r="AW296" s="18">
        <f t="shared" si="1490"/>
        <v>9.7789000000000001</v>
      </c>
      <c r="AX296" s="133">
        <f t="shared" si="1491"/>
        <v>8.6616320600000005E-2</v>
      </c>
      <c r="AY296" s="133">
        <f t="shared" si="1492"/>
        <v>8.615797023915657E-2</v>
      </c>
      <c r="AZ296" s="152">
        <f t="shared" si="1493"/>
        <v>8.8574707380175682E-3</v>
      </c>
      <c r="BA296" s="18" t="str">
        <f>Input!B296</f>
        <v>B1a_2</v>
      </c>
      <c r="BB296" s="134">
        <f>Input!E296</f>
        <v>0</v>
      </c>
      <c r="BC296" s="18">
        <f>((U296-1)*EXP(Constants!$B$17*AW296*1000))*1000</f>
        <v>837.02207551882429</v>
      </c>
      <c r="BD296" s="130">
        <f>SQRT((EXP(Constants!$B$17*AW296*1000)*V296)^2+((U296-1)*Constants!$B$17*EXP(Constants!$B$17*AW296*1000)*AY296*1000)^2)*1000</f>
        <v>1.0610606803396936</v>
      </c>
      <c r="BE296" s="18">
        <f t="shared" si="1494"/>
        <v>9720.9</v>
      </c>
      <c r="BF296" s="135">
        <f t="shared" si="1495"/>
        <v>43.078985119578284</v>
      </c>
      <c r="BG296" s="20">
        <f t="shared" si="1496"/>
        <v>0.88105993761217072</v>
      </c>
      <c r="BH296" s="18"/>
      <c r="BI296" s="18"/>
      <c r="BJ296" s="18"/>
      <c r="BK296" s="18"/>
      <c r="BL296" s="18"/>
      <c r="BM296" s="18"/>
      <c r="BN296" s="157"/>
      <c r="BO296" s="18"/>
      <c r="BP296" s="18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</row>
    <row r="297" spans="1:110" ht="15" customHeight="1" x14ac:dyDescent="0.2">
      <c r="A297" s="136">
        <f>Input!A297</f>
        <v>10073</v>
      </c>
      <c r="B297" s="136" t="str">
        <f>Input!B297</f>
        <v>Hu1-13</v>
      </c>
      <c r="C297" s="136">
        <f>Input!O297</f>
        <v>2.0846208959434946</v>
      </c>
      <c r="D297" s="136">
        <f>C297*Input!P297/100</f>
        <v>1.3814927321299655E-2</v>
      </c>
      <c r="E297" s="137">
        <f>Input!M297</f>
        <v>2.7185617873210188</v>
      </c>
      <c r="F297" s="138">
        <f>E297*Input!N297/100</f>
        <v>2.9965814963312198E-4</v>
      </c>
      <c r="G297" s="139">
        <f t="shared" ref="G297" si="1542">E297*137.88</f>
        <v>374.83529923582205</v>
      </c>
      <c r="H297" s="138">
        <f>G297*Input!L297/100</f>
        <v>2.4300331268875302E-2</v>
      </c>
      <c r="I297" s="136">
        <v>0</v>
      </c>
      <c r="J297" s="140">
        <f>(((C297*Constants!$B$24*0.000000001*Input!G297*(Constants!$B$4/Constants!$B$3))-(I297*0.000000000000001))/Input!F297)*1000000000000</f>
        <v>756.24043205722774</v>
      </c>
      <c r="K297" s="136">
        <f>J297*Input!P297/100</f>
        <v>5.0116578158784968</v>
      </c>
      <c r="L297" s="141">
        <f>(J297/Constants!$B$4)*602200000000*Constants!$B$17/(365.2425*24*60)</f>
        <v>10.440738829524117</v>
      </c>
      <c r="M297" s="142">
        <f>L297*Input!P297/100</f>
        <v>6.9191500666247074E-2</v>
      </c>
      <c r="N297" s="136">
        <v>0</v>
      </c>
      <c r="O297" s="140">
        <f>(((G297*Constants!$B$23*0.000000001*Input!G297*(Constants!$B$7/Constants!$B$6))-(N297*0.000000001))/Input!F297)*1000000</f>
        <v>13.697925179313323</v>
      </c>
      <c r="P297" s="136">
        <f>O297*Input!N297/100</f>
        <v>1.5098773668451046E-3</v>
      </c>
      <c r="Q297" s="143">
        <f>(O297/Constants!$B$7)*602200000000000000*Constants!$B$18/(365.2425*24*60)</f>
        <v>10.220306324206108</v>
      </c>
      <c r="R297" s="144">
        <f>Q297*Input!N297/100</f>
        <v>1.1265508461418142E-3</v>
      </c>
      <c r="S297" s="142">
        <f>Input!S297*Constants!$B$17/Constants!$B$18</f>
        <v>1.0000997299682524</v>
      </c>
      <c r="T297" s="136">
        <f>S297*Input!T297/100</f>
        <v>2.0390772818940726E-3</v>
      </c>
      <c r="U297" s="142">
        <f>S297</f>
        <v>1.0000997299682524</v>
      </c>
      <c r="V297" s="136">
        <f>U297*Input!T297/100</f>
        <v>2.0390772818940726E-3</v>
      </c>
      <c r="W297" s="145">
        <v>0</v>
      </c>
      <c r="X297" s="140">
        <f>(((Constants!$B$25*0.000000001*Input!G297/Input!W297*(Constants!$B$11/Constants!$B$9))-(W297*0.000000001))/Input!F297)*1000000000</f>
        <v>0.96578871284629175</v>
      </c>
      <c r="Y297" s="140">
        <f>X297*Input!X297/100</f>
        <v>6.3697357931761485E-3</v>
      </c>
      <c r="Z297" s="140">
        <f>(X297/Constants!$B$11)*6.022E+23*0.000000001*Constants!$B$19/(365.2425*24*60)</f>
        <v>2.3578024752905836E-4</v>
      </c>
      <c r="AA297" s="140">
        <f>Z297*Input!X297/100</f>
        <v>1.5550584325878332E-6</v>
      </c>
      <c r="AB297" s="141">
        <v>0</v>
      </c>
      <c r="AC297" s="141">
        <v>0.9</v>
      </c>
      <c r="AD297" s="140">
        <f>(((Input!G297*Constants!$B$25*0.000000001*Input!U297*(Constants!$B$10/Constants!$B$9))-((AB297*0.000000000000001)+(Input!G297*AC297*0.000000000000001)))/Input!F297)*1000000000000</f>
        <v>224.20415423396855</v>
      </c>
      <c r="AE297" s="140">
        <f>AD297*Input!V297/100</f>
        <v>0.69462169379923</v>
      </c>
      <c r="AF297" s="140">
        <f>(AD297/Constants!$B$10)*602200000000*Constants!$B$16/(365.2425*24*60)</f>
        <v>10.233948492499936</v>
      </c>
      <c r="AG297" s="140">
        <f>AF297*Input!V297/100</f>
        <v>3.170647154332415E-2</v>
      </c>
      <c r="AH297" s="136">
        <f t="shared" ref="AH297" si="1543">AF297/Z297</f>
        <v>43404.604922380822</v>
      </c>
      <c r="AI297" s="145">
        <f t="shared" ref="AI297" si="1544">AH297*SQRT((AG297/AF297)^2+(AA297/Z297)^2)</f>
        <v>316.28100199993509</v>
      </c>
      <c r="AJ297" s="142">
        <f t="shared" si="1480"/>
        <v>9.9729968252360024E-2</v>
      </c>
      <c r="AK297" s="145">
        <f t="shared" ref="AK297" si="1545">V297*1000</f>
        <v>2.0390772818940728</v>
      </c>
      <c r="AL297" s="145">
        <f t="shared" ref="AL297" si="1546">AF297/Q297</f>
        <v>1.0013348101183148</v>
      </c>
      <c r="AM297" s="145">
        <f t="shared" ref="AM297" si="1547">AL297*SQRT((R297/Q297)^2+(AG297/AF297)^2)</f>
        <v>3.1042643130683939E-3</v>
      </c>
      <c r="AN297" s="136">
        <f>AF297/Q297</f>
        <v>1.0013348101183148</v>
      </c>
      <c r="AO297" s="140">
        <f t="shared" ref="AO297" si="1548">AN297*SQRT((R297/Q297)^2+(AG297/AF297)^2)</f>
        <v>3.1042643130683939E-3</v>
      </c>
      <c r="AP297" s="136" t="str">
        <f t="shared" ref="AP297" si="1549">ThU_Alter_Kombi(AN297,U297)</f>
        <v>Out of range</v>
      </c>
      <c r="AQ297" s="136" t="e">
        <f t="shared" si="1486"/>
        <v>#VALUE!</v>
      </c>
      <c r="AR297" s="136" t="e">
        <f>(AQ297/AP297)*100</f>
        <v>#VALUE!</v>
      </c>
      <c r="AS297" s="144">
        <f t="shared" si="1487"/>
        <v>2.3069782846980693E-5</v>
      </c>
      <c r="AT297" s="144">
        <f t="shared" si="1488"/>
        <v>1.5217504682582701E-7</v>
      </c>
      <c r="AU297" s="136">
        <v>0.75</v>
      </c>
      <c r="AV297" s="136">
        <f t="shared" ref="AV297" si="1550">AU297/2</f>
        <v>0.375</v>
      </c>
      <c r="AW297" s="136" t="str">
        <f t="shared" si="1490"/>
        <v>Out of range</v>
      </c>
      <c r="AX297" s="146">
        <f t="shared" si="1491"/>
        <v>337.2904310696</v>
      </c>
      <c r="AY297" s="146" t="e">
        <f t="shared" si="1492"/>
        <v>#VALUE!</v>
      </c>
      <c r="AZ297" s="147" t="e">
        <f t="shared" si="1493"/>
        <v>#VALUE!</v>
      </c>
      <c r="BA297" s="136" t="str">
        <f>Input!B297</f>
        <v>Hu1-13</v>
      </c>
      <c r="BB297" s="148">
        <f>Input!E297</f>
        <v>0</v>
      </c>
      <c r="BC297" s="136" t="e">
        <f>((U297-1)*EXP(Constants!$B$17*AW297*1000))*1000</f>
        <v>#VALUE!</v>
      </c>
      <c r="BD297" s="142" t="e">
        <f>SQRT((EXP(Constants!$B$17*AW297*1000)*V297)^2+((U297-1)*Constants!$B$17*EXP(Constants!$B$17*AW297*1000)*AY297*1000)^2)*1000</f>
        <v>#VALUE!</v>
      </c>
      <c r="BE297" s="136" t="e">
        <f t="shared" si="1494"/>
        <v>#VALUE!</v>
      </c>
      <c r="BF297" s="149" t="e">
        <f t="shared" si="1495"/>
        <v>#VALUE!</v>
      </c>
      <c r="BG297" s="158" t="e">
        <f t="shared" si="1496"/>
        <v>#VALUE!</v>
      </c>
      <c r="BH297" s="136"/>
      <c r="BI297" s="18"/>
      <c r="BJ297" s="18"/>
      <c r="BK297" s="18"/>
      <c r="BL297" s="18"/>
      <c r="BM297" s="18"/>
      <c r="BN297" s="157"/>
      <c r="BO297" s="18"/>
      <c r="BP297" s="18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</row>
    <row r="299" spans="1:110" ht="15" customHeight="1" x14ac:dyDescent="0.2">
      <c r="A299" s="136">
        <f>Input!A299</f>
        <v>10073</v>
      </c>
      <c r="B299" s="136" t="str">
        <f>Input!B299</f>
        <v>Hu1-13</v>
      </c>
      <c r="C299" s="136">
        <f>Input!O299</f>
        <v>2.0673786502286902</v>
      </c>
      <c r="D299" s="136">
        <f>C299*Input!P299/100</f>
        <v>1.3433596643250103E-2</v>
      </c>
      <c r="E299" s="137">
        <f>Input!M299</f>
        <v>2.7186340486091645</v>
      </c>
      <c r="F299" s="138">
        <f>E299*Input!N299/100</f>
        <v>2.7425866821108747E-4</v>
      </c>
      <c r="G299" s="139">
        <f t="shared" ref="G299" si="1551">E299*137.88</f>
        <v>374.84526262223159</v>
      </c>
      <c r="H299" s="138">
        <f>G299*Input!L299/100</f>
        <v>1.8470260805634697E-2</v>
      </c>
      <c r="I299" s="136">
        <v>0</v>
      </c>
      <c r="J299" s="140">
        <f>(((C299*Constants!$B$24*0.000000001*Input!G299*(Constants!$B$4/Constants!$B$3))-(I299*0.000000000000001))/Input!F299)*1000000000000</f>
        <v>749.98544182165358</v>
      </c>
      <c r="K299" s="136">
        <f>J299*Input!P299/100</f>
        <v>4.8733220267256465</v>
      </c>
      <c r="L299" s="141">
        <f>(J299/Constants!$B$4)*602200000000*Constants!$B$17/(365.2425*24*60)</f>
        <v>10.354381744313535</v>
      </c>
      <c r="M299" s="142">
        <f>L299*Input!P299/100</f>
        <v>6.7281621500712416E-2</v>
      </c>
      <c r="N299" s="136">
        <v>0</v>
      </c>
      <c r="O299" s="140">
        <f>(((G299*Constants!$B$23*0.000000001*Input!G299*(Constants!$B$7/Constants!$B$6))-(N299*0.000000001))/Input!F299)*1000000</f>
        <v>13.698289279817864</v>
      </c>
      <c r="P299" s="136">
        <f>O299*Input!N299/100</f>
        <v>1.3818978602784205E-3</v>
      </c>
      <c r="Q299" s="143">
        <f>(O299/Constants!$B$7)*602200000000000000*Constants!$B$18/(365.2425*24*60)</f>
        <v>10.220577987150714</v>
      </c>
      <c r="R299" s="144">
        <f>Q299*Input!N299/100</f>
        <v>1.0310626796341165E-3</v>
      </c>
      <c r="S299" s="142">
        <f>Input!S299*Constants!$B$17/Constants!$B$18</f>
        <v>0.99792973187691314</v>
      </c>
      <c r="T299" s="136">
        <f>S299*Input!T299/100</f>
        <v>1.2269445901034891E-3</v>
      </c>
      <c r="U299" s="142">
        <f>S299</f>
        <v>0.99792973187691314</v>
      </c>
      <c r="V299" s="136">
        <f>U299*Input!T299/100</f>
        <v>1.2269445901034891E-3</v>
      </c>
      <c r="W299" s="145">
        <v>0</v>
      </c>
      <c r="X299" s="140">
        <f>(((Constants!$B$25*0.000000001*Input!G299/Input!W299*(Constants!$B$11/Constants!$B$9))-(W299*0.000000001))/Input!F299)*1000000000</f>
        <v>0.925716836017073</v>
      </c>
      <c r="Y299" s="140">
        <f>X299*Input!X299/100</f>
        <v>4.5736913490167699E-3</v>
      </c>
      <c r="Z299" s="140">
        <f>(X299/Constants!$B$11)*6.022E+23*0.000000001*Constants!$B$19/(365.2425*24*60)</f>
        <v>2.2599740692212853E-4</v>
      </c>
      <c r="AA299" s="140">
        <f>Z299*Input!X299/100</f>
        <v>1.1165859199312419E-6</v>
      </c>
      <c r="AB299" s="141">
        <v>0</v>
      </c>
      <c r="AC299" s="141">
        <v>0.9</v>
      </c>
      <c r="AD299" s="140">
        <f>(((Input!G299*Constants!$B$25*0.000000001*Input!U299*(Constants!$B$10/Constants!$B$9))-((AB299*0.000000000000001)+(Input!G299*AC299*0.000000000000001)))/Input!F299)*1000000000000</f>
        <v>225.87766636151517</v>
      </c>
      <c r="AE299" s="140">
        <f>AD299*Input!V299/100</f>
        <v>0.83134152462871602</v>
      </c>
      <c r="AF299" s="140">
        <f>(AD299/Constants!$B$10)*602200000000*Constants!$B$16/(365.2425*24*60)</f>
        <v>10.310337072245044</v>
      </c>
      <c r="AG299" s="140">
        <f>AF299*Input!V299/100</f>
        <v>3.7947139613872666E-2</v>
      </c>
      <c r="AH299" s="136">
        <f t="shared" ref="AH299" si="1552">AF299/Z299</f>
        <v>45621.483948254572</v>
      </c>
      <c r="AI299" s="145">
        <f t="shared" ref="AI299" si="1553">AH299*SQRT((AG299/AF299)^2+(AA299/Z299)^2)</f>
        <v>281.06899764052889</v>
      </c>
      <c r="AJ299" s="142">
        <f t="shared" ref="AJ299:AJ311" si="1554">(U299-1)*1000</f>
        <v>-2.0702681230868603</v>
      </c>
      <c r="AK299" s="145">
        <f t="shared" ref="AK299" si="1555">V299*1000</f>
        <v>1.226944590103489</v>
      </c>
      <c r="AL299" s="145">
        <f t="shared" ref="AL299" si="1556">AF299/Q299</f>
        <v>1.0087821926712144</v>
      </c>
      <c r="AM299" s="145">
        <f t="shared" ref="AM299" si="1557">AL299*SQRT((R299/Q299)^2+(AG299/AF299)^2)</f>
        <v>3.7142118199130305E-3</v>
      </c>
      <c r="AN299" s="136">
        <f>AF299/Q299</f>
        <v>1.0087821926712144</v>
      </c>
      <c r="AO299" s="140">
        <f t="shared" ref="AO299" si="1558">AN299*SQRT((R299/Q299)^2+(AG299/AF299)^2)</f>
        <v>3.7142118199130305E-3</v>
      </c>
      <c r="AP299" s="136" t="str">
        <f t="shared" ref="AP299" si="1559">ThU_Alter_Kombi(AN299,U299)</f>
        <v>Out of range</v>
      </c>
      <c r="AQ299" s="136" t="e">
        <f t="shared" ref="AQ299:AQ311" si="1560">Montealter(AN299,AO299,U299,V299)</f>
        <v>#VALUE!</v>
      </c>
      <c r="AR299" s="136" t="e">
        <f>(AQ299/AP299)*100</f>
        <v>#VALUE!</v>
      </c>
      <c r="AS299" s="144">
        <f t="shared" ref="AS299:AS311" si="1561">Z299/Q299</f>
        <v>2.2111998676224765E-5</v>
      </c>
      <c r="AT299" s="144">
        <f t="shared" ref="AT299:AT311" si="1562">AS299*SQRT((Y299/X299)^2+(P299/O299)^2)</f>
        <v>1.0927157492907536E-7</v>
      </c>
      <c r="AU299" s="136">
        <v>0.75</v>
      </c>
      <c r="AV299" s="136">
        <f t="shared" ref="AV299" si="1563">AU299/2</f>
        <v>0.375</v>
      </c>
      <c r="AW299" s="136" t="str">
        <f t="shared" ref="AW299:AW311" si="1564">marincorr_age(AN299,U299,AS299,AU299)</f>
        <v>Out of range</v>
      </c>
      <c r="AX299" s="146">
        <f t="shared" ref="AX299:AX311" si="1565">marincorr_age_error(AN299, AO299, U299, V299, AS299, AT299, AU299, AV299)</f>
        <v>74.557266439900005</v>
      </c>
      <c r="AY299" s="146" t="e">
        <f t="shared" ref="AY299:AY311" si="1566">SQRT(((AU299*EXP(-0.0000091577*AW299*1000))/(0.0000091577*(EXP(-0.0000091577*AW299*1000)+(AJ299/1000)*EXP(-(0.0000091577-0.0000028263)*AW299*1000)-AS299*AU299*EXP(-0.0000091577*AW299*1000))))^2*AT299^2+((AS299*EXP(-0.0000091577*AW299*1000))/(0.0000091577*(EXP(-0.0000091577*AW299*1000)+(AJ299/1000)*EXP(-(0.0000091577-0.0000028263)*AW299*1000)-AS299*AU299*EXP(-0.0000091577*AW299*1000))))^2*AV299^2+((0.0000091577/(0.0000091577-0.0000028263))*(EXP(-(0.0000091577-0.0000028263)*AW299*1000)-1)/(0.0000091577*(EXP(-0.0000091577*AW299*1000)+(AJ299/1000)*EXP(-(0.0000091577-0.0000028263)*AW299*1000)-AS299*AU299*EXP(-0.0000091577*AW299*1000))))^2*T299^2+(1/(0.0000091577*(EXP(-0.0000091577*AW299*1000)+(AJ299/1000)*EXP(-(0.0000091577-0.0000028263)*AW299*1000)-AS299*AU299*EXP(-0.0000091577*AW299*1000))))^2*AO299^2)/1000</f>
        <v>#VALUE!</v>
      </c>
      <c r="AZ299" s="147" t="e">
        <f t="shared" ref="AZ299:AZ311" si="1567">AX299/AW299</f>
        <v>#VALUE!</v>
      </c>
      <c r="BA299" s="136" t="str">
        <f>Input!B299</f>
        <v>Hu1-13</v>
      </c>
      <c r="BB299" s="148">
        <f>Input!E299</f>
        <v>0</v>
      </c>
      <c r="BC299" s="136" t="e">
        <f>((U299-1)*EXP(Constants!$B$17*AW299*1000))*1000</f>
        <v>#VALUE!</v>
      </c>
      <c r="BD299" s="142" t="e">
        <f>SQRT((EXP(Constants!$B$17*AW299*1000)*V299)^2+((U299-1)*Constants!$B$17*EXP(Constants!$B$17*AW299*1000)*AY299*1000)^2)*1000</f>
        <v>#VALUE!</v>
      </c>
      <c r="BE299" s="136" t="e">
        <f t="shared" ref="BE299:BE311" si="1568">AW299*1000-58</f>
        <v>#VALUE!</v>
      </c>
      <c r="BF299" s="149" t="e">
        <f t="shared" ref="BF299:BF311" si="1569">AY299/2*1000</f>
        <v>#VALUE!</v>
      </c>
      <c r="BG299" s="158" t="e">
        <f t="shared" ref="BG299:BG311" si="1570">AY299/AW299*100</f>
        <v>#VALUE!</v>
      </c>
      <c r="BH299" s="136"/>
      <c r="BI299" s="18"/>
      <c r="BJ299" s="18"/>
      <c r="BK299" s="18"/>
      <c r="BL299" s="18"/>
      <c r="BM299" s="18"/>
      <c r="BN299" s="157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</row>
    <row r="300" spans="1:110" ht="15" customHeight="1" x14ac:dyDescent="0.2">
      <c r="A300" s="18">
        <f>Input!A300</f>
        <v>10302</v>
      </c>
      <c r="B300" s="18" t="str">
        <f>Input!B300</f>
        <v>GeoB3225-1_1R-1W_45-46 shell</v>
      </c>
      <c r="C300" s="18">
        <f>Input!O300</f>
        <v>1.0950929981203528</v>
      </c>
      <c r="D300" s="18">
        <f>C300*Input!P300/100</f>
        <v>3.6291971854705745E-3</v>
      </c>
      <c r="E300" s="150">
        <f>Input!M300</f>
        <v>1.2866387951358815</v>
      </c>
      <c r="F300" s="151">
        <f>E300*Input!N300/100</f>
        <v>8.4853361702978843E-5</v>
      </c>
      <c r="G300" s="21">
        <f>E300*137.88</f>
        <v>177.40175707333535</v>
      </c>
      <c r="H300" s="151">
        <f>G300*Input!L300/100</f>
        <v>9.7911654077183947E-3</v>
      </c>
      <c r="I300" s="18">
        <v>0.3</v>
      </c>
      <c r="J300" s="127">
        <f>(((C300*Constants!$B$24*0.000000001*Input!G300*(Constants!$B$4/Constants!$B$3))-(I300*0.000000000000001))/Input!F300)*1000000000000</f>
        <v>32.661311474338234</v>
      </c>
      <c r="K300" s="18">
        <f>J300*Input!P300/100</f>
        <v>0.10824134560252111</v>
      </c>
      <c r="L300" s="132">
        <f>(J300/Constants!$B$4)*602200000000*Constants!$B$17/(365.2425*24*60)</f>
        <v>0.45092566924205307</v>
      </c>
      <c r="M300" s="130">
        <f>L300*Input!P300/100</f>
        <v>1.4943919580150946E-3</v>
      </c>
      <c r="N300" s="18">
        <v>5.0000000000000001E-3</v>
      </c>
      <c r="O300" s="127">
        <f>(((G300*Constants!$B$23*0.000000001*Input!G300*(Constants!$B$7/Constants!$B$6))-(N300*0.000000001))/Input!F300)*1000000</f>
        <v>0.53299289334224254</v>
      </c>
      <c r="P300" s="18">
        <f>O300*Input!N300/100</f>
        <v>3.5150687928005624E-5</v>
      </c>
      <c r="Q300" s="128">
        <f>(O300/Constants!$B$7)*602200000000000000*Constants!$B$18/(365.2425*24*60)</f>
        <v>0.39767706183774826</v>
      </c>
      <c r="R300" s="129">
        <f>Q300*Input!N300/100</f>
        <v>2.622665793746148E-5</v>
      </c>
      <c r="S300" s="130">
        <f>Input!S300*Constants!$B$17/Constants!$B$18</f>
        <v>1.1256541188274385</v>
      </c>
      <c r="T300" s="18">
        <f>S300*Input!T300/100</f>
        <v>1.6704850512568288E-3</v>
      </c>
      <c r="U300" s="18">
        <f>S300*1/((U299+U301)/2)</f>
        <v>1.1277482640779726</v>
      </c>
      <c r="V300" s="18">
        <f>U300*Input!T300/100</f>
        <v>1.6735927894844663E-3</v>
      </c>
      <c r="W300" s="131">
        <v>3.0000000000000001E-3</v>
      </c>
      <c r="X300" s="127">
        <f>IF((((Constants!$B$25*0.000000001*Input!G300/Input!W300*(Constants!$B$11/Constants!$B$9))-(W300*0.000000001))/Input!F300)*1000000000&lt;0, "n.d.", (((Constants!$B$25*0.000000001*Input!G300/Input!W300*(Constants!$B$11/Constants!$B$9))-(W300*0.000000001))/Input!F300)*1000000000)</f>
        <v>3.8618491228714434E-2</v>
      </c>
      <c r="Y300" s="127">
        <f>X300*Input!X300/100</f>
        <v>1.1708393068172628E-4</v>
      </c>
      <c r="Z300" s="127">
        <f>(X300/Constants!$B$11)*6.022E+23*0.000000001*Constants!$B$19/(365.2425*24*60)</f>
        <v>9.4280221957348777E-6</v>
      </c>
      <c r="AA300" s="127">
        <f>Z300*Input!X300/100</f>
        <v>2.8583972654281915E-8</v>
      </c>
      <c r="AB300" s="132">
        <v>0.05</v>
      </c>
      <c r="AC300" s="132">
        <v>0.9</v>
      </c>
      <c r="AD300" s="127">
        <f>(((Input!G300*Constants!$B$25*0.000000001*Input!U300*(Constants!$B$10/Constants!$B$9))-((AB300*0.000000000000001)+(Input!G300*AC300*0.000000000000001)))/Input!F300)*1000000000000</f>
        <v>3.0566340242599961</v>
      </c>
      <c r="AE300" s="127">
        <f>AD300*Input!V300/100</f>
        <v>7.9661089557660752E-3</v>
      </c>
      <c r="AF300" s="127">
        <f>(AD300/Constants!$B$10)*602200000000*Constants!$B$16/(365.2425*24*60)</f>
        <v>0.13952210328830844</v>
      </c>
      <c r="AG300" s="127">
        <f>AF300*Input!V300/100</f>
        <v>3.6361836834600833E-4</v>
      </c>
      <c r="AH300" s="18">
        <f>AF300/Z300</f>
        <v>14798.660884721563</v>
      </c>
      <c r="AI300" s="131">
        <f>AH300*SQRT((AG300/AF300)^2+(AA300/Z300)^2)</f>
        <v>59.165031766158094</v>
      </c>
      <c r="AJ300" s="130">
        <f t="shared" si="1554"/>
        <v>127.74826407797258</v>
      </c>
      <c r="AK300" s="131">
        <f>V300*1000</f>
        <v>1.6735927894844662</v>
      </c>
      <c r="AL300" s="131">
        <f>AF300/Q300</f>
        <v>0.35084272309684605</v>
      </c>
      <c r="AM300" s="131">
        <f>AL300*SQRT((R300/Q300)^2+(AG300/AF300)^2)</f>
        <v>9.1464860967674551E-4</v>
      </c>
      <c r="AN300" s="18">
        <f>AL300*1/((AN299+AN301)/2)</f>
        <v>0.34780464664701544</v>
      </c>
      <c r="AO300" s="127">
        <f>AN300*SQRT((R300/Q300)^2+(AG300/AF300)^2)</f>
        <v>9.0672833025238879E-4</v>
      </c>
      <c r="AP300" s="18">
        <f>ThU_Alter_Kombi(AN300,U300)</f>
        <v>39.911200000000001</v>
      </c>
      <c r="AQ300" s="18">
        <f t="shared" si="1560"/>
        <v>0.13800000000000001</v>
      </c>
      <c r="AR300" s="152">
        <f>(AQ300/AP300)</f>
        <v>3.4576760408105999E-3</v>
      </c>
      <c r="AS300" s="129">
        <f t="shared" si="1561"/>
        <v>2.3707734492319045E-5</v>
      </c>
      <c r="AT300" s="129">
        <f t="shared" si="1562"/>
        <v>7.1894351457369903E-8</v>
      </c>
      <c r="AU300" s="18">
        <v>0.75</v>
      </c>
      <c r="AV300" s="18">
        <f>AU300/2</f>
        <v>0.375</v>
      </c>
      <c r="AW300" s="18">
        <f t="shared" si="1564"/>
        <v>39.909500000000001</v>
      </c>
      <c r="AX300" s="133">
        <f t="shared" si="1565"/>
        <v>0.14589718779999999</v>
      </c>
      <c r="AY300" s="133">
        <f t="shared" si="1566"/>
        <v>0.14527672423246901</v>
      </c>
      <c r="AZ300" s="152">
        <f t="shared" si="1567"/>
        <v>3.6557007178741902E-3</v>
      </c>
      <c r="BA300" s="18" t="str">
        <f>Input!B300</f>
        <v>GeoB3225-1_1R-1W_45-46 shell</v>
      </c>
      <c r="BB300" s="134">
        <f>Input!E300</f>
        <v>45.5</v>
      </c>
      <c r="BC300" s="18">
        <f>((U300-1)*EXP(Constants!$B$17*AW300*1000))*1000</f>
        <v>142.97769572315423</v>
      </c>
      <c r="BD300" s="130">
        <f>SQRT((EXP(Constants!$B$17*AW300*1000)*V300)^2+((U300-1)*Constants!$B$17*EXP(Constants!$B$17*AW300*1000)*AY300*1000)^2)*1000</f>
        <v>1.8740261205709361</v>
      </c>
      <c r="BE300" s="18">
        <f t="shared" si="1568"/>
        <v>39851.5</v>
      </c>
      <c r="BF300" s="135">
        <f t="shared" si="1569"/>
        <v>72.638362116234504</v>
      </c>
      <c r="BG300" s="20">
        <f t="shared" si="1570"/>
        <v>0.36401539541329514</v>
      </c>
      <c r="BH300" s="18"/>
      <c r="BI300" s="18"/>
      <c r="BJ300" s="18"/>
      <c r="BK300" s="18"/>
      <c r="BL300" s="18"/>
      <c r="BM300" s="18"/>
      <c r="BN300" s="157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</row>
    <row r="301" spans="1:110" ht="15" customHeight="1" x14ac:dyDescent="0.2">
      <c r="A301" s="136">
        <f>Input!A301</f>
        <v>10073</v>
      </c>
      <c r="B301" s="136" t="str">
        <f>Input!B301</f>
        <v>Hu1-13</v>
      </c>
      <c r="C301" s="136">
        <f>Input!O301</f>
        <v>2.0838872638991615</v>
      </c>
      <c r="D301" s="136">
        <f>C301*Input!P301/100</f>
        <v>1.1829067623234674E-2</v>
      </c>
      <c r="E301" s="137">
        <f>Input!M301</f>
        <v>2.7189283389857057</v>
      </c>
      <c r="F301" s="138">
        <f>E301*Input!N301/100</f>
        <v>2.6783610115695784E-4</v>
      </c>
      <c r="G301" s="139">
        <f t="shared" ref="G301" si="1571">E301*137.88</f>
        <v>374.88583937934908</v>
      </c>
      <c r="H301" s="138">
        <f>G301*Input!L301/100</f>
        <v>1.9081542729207472E-2</v>
      </c>
      <c r="I301" s="136">
        <v>0</v>
      </c>
      <c r="J301" s="140">
        <f>(((C301*Constants!$B$24*0.000000001*Input!G301*(Constants!$B$4/Constants!$B$3))-(I301*0.000000000000001))/Input!F301)*1000000000000</f>
        <v>755.97429147729929</v>
      </c>
      <c r="K301" s="136">
        <f>J301*Input!P301/100</f>
        <v>4.291245102472403</v>
      </c>
      <c r="L301" s="141">
        <f>(J301/Constants!$B$4)*602200000000*Constants!$B$17/(365.2425*24*60)</f>
        <v>10.437064463318366</v>
      </c>
      <c r="M301" s="142">
        <f>L301*Input!P301/100</f>
        <v>5.924540327274954E-2</v>
      </c>
      <c r="N301" s="136">
        <v>0</v>
      </c>
      <c r="O301" s="140">
        <f>(((G301*Constants!$B$23*0.000000001*Input!G301*(Constants!$B$7/Constants!$B$6))-(N301*0.000000001))/Input!F301)*1000000</f>
        <v>13.699772110768277</v>
      </c>
      <c r="P301" s="136">
        <f>O301*Input!N301/100</f>
        <v>1.3495366892442E-3</v>
      </c>
      <c r="Q301" s="143">
        <f>(O301/Constants!$B$7)*602200000000000000*Constants!$B$18/(365.2425*24*60)</f>
        <v>10.221684358104115</v>
      </c>
      <c r="R301" s="144">
        <f>Q301*Input!N301/100</f>
        <v>1.0069173381572012E-3</v>
      </c>
      <c r="S301" s="142">
        <f>Input!S301*Constants!$B$17/Constants!$B$18</f>
        <v>0.9983564158082775</v>
      </c>
      <c r="T301" s="136">
        <f>S301*Input!T301/100</f>
        <v>1.0381552646621293E-3</v>
      </c>
      <c r="U301" s="142">
        <f>S301</f>
        <v>0.9983564158082775</v>
      </c>
      <c r="V301" s="136">
        <f>U301*Input!T301/100</f>
        <v>1.0381552646621293E-3</v>
      </c>
      <c r="W301" s="145">
        <v>0</v>
      </c>
      <c r="X301" s="140">
        <f>(((Constants!$B$25*0.000000001*Input!G301/Input!W301*(Constants!$B$11/Constants!$B$9))-(W301*0.000000001))/Input!F301)*1000000000</f>
        <v>0.93310817564810045</v>
      </c>
      <c r="Y301" s="140">
        <f>X301*Input!X301/100</f>
        <v>3.7552806556286206E-3</v>
      </c>
      <c r="Z301" s="140">
        <f>(X301/Constants!$B$11)*6.022E+23*0.000000001*Constants!$B$19/(365.2425*24*60)</f>
        <v>2.2780187187869131E-4</v>
      </c>
      <c r="AA301" s="140">
        <f>Z301*Input!X301/100</f>
        <v>9.1678541149622861E-7</v>
      </c>
      <c r="AB301" s="141">
        <v>0</v>
      </c>
      <c r="AC301" s="141">
        <v>0.9</v>
      </c>
      <c r="AD301" s="140">
        <f>(((Input!G301*Constants!$B$25*0.000000001*Input!U301*(Constants!$B$10/Constants!$B$9))-((AB301*0.000000000000001)+(Input!G301*AC301*0.000000000000001)))/Input!F301)*1000000000000</f>
        <v>225.88098493104138</v>
      </c>
      <c r="AE301" s="140">
        <f>AD301*Input!V301/100</f>
        <v>0.6374695070593378</v>
      </c>
      <c r="AF301" s="140">
        <f>(AD301/Constants!$B$10)*602200000000*Constants!$B$16/(365.2425*24*60)</f>
        <v>10.310488550569413</v>
      </c>
      <c r="AG301" s="140">
        <f>AF301*Input!V301/100</f>
        <v>2.9097721775380822E-2</v>
      </c>
      <c r="AH301" s="136">
        <f t="shared" ref="AH301" si="1572">AF301/Z301</f>
        <v>45260.771852041406</v>
      </c>
      <c r="AI301" s="145">
        <f t="shared" ref="AI301" si="1573">AH301*SQRT((AG301/AF301)^2+(AA301/Z301)^2)</f>
        <v>222.47409362136844</v>
      </c>
      <c r="AJ301" s="142">
        <f t="shared" si="1554"/>
        <v>-1.6435841917225025</v>
      </c>
      <c r="AK301" s="145">
        <f t="shared" ref="AK301" si="1574">V301*1000</f>
        <v>1.0381552646621293</v>
      </c>
      <c r="AL301" s="145">
        <f t="shared" ref="AL301" si="1575">AF301/Q301</f>
        <v>1.0086878237826715</v>
      </c>
      <c r="AM301" s="145">
        <f t="shared" ref="AM301" si="1576">AL301*SQRT((R301/Q301)^2+(AG301/AF301)^2)</f>
        <v>2.8483996784927305E-3</v>
      </c>
      <c r="AN301" s="136">
        <f>AF301/Q301</f>
        <v>1.0086878237826715</v>
      </c>
      <c r="AO301" s="140">
        <f t="shared" ref="AO301" si="1577">AN301*SQRT((R301/Q301)^2+(AG301/AF301)^2)</f>
        <v>2.8483996784927305E-3</v>
      </c>
      <c r="AP301" s="136" t="str">
        <f t="shared" ref="AP301" si="1578">ThU_Alter_Kombi(AN301,U301)</f>
        <v>Out of range</v>
      </c>
      <c r="AQ301" s="136" t="e">
        <f t="shared" si="1560"/>
        <v>#VALUE!</v>
      </c>
      <c r="AR301" s="136" t="e">
        <f>(AQ301/AP301)*100</f>
        <v>#VALUE!</v>
      </c>
      <c r="AS301" s="144">
        <f t="shared" si="1561"/>
        <v>2.228613836016976E-5</v>
      </c>
      <c r="AT301" s="144">
        <f t="shared" si="1562"/>
        <v>8.9717112717479474E-8</v>
      </c>
      <c r="AU301" s="136">
        <v>0.75</v>
      </c>
      <c r="AV301" s="136">
        <f t="shared" ref="AV301" si="1579">AU301/2</f>
        <v>0.375</v>
      </c>
      <c r="AW301" s="136" t="str">
        <f t="shared" si="1564"/>
        <v>Out of range</v>
      </c>
      <c r="AX301" s="146">
        <f t="shared" si="1565"/>
        <v>0</v>
      </c>
      <c r="AY301" s="146" t="e">
        <f t="shared" si="1566"/>
        <v>#VALUE!</v>
      </c>
      <c r="AZ301" s="147" t="e">
        <f t="shared" si="1567"/>
        <v>#VALUE!</v>
      </c>
      <c r="BA301" s="136" t="str">
        <f>Input!B301</f>
        <v>Hu1-13</v>
      </c>
      <c r="BB301" s="148">
        <f>Input!E301</f>
        <v>0</v>
      </c>
      <c r="BC301" s="136" t="e">
        <f>((U301-1)*EXP(Constants!$B$17*AW301*1000))*1000</f>
        <v>#VALUE!</v>
      </c>
      <c r="BD301" s="142" t="e">
        <f>SQRT((EXP(Constants!$B$17*AW301*1000)*V301)^2+((U301-1)*Constants!$B$17*EXP(Constants!$B$17*AW301*1000)*AY301*1000)^2)*1000</f>
        <v>#VALUE!</v>
      </c>
      <c r="BE301" s="136" t="e">
        <f t="shared" si="1568"/>
        <v>#VALUE!</v>
      </c>
      <c r="BF301" s="149" t="e">
        <f t="shared" si="1569"/>
        <v>#VALUE!</v>
      </c>
      <c r="BG301" s="158" t="e">
        <f t="shared" si="1570"/>
        <v>#VALUE!</v>
      </c>
      <c r="BH301" s="136"/>
      <c r="BI301" s="18"/>
      <c r="BJ301" s="18"/>
      <c r="BK301" s="18"/>
      <c r="BL301" s="18"/>
      <c r="BM301" s="18"/>
      <c r="BN301" s="157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</row>
    <row r="302" spans="1:110" ht="15" customHeight="1" x14ac:dyDescent="0.2">
      <c r="A302" s="18">
        <f>Input!A302</f>
        <v>10303</v>
      </c>
      <c r="B302" s="18" t="str">
        <f>Input!B302</f>
        <v>GeoB3225-1_1R-2W_52-53</v>
      </c>
      <c r="C302" s="18">
        <f>Input!O302</f>
        <v>6.1318548161405628</v>
      </c>
      <c r="D302" s="18">
        <f>C302*Input!P302/100</f>
        <v>3.4302383779871048E-2</v>
      </c>
      <c r="E302" s="150">
        <f>Input!M302</f>
        <v>7.1674644343886493</v>
      </c>
      <c r="F302" s="151">
        <f>E302*Input!N302/100</f>
        <v>7.2782602838182455E-4</v>
      </c>
      <c r="G302" s="21">
        <f>E302*137.88</f>
        <v>988.24999621350696</v>
      </c>
      <c r="H302" s="151">
        <f>G302*Input!L302/100</f>
        <v>3.3450561277767334E-2</v>
      </c>
      <c r="I302" s="18">
        <v>0.3</v>
      </c>
      <c r="J302" s="127">
        <f>(((C302*Constants!$B$24*0.000000001*Input!G302*(Constants!$B$4/Constants!$B$3))-(I302*0.000000000000001))/Input!F302)*1000000000000</f>
        <v>319.11041877859418</v>
      </c>
      <c r="K302" s="18">
        <f>J302*Input!P302/100</f>
        <v>1.7851446880779804</v>
      </c>
      <c r="L302" s="132">
        <f>(J302/Constants!$B$4)*602200000000*Constants!$B$17/(365.2425*24*60)</f>
        <v>4.4056736442719622</v>
      </c>
      <c r="M302" s="130">
        <f>L302*Input!P302/100</f>
        <v>2.4645904491554686E-2</v>
      </c>
      <c r="N302" s="18">
        <v>5.0000000000000001E-3</v>
      </c>
      <c r="O302" s="127">
        <f>(((G302*Constants!$B$23*0.000000001*Input!G302*(Constants!$B$7/Constants!$B$6))-(N302*0.000000001))/Input!F302)*1000000</f>
        <v>5.1808057020460092</v>
      </c>
      <c r="P302" s="18">
        <f>O302*Input!N302/100</f>
        <v>5.2608914525568648E-4</v>
      </c>
      <c r="Q302" s="128">
        <f>(O302/Constants!$B$7)*602200000000000000*Constants!$B$18/(365.2425*24*60)</f>
        <v>3.8655066798779414</v>
      </c>
      <c r="R302" s="129">
        <f>Q302*Input!N302/100</f>
        <v>3.9252603207914574E-4</v>
      </c>
      <c r="S302" s="130">
        <f>Input!S302*Constants!$B$17/Constants!$B$18</f>
        <v>1.1230439987903178</v>
      </c>
      <c r="T302" s="18">
        <f>S302*Input!T302/100</f>
        <v>5.7419215395715329E-4</v>
      </c>
      <c r="U302" s="18">
        <f>S302*1/((U301+U303)/2)</f>
        <v>1.1250091635017205</v>
      </c>
      <c r="V302" s="18">
        <f>U302*Input!T302/100</f>
        <v>5.7519690725242611E-4</v>
      </c>
      <c r="W302" s="131">
        <v>3.0000000000000001E-3</v>
      </c>
      <c r="X302" s="127">
        <f>IF((((Constants!$B$25*0.000000001*Input!G302/Input!W302*(Constants!$B$11/Constants!$B$9))-(W302*0.000000001))/Input!F302)*1000000000&lt;0, "n.d.", (((Constants!$B$25*0.000000001*Input!G302/Input!W302*(Constants!$B$11/Constants!$B$9))-(W302*0.000000001))/Input!F302)*1000000000)</f>
        <v>2.762053048762418</v>
      </c>
      <c r="Y302" s="127">
        <f>X302*Input!X302/100</f>
        <v>7.8843733193604965E-3</v>
      </c>
      <c r="Z302" s="127">
        <f>(X302/Constants!$B$11)*6.022E+23*0.000000001*Constants!$B$19/(365.2425*24*60)</f>
        <v>6.7430644287229261E-4</v>
      </c>
      <c r="AA302" s="127">
        <f>Z302*Input!X302/100</f>
        <v>1.9248304190382301E-6</v>
      </c>
      <c r="AB302" s="132">
        <v>0.05</v>
      </c>
      <c r="AC302" s="132">
        <v>0.9</v>
      </c>
      <c r="AD302" s="127">
        <f>(((Input!G302*Constants!$B$25*0.000000001*Input!U302*(Constants!$B$10/Constants!$B$9))-((AB302*0.000000000000001)+(Input!G302*AC302*0.000000000000001)))/Input!F302)*1000000000000</f>
        <v>24.541023527791502</v>
      </c>
      <c r="AE302" s="127">
        <f>AD302*Input!V302/100</f>
        <v>5.5540342029628216E-2</v>
      </c>
      <c r="AF302" s="127">
        <f>(AD302/Constants!$B$10)*602200000000*Constants!$B$16/(365.2425*24*60)</f>
        <v>1.120191423726064</v>
      </c>
      <c r="AG302" s="127">
        <f>AF302*Input!V302/100</f>
        <v>2.535176038682552E-3</v>
      </c>
      <c r="AH302" s="18">
        <f>AF302/Z302</f>
        <v>1661.2497708823137</v>
      </c>
      <c r="AI302" s="131">
        <f>AH302*SQRT((AG302/AF302)^2+(AA302/Z302)^2)</f>
        <v>6.0516641020005713</v>
      </c>
      <c r="AJ302" s="130">
        <f t="shared" si="1554"/>
        <v>125.00916350172054</v>
      </c>
      <c r="AK302" s="131">
        <f>V302*1000</f>
        <v>0.57519690725242612</v>
      </c>
      <c r="AL302" s="131">
        <f>AF302/Q302</f>
        <v>0.28979161504422379</v>
      </c>
      <c r="AM302" s="131">
        <f>AL302*SQRT((R302/Q302)^2+(AG302/AF302)^2)</f>
        <v>6.5650557756733396E-4</v>
      </c>
      <c r="AN302" s="18">
        <f>AL302*1/((AN301+AN303)/2)</f>
        <v>0.28853481654055441</v>
      </c>
      <c r="AO302" s="127">
        <f>AN302*SQRT((R302/Q302)^2+(AG302/AF302)^2)</f>
        <v>6.5365837569984276E-4</v>
      </c>
      <c r="AP302" s="18">
        <f>ThU_Alter_Kombi(AN302,U302)</f>
        <v>32.131100000000004</v>
      </c>
      <c r="AQ302" s="18">
        <f t="shared" si="1560"/>
        <v>8.8599999999999998E-2</v>
      </c>
      <c r="AR302" s="152">
        <f>(AQ302/AP302)</f>
        <v>2.7574530594968736E-3</v>
      </c>
      <c r="AS302" s="129">
        <f t="shared" si="1561"/>
        <v>1.7444192927732431E-4</v>
      </c>
      <c r="AT302" s="129">
        <f t="shared" si="1562"/>
        <v>4.9826532621802486E-7</v>
      </c>
      <c r="AU302" s="18">
        <v>0.75</v>
      </c>
      <c r="AV302" s="18">
        <f>AU302/2</f>
        <v>0.375</v>
      </c>
      <c r="AW302" s="18">
        <f t="shared" si="1564"/>
        <v>32.118499999999997</v>
      </c>
      <c r="AX302" s="133">
        <f t="shared" si="1565"/>
        <v>8.4391773500000003E-2</v>
      </c>
      <c r="AY302" s="133">
        <f t="shared" si="1566"/>
        <v>8.6763069159936063E-2</v>
      </c>
      <c r="AZ302" s="152">
        <f t="shared" si="1567"/>
        <v>2.6275129131186079E-3</v>
      </c>
      <c r="BA302" s="18" t="str">
        <f>Input!B302</f>
        <v>GeoB3225-1_1R-2W_52-53</v>
      </c>
      <c r="BB302" s="134">
        <f>Input!E302</f>
        <v>52.5</v>
      </c>
      <c r="BC302" s="18">
        <f>((U302-1)*EXP(Constants!$B$17*AW302*1000))*1000</f>
        <v>136.86942603904689</v>
      </c>
      <c r="BD302" s="130">
        <f>SQRT((EXP(Constants!$B$17*AW302*1000)*V302)^2+((U302-1)*Constants!$B$17*EXP(Constants!$B$17*AW302*1000)*AY302*1000)^2)*1000</f>
        <v>0.63065983678619508</v>
      </c>
      <c r="BE302" s="18">
        <f t="shared" si="1568"/>
        <v>32060.499999999996</v>
      </c>
      <c r="BF302" s="135">
        <f t="shared" si="1569"/>
        <v>43.381534579968033</v>
      </c>
      <c r="BG302" s="20">
        <f t="shared" si="1570"/>
        <v>0.27013425022941939</v>
      </c>
      <c r="BH302" s="18"/>
      <c r="BI302" s="18"/>
      <c r="BJ302" s="18"/>
      <c r="BK302" s="18"/>
      <c r="BL302" s="18"/>
      <c r="BM302" s="18"/>
      <c r="BN302" s="157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</row>
    <row r="303" spans="1:110" ht="15" customHeight="1" x14ac:dyDescent="0.2">
      <c r="A303" s="136">
        <f>Input!A303</f>
        <v>10073</v>
      </c>
      <c r="B303" s="136" t="str">
        <f>Input!B303</f>
        <v>Hu1-13</v>
      </c>
      <c r="C303" s="136">
        <f>Input!O303</f>
        <v>2.0805900517673903</v>
      </c>
      <c r="D303" s="136">
        <f>C303*Input!P303/100</f>
        <v>9.0692611523021868E-3</v>
      </c>
      <c r="E303" s="137">
        <f>Input!M303</f>
        <v>2.7189368464379</v>
      </c>
      <c r="F303" s="138">
        <f>E303*Input!N303/100</f>
        <v>2.4486971089679173E-4</v>
      </c>
      <c r="G303" s="139">
        <f t="shared" ref="G303" si="1580">E303*137.88</f>
        <v>374.88701238685763</v>
      </c>
      <c r="H303" s="138">
        <f>G303*Input!L303/100</f>
        <v>1.9896447959274203E-2</v>
      </c>
      <c r="I303" s="136">
        <v>0</v>
      </c>
      <c r="J303" s="140">
        <f>(((C303*Constants!$B$24*0.000000001*Input!G303*(Constants!$B$4/Constants!$B$3))-(I303*0.000000000000001))/Input!F303)*1000000000000</f>
        <v>754.77815786280519</v>
      </c>
      <c r="K303" s="136">
        <f>J303*Input!P303/100</f>
        <v>3.2900667865332309</v>
      </c>
      <c r="L303" s="141">
        <f>(J303/Constants!$B$4)*602200000000*Constants!$B$17/(365.2425*24*60)</f>
        <v>10.420550510685375</v>
      </c>
      <c r="M303" s="142">
        <f>L303*Input!P303/100</f>
        <v>4.5423024998067919E-2</v>
      </c>
      <c r="N303" s="136">
        <v>0</v>
      </c>
      <c r="O303" s="140">
        <f>(((G303*Constants!$B$23*0.000000001*Input!G303*(Constants!$B$7/Constants!$B$6))-(N303*0.000000001))/Input!F303)*1000000</f>
        <v>13.699814976979436</v>
      </c>
      <c r="P303" s="136">
        <f>O303*Input!N303/100</f>
        <v>1.2338167166874327E-3</v>
      </c>
      <c r="Q303" s="143">
        <f>(O303/Constants!$B$7)*602200000000000000*Constants!$B$18/(365.2425*24*60)</f>
        <v>10.221716341474096</v>
      </c>
      <c r="R303" s="144">
        <f>Q303*Input!N303/100</f>
        <v>9.2057626446342749E-4</v>
      </c>
      <c r="S303" s="142">
        <f>Input!S303*Constants!$B$17/Constants!$B$18</f>
        <v>0.99814998649464082</v>
      </c>
      <c r="T303" s="136">
        <f>S303*Input!T303/100</f>
        <v>1.2928369528659356E-3</v>
      </c>
      <c r="U303" s="142">
        <f>S303</f>
        <v>0.99814998649464082</v>
      </c>
      <c r="V303" s="136">
        <f>U303*Input!T303/100</f>
        <v>1.2928369528659356E-3</v>
      </c>
      <c r="W303" s="145">
        <v>0</v>
      </c>
      <c r="X303" s="140">
        <f>(((Constants!$B$25*0.000000001*Input!G303/Input!W303*(Constants!$B$11/Constants!$B$9))-(W303*0.000000001))/Input!F303)*1000000000</f>
        <v>0.93856770260652111</v>
      </c>
      <c r="Y303" s="140">
        <f>X303*Input!X303/100</f>
        <v>3.640283715109167E-3</v>
      </c>
      <c r="Z303" s="140">
        <f>(X303/Constants!$B$11)*6.022E+23*0.000000001*Constants!$B$19/(365.2425*24*60)</f>
        <v>2.2913471890881898E-4</v>
      </c>
      <c r="AA303" s="140">
        <f>Z303*Input!X303/100</f>
        <v>8.8871094061030062E-7</v>
      </c>
      <c r="AB303" s="141">
        <v>0</v>
      </c>
      <c r="AC303" s="141">
        <v>0.9</v>
      </c>
      <c r="AD303" s="140">
        <f>(((Input!G303*Constants!$B$25*0.000000001*Input!U303*(Constants!$B$10/Constants!$B$9))-((AB303*0.000000000000001)+(Input!G303*AC303*0.000000000000001)))/Input!F303)*1000000000000</f>
        <v>223.94149579491742</v>
      </c>
      <c r="AE303" s="140">
        <f>AD303*Input!V303/100</f>
        <v>0.62108341503561904</v>
      </c>
      <c r="AF303" s="140">
        <f>(AD303/Constants!$B$10)*602200000000*Constants!$B$16/(365.2425*24*60)</f>
        <v>10.221959272471636</v>
      </c>
      <c r="AG303" s="140">
        <f>AF303*Input!V303/100</f>
        <v>2.8349767651439369E-2</v>
      </c>
      <c r="AH303" s="136">
        <f t="shared" ref="AH303" si="1581">AF303/Z303</f>
        <v>44611.132355456466</v>
      </c>
      <c r="AI303" s="145">
        <f t="shared" ref="AI303" si="1582">AH303*SQRT((AG303/AF303)^2+(AA303/Z303)^2)</f>
        <v>212.71144894128605</v>
      </c>
      <c r="AJ303" s="142">
        <f t="shared" si="1554"/>
        <v>-1.8500135053591826</v>
      </c>
      <c r="AK303" s="145">
        <f t="shared" ref="AK303" si="1583">V303*1000</f>
        <v>1.2928369528659356</v>
      </c>
      <c r="AL303" s="145">
        <f t="shared" ref="AL303" si="1584">AF303/Q303</f>
        <v>1.0000237661650377</v>
      </c>
      <c r="AM303" s="145">
        <f t="shared" ref="AM303" si="1585">AL303*SQRT((R303/Q303)^2+(AG303/AF303)^2)</f>
        <v>2.7749460065780297E-3</v>
      </c>
      <c r="AN303" s="136">
        <f>AF303/Q303</f>
        <v>1.0000237661650377</v>
      </c>
      <c r="AO303" s="140">
        <f t="shared" ref="AO303" si="1586">AN303*SQRT((R303/Q303)^2+(AG303/AF303)^2)</f>
        <v>2.7749460065780297E-3</v>
      </c>
      <c r="AP303" s="136" t="str">
        <f t="shared" ref="AP303" si="1587">ThU_Alter_Kombi(AN303,U303)</f>
        <v>Out of range</v>
      </c>
      <c r="AQ303" s="136" t="e">
        <f t="shared" si="1560"/>
        <v>#VALUE!</v>
      </c>
      <c r="AR303" s="136" t="e">
        <f>(AQ303/AP303)*100</f>
        <v>#VALUE!</v>
      </c>
      <c r="AS303" s="144">
        <f t="shared" si="1561"/>
        <v>2.2416462290106454E-5</v>
      </c>
      <c r="AT303" s="144">
        <f t="shared" si="1562"/>
        <v>8.69668522961009E-8</v>
      </c>
      <c r="AU303" s="136">
        <v>0.75</v>
      </c>
      <c r="AV303" s="136">
        <f t="shared" ref="AV303" si="1588">AU303/2</f>
        <v>0.375</v>
      </c>
      <c r="AW303" s="136" t="str">
        <f t="shared" si="1564"/>
        <v>Out of range</v>
      </c>
      <c r="AX303" s="146">
        <f t="shared" si="1565"/>
        <v>255.38260611440001</v>
      </c>
      <c r="AY303" s="146" t="e">
        <f t="shared" si="1566"/>
        <v>#VALUE!</v>
      </c>
      <c r="AZ303" s="147" t="e">
        <f t="shared" si="1567"/>
        <v>#VALUE!</v>
      </c>
      <c r="BA303" s="136" t="str">
        <f>Input!B303</f>
        <v>Hu1-13</v>
      </c>
      <c r="BB303" s="148">
        <f>Input!E303</f>
        <v>0</v>
      </c>
      <c r="BC303" s="136" t="e">
        <f>((U303-1)*EXP(Constants!$B$17*AW303*1000))*1000</f>
        <v>#VALUE!</v>
      </c>
      <c r="BD303" s="142" t="e">
        <f>SQRT((EXP(Constants!$B$17*AW303*1000)*V303)^2+((U303-1)*Constants!$B$17*EXP(Constants!$B$17*AW303*1000)*AY303*1000)^2)*1000</f>
        <v>#VALUE!</v>
      </c>
      <c r="BE303" s="136" t="e">
        <f t="shared" si="1568"/>
        <v>#VALUE!</v>
      </c>
      <c r="BF303" s="149" t="e">
        <f t="shared" si="1569"/>
        <v>#VALUE!</v>
      </c>
      <c r="BG303" s="158" t="e">
        <f t="shared" si="1570"/>
        <v>#VALUE!</v>
      </c>
      <c r="BH303" s="136"/>
      <c r="BI303" s="18"/>
      <c r="BJ303" s="18"/>
      <c r="BK303" s="18"/>
      <c r="BL303" s="18"/>
      <c r="BM303" s="18"/>
      <c r="BN303" s="157"/>
      <c r="BO303" s="18"/>
      <c r="BP303" s="18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  <c r="CY303" s="18"/>
      <c r="CZ303" s="18"/>
      <c r="DA303" s="18"/>
      <c r="DB303" s="18"/>
      <c r="DC303" s="18"/>
      <c r="DD303" s="18"/>
      <c r="DE303" s="18"/>
      <c r="DF303" s="18"/>
    </row>
    <row r="304" spans="1:110" ht="15" customHeight="1" x14ac:dyDescent="0.2">
      <c r="A304" s="18">
        <f>Input!A304</f>
        <v>10304</v>
      </c>
      <c r="B304" s="18" t="str">
        <f>Input!B304</f>
        <v>GeoB3225-1_3R-1W_59-60</v>
      </c>
      <c r="C304" s="18">
        <f>Input!O304</f>
        <v>2.4765189149353946</v>
      </c>
      <c r="D304" s="18">
        <f>C304*Input!P304/100</f>
        <v>7.219071911773723E-3</v>
      </c>
      <c r="E304" s="150">
        <f>Input!M304</f>
        <v>2.9000304137530297</v>
      </c>
      <c r="F304" s="151">
        <f>E304*Input!N304/100</f>
        <v>1.7435360895247338E-4</v>
      </c>
      <c r="G304" s="21">
        <f>E304*137.88</f>
        <v>399.85619344826773</v>
      </c>
      <c r="H304" s="151">
        <f>G304*Input!L304/100</f>
        <v>1.2803258158792604E-2</v>
      </c>
      <c r="I304" s="18">
        <v>0.3</v>
      </c>
      <c r="J304" s="127">
        <f>(((C304*Constants!$B$24*0.000000001*Input!G304*(Constants!$B$4/Constants!$B$3))-(I304*0.000000000000001))/Input!F304)*1000000000000</f>
        <v>237.03553233049755</v>
      </c>
      <c r="K304" s="18">
        <f>J304*Input!P304/100</f>
        <v>0.69096042159002324</v>
      </c>
      <c r="L304" s="132">
        <f>(J304/Constants!$B$4)*602200000000*Constants!$B$17/(365.2425*24*60)</f>
        <v>3.2725387078915986</v>
      </c>
      <c r="M304" s="130">
        <f>L304*Input!P304/100</f>
        <v>9.53947580366E-3</v>
      </c>
      <c r="N304" s="18">
        <v>5.0000000000000001E-3</v>
      </c>
      <c r="O304" s="127">
        <f>(((G304*Constants!$B$23*0.000000001*Input!G304*(Constants!$B$7/Constants!$B$6))-(N304*0.000000001))/Input!F304)*1000000</f>
        <v>3.8552878468695391</v>
      </c>
      <c r="P304" s="18">
        <f>O304*Input!N304/100</f>
        <v>2.3178493110436694E-4</v>
      </c>
      <c r="Q304" s="128">
        <f>(O304/Constants!$B$7)*602200000000000000*Constants!$B$18/(365.2425*24*60)</f>
        <v>2.8765102924128345</v>
      </c>
      <c r="R304" s="129">
        <f>Q304*Input!N304/100</f>
        <v>1.7293954859668695E-4</v>
      </c>
      <c r="S304" s="130">
        <f>Input!S304*Constants!$B$17/Constants!$B$18</f>
        <v>1.129184236261001</v>
      </c>
      <c r="T304" s="18">
        <f>S304*Input!T304/100</f>
        <v>6.95020380988529E-4</v>
      </c>
      <c r="U304" s="18">
        <f>S304*1/((U303+U305)/2)</f>
        <v>1.130985530407711</v>
      </c>
      <c r="V304" s="18">
        <f>U304*Input!T304/100</f>
        <v>6.961290894737487E-4</v>
      </c>
      <c r="W304" s="131">
        <v>3.0000000000000001E-3</v>
      </c>
      <c r="X304" s="127">
        <f>IF((((Constants!$B$25*0.000000001*Input!G304/Input!W304*(Constants!$B$11/Constants!$B$9))-(W304*0.000000001))/Input!F304)*1000000000&lt;0, "n.d.", (((Constants!$B$25*0.000000001*Input!G304/Input!W304*(Constants!$B$11/Constants!$B$9))-(W304*0.000000001))/Input!F304)*1000000000)</f>
        <v>0.48560952911056249</v>
      </c>
      <c r="Y304" s="127">
        <f>X304*Input!X304/100</f>
        <v>8.905927644405606E-4</v>
      </c>
      <c r="Z304" s="127">
        <f>(X304/Constants!$B$11)*6.022E+23*0.000000001*Constants!$B$19/(365.2425*24*60)</f>
        <v>1.1855298519561435E-4</v>
      </c>
      <c r="AA304" s="127">
        <f>Z304*Input!X304/100</f>
        <v>2.1742248553364829E-7</v>
      </c>
      <c r="AB304" s="132">
        <v>0.05</v>
      </c>
      <c r="AC304" s="132">
        <v>0.9</v>
      </c>
      <c r="AD304" s="127">
        <f>(((Input!G304*Constants!$B$25*0.000000001*Input!U304*(Constants!$B$10/Constants!$B$9))-((AB304*0.000000000000001)+(Input!G304*AC304*0.000000000000001)))/Input!F304)*1000000000000</f>
        <v>11.072877521074146</v>
      </c>
      <c r="AE304" s="127">
        <f>AD304*Input!V304/100</f>
        <v>2.9256379375688299E-2</v>
      </c>
      <c r="AF304" s="127">
        <f>(AD304/Constants!$B$10)*602200000000*Constants!$B$16/(365.2425*24*60)</f>
        <v>0.50542889627361098</v>
      </c>
      <c r="AG304" s="127">
        <f>AF304*Input!V304/100</f>
        <v>1.335426993450726E-3</v>
      </c>
      <c r="AH304" s="18">
        <f>AF304/Z304</f>
        <v>4263.316486207792</v>
      </c>
      <c r="AI304" s="131">
        <f>AH304*SQRT((AG304/AF304)^2+(AA304/Z304)^2)</f>
        <v>13.712036413850917</v>
      </c>
      <c r="AJ304" s="130">
        <f t="shared" si="1554"/>
        <v>130.985530407711</v>
      </c>
      <c r="AK304" s="131">
        <f>V304*1000</f>
        <v>0.69612908947374874</v>
      </c>
      <c r="AL304" s="131">
        <f>AF304/Q304</f>
        <v>0.175709051904575</v>
      </c>
      <c r="AM304" s="131">
        <f>AL304*SQRT((R304/Q304)^2+(AG304/AF304)^2)</f>
        <v>4.6437263723180547E-4</v>
      </c>
      <c r="AN304" s="18">
        <f>AL304*1/((AN303+AN305)/2)</f>
        <v>0.17588851017362583</v>
      </c>
      <c r="AO304" s="127">
        <f>AN304*SQRT((R304/Q304)^2+(AG304/AF304)^2)</f>
        <v>4.6484691848691943E-4</v>
      </c>
      <c r="AP304" s="18">
        <f>ThU_Alter_Kombi(AN304,U304)</f>
        <v>18.372699999999998</v>
      </c>
      <c r="AQ304" s="18">
        <f t="shared" si="1560"/>
        <v>5.3100000000000001E-2</v>
      </c>
      <c r="AR304" s="152">
        <f>(AQ304/AP304)</f>
        <v>2.8901576796007125E-3</v>
      </c>
      <c r="AS304" s="129">
        <f t="shared" si="1561"/>
        <v>4.1214170346726405E-5</v>
      </c>
      <c r="AT304" s="129">
        <f t="shared" si="1562"/>
        <v>7.5626109469020927E-8</v>
      </c>
      <c r="AU304" s="18">
        <v>0.75</v>
      </c>
      <c r="AV304" s="18">
        <f>AU304/2</f>
        <v>0.375</v>
      </c>
      <c r="AW304" s="18">
        <f t="shared" si="1564"/>
        <v>18.369700000000002</v>
      </c>
      <c r="AX304" s="133">
        <f t="shared" si="1565"/>
        <v>5.42753017E-2</v>
      </c>
      <c r="AY304" s="133">
        <f t="shared" si="1566"/>
        <v>5.4267210270976245E-2</v>
      </c>
      <c r="AZ304" s="152">
        <f t="shared" si="1567"/>
        <v>2.9546101297244919E-3</v>
      </c>
      <c r="BA304" s="18" t="str">
        <f>Input!B304</f>
        <v>GeoB3225-1_3R-1W_59-60</v>
      </c>
      <c r="BB304" s="134">
        <f>Input!E304</f>
        <v>59.5</v>
      </c>
      <c r="BC304" s="18">
        <f>((U304-1)*EXP(Constants!$B$17*AW304*1000))*1000</f>
        <v>137.9549603733727</v>
      </c>
      <c r="BD304" s="130">
        <f>SQRT((EXP(Constants!$B$17*AW304*1000)*V304)^2+((U304-1)*Constants!$B$17*EXP(Constants!$B$17*AW304*1000)*AY304*1000)^2)*1000</f>
        <v>0.73347280966892281</v>
      </c>
      <c r="BE304" s="18">
        <f t="shared" si="1568"/>
        <v>18311.7</v>
      </c>
      <c r="BF304" s="135">
        <f t="shared" si="1569"/>
        <v>27.133605135488121</v>
      </c>
      <c r="BG304" s="20">
        <f t="shared" si="1570"/>
        <v>0.29541696527965206</v>
      </c>
      <c r="BH304" s="18"/>
      <c r="BI304" s="18"/>
      <c r="BJ304" s="18"/>
      <c r="BK304" s="18"/>
      <c r="BL304" s="18"/>
      <c r="BM304" s="18"/>
      <c r="BN304" s="157"/>
      <c r="BO304" s="18"/>
      <c r="BP304" s="18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  <c r="CY304" s="18"/>
      <c r="CZ304" s="18"/>
      <c r="DA304" s="18"/>
      <c r="DB304" s="18"/>
      <c r="DC304" s="18"/>
      <c r="DD304" s="18"/>
      <c r="DE304" s="18"/>
      <c r="DF304" s="18"/>
    </row>
    <row r="305" spans="1:110" ht="15" customHeight="1" x14ac:dyDescent="0.2">
      <c r="A305" s="136">
        <f>Input!A305</f>
        <v>10073</v>
      </c>
      <c r="B305" s="136" t="str">
        <f>Input!B305</f>
        <v>Hu1-13</v>
      </c>
      <c r="C305" s="136">
        <f>Input!O305</f>
        <v>2.0956726114030495</v>
      </c>
      <c r="D305" s="136">
        <f>C305*Input!P305/100</f>
        <v>1.2147316205188843E-2</v>
      </c>
      <c r="E305" s="137">
        <f>Input!M305</f>
        <v>2.7189121376414569</v>
      </c>
      <c r="F305" s="138">
        <f>E305*Input!N305/100</f>
        <v>2.5618619812654001E-4</v>
      </c>
      <c r="G305" s="139">
        <f t="shared" ref="G305" si="1589">E305*137.88</f>
        <v>374.88360553800408</v>
      </c>
      <c r="H305" s="138">
        <f>G305*Input!L305/100</f>
        <v>2.2101043523922202E-2</v>
      </c>
      <c r="I305" s="136">
        <v>0</v>
      </c>
      <c r="J305" s="140">
        <f>(((C305*Constants!$B$24*0.000000001*Input!G305*(Constants!$B$4/Constants!$B$3))-(I305*0.000000000000001))/Input!F305)*1000000000000</f>
        <v>760.24967617944264</v>
      </c>
      <c r="K305" s="136">
        <f>J305*Input!P305/100</f>
        <v>4.4066965236813873</v>
      </c>
      <c r="L305" s="141">
        <f>(J305/Constants!$B$4)*602200000000*Constants!$B$17/(365.2425*24*60)</f>
        <v>10.496090896154538</v>
      </c>
      <c r="M305" s="142">
        <f>L305*Input!P305/100</f>
        <v>6.0839338329965818E-2</v>
      </c>
      <c r="N305" s="136">
        <v>0</v>
      </c>
      <c r="O305" s="140">
        <f>(((G305*Constants!$B$23*0.000000001*Input!G305*(Constants!$B$7/Constants!$B$6))-(N305*0.000000001))/Input!F305)*1000000</f>
        <v>13.699690477603873</v>
      </c>
      <c r="P305" s="136">
        <f>O305*Input!N305/100</f>
        <v>1.2908367175160701E-3</v>
      </c>
      <c r="Q305" s="143">
        <f>(O305/Constants!$B$7)*602200000000000000*Constants!$B$18/(365.2425*24*60)</f>
        <v>10.221623449905573</v>
      </c>
      <c r="R305" s="144">
        <f>Q305*Input!N305/100</f>
        <v>9.6312007072944881E-4</v>
      </c>
      <c r="S305" s="142">
        <f>Input!S305*Constants!$B$17/Constants!$B$18</f>
        <v>0.99866466038053059</v>
      </c>
      <c r="T305" s="136">
        <f>S305*Input!T305/100</f>
        <v>1.0397488654439824E-3</v>
      </c>
      <c r="U305" s="142">
        <f>S305</f>
        <v>0.99866466038053059</v>
      </c>
      <c r="V305" s="136">
        <f>U305*Input!T305/100</f>
        <v>1.0397488654439824E-3</v>
      </c>
      <c r="W305" s="145">
        <v>0</v>
      </c>
      <c r="X305" s="140">
        <f>(((Constants!$B$25*0.000000001*Input!G305/Input!W305*(Constants!$B$11/Constants!$B$9))-(W305*0.000000001))/Input!F305)*1000000000</f>
        <v>0.93880007216549788</v>
      </c>
      <c r="Y305" s="140">
        <f>X305*Input!X305/100</f>
        <v>2.9625267955860398E-3</v>
      </c>
      <c r="Z305" s="140">
        <f>(X305/Constants!$B$11)*6.022E+23*0.000000001*Constants!$B$19/(365.2425*24*60)</f>
        <v>2.2919144783037812E-4</v>
      </c>
      <c r="AA305" s="140">
        <f>Z305*Input!X305/100</f>
        <v>7.2324856553372626E-7</v>
      </c>
      <c r="AB305" s="141">
        <v>0</v>
      </c>
      <c r="AC305" s="141">
        <v>0.9</v>
      </c>
      <c r="AD305" s="140">
        <f>(((Input!G305*Constants!$B$25*0.000000001*Input!U305*(Constants!$B$10/Constants!$B$9))-((AB305*0.000000000000001)+(Input!G305*AC305*0.000000000000001)))/Input!F305)*1000000000000</f>
        <v>223.47185855490554</v>
      </c>
      <c r="AE305" s="140">
        <f>AD305*Input!V305/100</f>
        <v>0.57411045264029792</v>
      </c>
      <c r="AF305" s="140">
        <f>(AD305/Constants!$B$10)*602200000000*Constants!$B$16/(365.2425*24*60)</f>
        <v>10.200522366715528</v>
      </c>
      <c r="AG305" s="140">
        <f>AF305*Input!V305/100</f>
        <v>2.6205655383152861E-2</v>
      </c>
      <c r="AH305" s="136">
        <f t="shared" ref="AH305" si="1590">AF305/Z305</f>
        <v>44506.557566950818</v>
      </c>
      <c r="AI305" s="145">
        <f t="shared" ref="AI305" si="1591">AH305*SQRT((AG305/AF305)^2+(AA305/Z305)^2)</f>
        <v>181.10484636901884</v>
      </c>
      <c r="AJ305" s="142">
        <f t="shared" si="1554"/>
        <v>-1.3353396194694112</v>
      </c>
      <c r="AK305" s="145">
        <f t="shared" ref="AK305" si="1592">V305*1000</f>
        <v>1.0397488654439824</v>
      </c>
      <c r="AL305" s="145">
        <f t="shared" ref="AL305" si="1593">AF305/Q305</f>
        <v>0.99793564268010282</v>
      </c>
      <c r="AM305" s="145">
        <f t="shared" ref="AM305" si="1594">AL305*SQRT((R305/Q305)^2+(AG305/AF305)^2)</f>
        <v>2.5654706482559223E-3</v>
      </c>
      <c r="AN305" s="136">
        <f>AF305/Q305</f>
        <v>0.99793564268010282</v>
      </c>
      <c r="AO305" s="140">
        <f t="shared" ref="AO305" si="1595">AN305*SQRT((R305/Q305)^2+(AG305/AF305)^2)</f>
        <v>2.5654706482559223E-3</v>
      </c>
      <c r="AP305" s="136">
        <f t="shared" ref="AP305" si="1596">ThU_Alter_Kombi(AN305,U305)</f>
        <v>967.98850000000004</v>
      </c>
      <c r="AQ305" s="136" t="e">
        <f t="shared" si="1560"/>
        <v>#VALUE!</v>
      </c>
      <c r="AR305" s="136" t="e">
        <f>(AQ305/AP305)*100</f>
        <v>#VALUE!</v>
      </c>
      <c r="AS305" s="144">
        <f t="shared" si="1561"/>
        <v>2.2422215898835071E-5</v>
      </c>
      <c r="AT305" s="144">
        <f t="shared" si="1562"/>
        <v>7.0788256014277336E-8</v>
      </c>
      <c r="AU305" s="136">
        <v>0.75</v>
      </c>
      <c r="AV305" s="136">
        <f t="shared" ref="AV305" si="1597">AU305/2</f>
        <v>0.375</v>
      </c>
      <c r="AW305" s="136">
        <f t="shared" si="1564"/>
        <v>967.98659999999995</v>
      </c>
      <c r="AX305" s="146">
        <f t="shared" si="1565"/>
        <v>355.5836207031</v>
      </c>
      <c r="AY305" s="146">
        <f t="shared" si="1566"/>
        <v>2344.9889344564535</v>
      </c>
      <c r="AZ305" s="147">
        <f t="shared" si="1567"/>
        <v>0.36734353626703098</v>
      </c>
      <c r="BA305" s="136" t="str">
        <f>Input!B305</f>
        <v>Hu1-13</v>
      </c>
      <c r="BB305" s="148">
        <f>Input!E305</f>
        <v>0</v>
      </c>
      <c r="BC305" s="136">
        <f>((U305-1)*EXP(Constants!$B$17*AW305*1000))*1000</f>
        <v>-20.509781537193987</v>
      </c>
      <c r="BD305" s="142">
        <f>SQRT((EXP(Constants!$B$17*AW305*1000)*V305)^2+((U305-1)*Constants!$B$17*EXP(Constants!$B$17*AW305*1000)*AY305*1000)^2)*1000</f>
        <v>136.66384258981105</v>
      </c>
      <c r="BE305" s="136">
        <f t="shared" si="1568"/>
        <v>967928.6</v>
      </c>
      <c r="BF305" s="149">
        <f t="shared" si="1569"/>
        <v>1172494.4672282268</v>
      </c>
      <c r="BG305" s="158">
        <f t="shared" si="1570"/>
        <v>242.25427650098192</v>
      </c>
      <c r="BH305" s="136"/>
      <c r="BI305" s="18"/>
      <c r="BJ305" s="18"/>
      <c r="BK305" s="18"/>
      <c r="BL305" s="18"/>
      <c r="BM305" s="18"/>
      <c r="BN305" s="157"/>
      <c r="BO305" s="18"/>
      <c r="BP305" s="18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</row>
    <row r="306" spans="1:110" ht="15" customHeight="1" x14ac:dyDescent="0.2">
      <c r="A306" s="18">
        <f>Input!A306</f>
        <v>10305</v>
      </c>
      <c r="B306" s="18" t="str">
        <f>Input!B306</f>
        <v>GeoB3225-1_3R-1W_59-60 außen</v>
      </c>
      <c r="C306" s="18">
        <f>Input!O306</f>
        <v>3.719558319533161</v>
      </c>
      <c r="D306" s="18">
        <f>C306*Input!P306/100</f>
        <v>1.9885002154950596E-2</v>
      </c>
      <c r="E306" s="150">
        <f>Input!M306</f>
        <v>4.3597207895431866</v>
      </c>
      <c r="F306" s="151">
        <f>E306*Input!N306/100</f>
        <v>3.7366485178565233E-4</v>
      </c>
      <c r="G306" s="21">
        <f>E306*137.88</f>
        <v>601.1183024622145</v>
      </c>
      <c r="H306" s="151">
        <f>G306*Input!L306/100</f>
        <v>2.4488804550509835E-2</v>
      </c>
      <c r="I306" s="18">
        <v>0.3</v>
      </c>
      <c r="J306" s="127">
        <f>(((C306*Constants!$B$24*0.000000001*Input!G306*(Constants!$B$4/Constants!$B$3))-(I306*0.000000000000001))/Input!F306)*1000000000000</f>
        <v>259.98515113666059</v>
      </c>
      <c r="K306" s="18">
        <f>J306*Input!P306/100</f>
        <v>1.3898976293659808</v>
      </c>
      <c r="L306" s="132">
        <f>(J306/Constants!$B$4)*602200000000*Constants!$B$17/(365.2425*24*60)</f>
        <v>3.5893836768130059</v>
      </c>
      <c r="M306" s="130">
        <f>L306*Input!P306/100</f>
        <v>1.9189079997360903E-2</v>
      </c>
      <c r="N306" s="18">
        <v>5.0000000000000001E-3</v>
      </c>
      <c r="O306" s="127">
        <f>(((G306*Constants!$B$23*0.000000001*Input!G306*(Constants!$B$7/Constants!$B$6))-(N306*0.000000001))/Input!F306)*1000000</f>
        <v>4.2325141033919893</v>
      </c>
      <c r="P306" s="18">
        <f>O306*Input!N306/100</f>
        <v>3.6276216562262128E-4</v>
      </c>
      <c r="Q306" s="128">
        <f>(O306/Constants!$B$7)*602200000000000000*Constants!$B$18/(365.2425*24*60)</f>
        <v>3.1579666330428298</v>
      </c>
      <c r="R306" s="129">
        <f>Q306*Input!N306/100</f>
        <v>2.7066438215728661E-4</v>
      </c>
      <c r="S306" s="130">
        <f>Input!S306*Constants!$B$17/Constants!$B$18</f>
        <v>1.1270058162484027</v>
      </c>
      <c r="T306" s="18">
        <f>S306*Input!T306/100</f>
        <v>7.6281588213135095E-4</v>
      </c>
      <c r="U306" s="18">
        <f>S306*1/((U305+U307)/2)</f>
        <v>1.1284657428340852</v>
      </c>
      <c r="V306" s="18">
        <f>U306*Input!T306/100</f>
        <v>7.6380403602572177E-4</v>
      </c>
      <c r="W306" s="131">
        <v>3.0000000000000001E-3</v>
      </c>
      <c r="X306" s="127">
        <f>IF((((Constants!$B$25*0.000000001*Input!G306/Input!W306*(Constants!$B$11/Constants!$B$9))-(W306*0.000000001))/Input!F306)*1000000000&lt;0, "n.d.", (((Constants!$B$25*0.000000001*Input!G306/Input!W306*(Constants!$B$11/Constants!$B$9))-(W306*0.000000001))/Input!F306)*1000000000)</f>
        <v>2.2486480731150351</v>
      </c>
      <c r="Y306" s="127">
        <f>X306*Input!X306/100</f>
        <v>4.1741173658720746E-3</v>
      </c>
      <c r="Z306" s="127">
        <f>(X306/Constants!$B$11)*6.022E+23*0.000000001*Constants!$B$19/(365.2425*24*60)</f>
        <v>5.4896769058553269E-4</v>
      </c>
      <c r="AA306" s="127">
        <f>Z306*Input!X306/100</f>
        <v>1.0190369929258979E-6</v>
      </c>
      <c r="AB306" s="132">
        <v>0.05</v>
      </c>
      <c r="AC306" s="132">
        <v>0.9</v>
      </c>
      <c r="AD306" s="127">
        <f>(((Input!G306*Constants!$B$25*0.000000001*Input!U306*(Constants!$B$10/Constants!$B$9))-((AB306*0.000000000000001)+(Input!G306*AC306*0.000000000000001)))/Input!F306)*1000000000000</f>
        <v>13.479364781039147</v>
      </c>
      <c r="AE306" s="127">
        <f>AD306*Input!V306/100</f>
        <v>3.7903116336599749E-2</v>
      </c>
      <c r="AF306" s="127">
        <f>(AD306/Constants!$B$10)*602200000000*Constants!$B$16/(365.2425*24*60)</f>
        <v>0.61527461590572219</v>
      </c>
      <c r="AG306" s="127">
        <f>AF306*Input!V306/100</f>
        <v>1.7301130820671709E-3</v>
      </c>
      <c r="AH306" s="18">
        <f>AF306/Z306</f>
        <v>1120.7847500997118</v>
      </c>
      <c r="AI306" s="131">
        <f>AH306*SQRT((AG306/AF306)^2+(AA306/Z306)^2)</f>
        <v>3.7763555473188535</v>
      </c>
      <c r="AJ306" s="130">
        <f t="shared" si="1554"/>
        <v>128.46574283408518</v>
      </c>
      <c r="AK306" s="131">
        <f>V306*1000</f>
        <v>0.76380403602572178</v>
      </c>
      <c r="AL306" s="131">
        <f>AF306/Q306</f>
        <v>0.19483252592598801</v>
      </c>
      <c r="AM306" s="131">
        <f>AL306*SQRT((R306/Q306)^2+(AG306/AF306)^2)</f>
        <v>5.4811110185324263E-4</v>
      </c>
      <c r="AN306" s="18">
        <f>AL306*1/((AN305+AN307)/2)</f>
        <v>0.19493794393709685</v>
      </c>
      <c r="AO306" s="127">
        <f>AN306*SQRT((R306/Q306)^2+(AG306/AF306)^2)</f>
        <v>5.4840766826046562E-4</v>
      </c>
      <c r="AP306" s="18">
        <f>ThU_Alter_Kombi(AN306,U306)</f>
        <v>20.605599999999999</v>
      </c>
      <c r="AQ306" s="18">
        <f t="shared" si="1560"/>
        <v>6.5699999999999995E-2</v>
      </c>
      <c r="AR306" s="152">
        <f>(AQ306/AP306)</f>
        <v>3.1884536242574833E-3</v>
      </c>
      <c r="AS306" s="129">
        <f t="shared" si="1561"/>
        <v>1.738358109428724E-4</v>
      </c>
      <c r="AT306" s="129">
        <f t="shared" si="1562"/>
        <v>3.2303148215063939E-7</v>
      </c>
      <c r="AU306" s="18">
        <v>0.75</v>
      </c>
      <c r="AV306" s="18">
        <f>AU306/2</f>
        <v>0.375</v>
      </c>
      <c r="AW306" s="18">
        <f t="shared" si="1564"/>
        <v>20.5931</v>
      </c>
      <c r="AX306" s="133">
        <f t="shared" si="1565"/>
        <v>6.3768034099999996E-2</v>
      </c>
      <c r="AY306" s="133">
        <f t="shared" si="1566"/>
        <v>6.5849808682345037E-2</v>
      </c>
      <c r="AZ306" s="152">
        <f t="shared" si="1567"/>
        <v>3.0965728375038238E-3</v>
      </c>
      <c r="BA306" s="18" t="str">
        <f>Input!B306</f>
        <v>GeoB3225-1_3R-1W_59-60 außen</v>
      </c>
      <c r="BB306" s="134">
        <f>Input!E306</f>
        <v>59.5</v>
      </c>
      <c r="BC306" s="18">
        <f>((U306-1)*EXP(Constants!$B$17*AW306*1000))*1000</f>
        <v>136.1527258494709</v>
      </c>
      <c r="BD306" s="130">
        <f>SQRT((EXP(Constants!$B$17*AW306*1000)*V306)^2+((U306-1)*Constants!$B$17*EXP(Constants!$B$17*AW306*1000)*AY306*1000)^2)*1000</f>
        <v>0.80990295894903874</v>
      </c>
      <c r="BE306" s="18">
        <f t="shared" si="1568"/>
        <v>20535.099999999999</v>
      </c>
      <c r="BF306" s="135">
        <f t="shared" si="1569"/>
        <v>32.924904341172521</v>
      </c>
      <c r="BG306" s="20">
        <f t="shared" si="1570"/>
        <v>0.31976637166014366</v>
      </c>
      <c r="BH306" s="18"/>
      <c r="BI306" s="18"/>
      <c r="BJ306" s="18"/>
      <c r="BK306" s="18"/>
      <c r="BL306" s="18"/>
      <c r="BM306" s="18"/>
      <c r="BN306" s="157"/>
      <c r="BO306" s="18"/>
      <c r="BP306" s="18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  <c r="CY306" s="18"/>
      <c r="CZ306" s="18"/>
      <c r="DA306" s="18"/>
      <c r="DB306" s="18"/>
      <c r="DC306" s="18"/>
      <c r="DD306" s="18"/>
      <c r="DE306" s="18"/>
      <c r="DF306" s="18"/>
    </row>
    <row r="307" spans="1:110" ht="15" customHeight="1" x14ac:dyDescent="0.2">
      <c r="A307" s="136">
        <f>Input!A307</f>
        <v>10073</v>
      </c>
      <c r="B307" s="136" t="str">
        <f>Input!B307</f>
        <v>Hu1-13</v>
      </c>
      <c r="C307" s="136">
        <f>Input!O307</f>
        <v>2.0791478479013135</v>
      </c>
      <c r="D307" s="136">
        <f>C307*Input!P307/100</f>
        <v>1.0775585702242756E-2</v>
      </c>
      <c r="E307" s="137">
        <f>Input!M307</f>
        <v>2.7185693614389468</v>
      </c>
      <c r="F307" s="138">
        <f>E307*Input!N307/100</f>
        <v>2.797345932620698E-4</v>
      </c>
      <c r="G307" s="139">
        <f t="shared" ref="G307" si="1598">E307*137.88</f>
        <v>374.83634355520195</v>
      </c>
      <c r="H307" s="138">
        <f>G307*Input!L307/100</f>
        <v>2.7785008200730633E-2</v>
      </c>
      <c r="I307" s="136">
        <v>0</v>
      </c>
      <c r="J307" s="140">
        <f>(((C307*Constants!$B$24*0.000000001*Input!G307*(Constants!$B$4/Constants!$B$3))-(I307*0.000000000000001))/Input!F307)*1000000000000</f>
        <v>754.25496783006633</v>
      </c>
      <c r="K307" s="136">
        <f>J307*Input!P307/100</f>
        <v>3.9090721977271361</v>
      </c>
      <c r="L307" s="141">
        <f>(J307/Constants!$B$4)*602200000000*Constants!$B$17/(365.2425*24*60)</f>
        <v>10.413327291377758</v>
      </c>
      <c r="M307" s="142">
        <f>L307*Input!P307/100</f>
        <v>5.3969081990493682E-2</v>
      </c>
      <c r="N307" s="136">
        <v>0</v>
      </c>
      <c r="O307" s="140">
        <f>(((G307*Constants!$B$23*0.000000001*Input!G307*(Constants!$B$7/Constants!$B$6))-(N307*0.000000001))/Input!F307)*1000000</f>
        <v>13.697963342764734</v>
      </c>
      <c r="P307" s="136">
        <f>O307*Input!N307/100</f>
        <v>1.40948921832138E-3</v>
      </c>
      <c r="Q307" s="143">
        <f>(O307/Constants!$B$7)*602200000000000000*Constants!$B$18/(365.2425*24*60)</f>
        <v>10.22033479874942</v>
      </c>
      <c r="R307" s="144">
        <f>Q307*Input!N307/100</f>
        <v>1.0516491646242491E-3</v>
      </c>
      <c r="S307" s="142">
        <f>Input!S307*Constants!$B$17/Constants!$B$18</f>
        <v>0.99874788564498562</v>
      </c>
      <c r="T307" s="136">
        <f>S307*Input!T307/100</f>
        <v>1.1928732979441742E-3</v>
      </c>
      <c r="U307" s="142">
        <f>S307</f>
        <v>0.99874788564498562</v>
      </c>
      <c r="V307" s="136">
        <f>U307*Input!T307/100</f>
        <v>1.1928732979441742E-3</v>
      </c>
      <c r="W307" s="145">
        <v>0</v>
      </c>
      <c r="X307" s="140">
        <f>(((Constants!$B$25*0.000000001*Input!G307/Input!W307*(Constants!$B$11/Constants!$B$9))-(W307*0.000000001))/Input!F307)*1000000000</f>
        <v>0.94596698224821729</v>
      </c>
      <c r="Y307" s="140">
        <f>X307*Input!X307/100</f>
        <v>5.1839359010553421E-3</v>
      </c>
      <c r="Z307" s="140">
        <f>(X307/Constants!$B$11)*6.022E+23*0.000000001*Constants!$B$19/(365.2425*24*60)</f>
        <v>2.3094112227867644E-4</v>
      </c>
      <c r="AA307" s="140">
        <f>Z307*Input!X307/100</f>
        <v>1.2655663435156842E-6</v>
      </c>
      <c r="AB307" s="141">
        <v>0</v>
      </c>
      <c r="AC307" s="141">
        <v>0.9</v>
      </c>
      <c r="AD307" s="140">
        <f>(((Input!G307*Constants!$B$25*0.000000001*Input!U307*(Constants!$B$10/Constants!$B$9))-((AB307*0.000000000000001)+(Input!G307*AC307*0.000000000000001)))/Input!F307)*1000000000000</f>
        <v>224.12596235672882</v>
      </c>
      <c r="AE307" s="140">
        <f>AD307*Input!V307/100</f>
        <v>0.79438880267989243</v>
      </c>
      <c r="AF307" s="140">
        <f>(AD307/Constants!$B$10)*602200000000*Constants!$B$16/(365.2425*24*60)</f>
        <v>10.230379371994845</v>
      </c>
      <c r="AG307" s="140">
        <f>AF307*Input!V307/100</f>
        <v>3.6260407918940342E-2</v>
      </c>
      <c r="AH307" s="136">
        <f t="shared" ref="AH307" si="1599">AF307/Z307</f>
        <v>44298.647512632488</v>
      </c>
      <c r="AI307" s="145">
        <f t="shared" ref="AI307" si="1600">AH307*SQRT((AG307/AF307)^2+(AA307/Z307)^2)</f>
        <v>289.10932934401939</v>
      </c>
      <c r="AJ307" s="142">
        <f t="shared" si="1554"/>
        <v>-1.2521143550143776</v>
      </c>
      <c r="AK307" s="145">
        <f t="shared" ref="AK307" si="1601">V307*1000</f>
        <v>1.1928732979441743</v>
      </c>
      <c r="AL307" s="145">
        <f t="shared" ref="AL307" si="1602">AF307/Q307</f>
        <v>1.0009828027597152</v>
      </c>
      <c r="AM307" s="145">
        <f t="shared" ref="AM307" si="1603">AL307*SQRT((R307/Q307)^2+(AG307/AF307)^2)</f>
        <v>3.5493636686306832E-3</v>
      </c>
      <c r="AN307" s="136">
        <f>AF307/Q307</f>
        <v>1.0009828027597152</v>
      </c>
      <c r="AO307" s="140">
        <f t="shared" ref="AO307" si="1604">AN307*SQRT((R307/Q307)^2+(AG307/AF307)^2)</f>
        <v>3.5493636686306832E-3</v>
      </c>
      <c r="AP307" s="136" t="str">
        <f t="shared" ref="AP307" si="1605">ThU_Alter_Kombi(AN307,U307)</f>
        <v>Out of range</v>
      </c>
      <c r="AQ307" s="136" t="e">
        <f t="shared" si="1560"/>
        <v>#VALUE!</v>
      </c>
      <c r="AR307" s="136" t="e">
        <f>(AQ307/AP307)*100</f>
        <v>#VALUE!</v>
      </c>
      <c r="AS307" s="144">
        <f t="shared" si="1561"/>
        <v>2.2596238462455736E-5</v>
      </c>
      <c r="AT307" s="144">
        <f t="shared" si="1562"/>
        <v>1.2385009381423491E-7</v>
      </c>
      <c r="AU307" s="136">
        <v>0.75</v>
      </c>
      <c r="AV307" s="136">
        <f t="shared" ref="AV307" si="1606">AU307/2</f>
        <v>0.375</v>
      </c>
      <c r="AW307" s="136" t="str">
        <f t="shared" si="1564"/>
        <v>Out of range</v>
      </c>
      <c r="AX307" s="146">
        <f t="shared" si="1565"/>
        <v>303.80185506380002</v>
      </c>
      <c r="AY307" s="146" t="e">
        <f t="shared" si="1566"/>
        <v>#VALUE!</v>
      </c>
      <c r="AZ307" s="147" t="e">
        <f t="shared" si="1567"/>
        <v>#VALUE!</v>
      </c>
      <c r="BA307" s="136" t="str">
        <f>Input!B307</f>
        <v>Hu1-13</v>
      </c>
      <c r="BB307" s="148">
        <f>Input!E307</f>
        <v>0</v>
      </c>
      <c r="BC307" s="136" t="e">
        <f>((U307-1)*EXP(Constants!$B$17*AW307*1000))*1000</f>
        <v>#VALUE!</v>
      </c>
      <c r="BD307" s="142" t="e">
        <f>SQRT((EXP(Constants!$B$17*AW307*1000)*V307)^2+((U307-1)*Constants!$B$17*EXP(Constants!$B$17*AW307*1000)*AY307*1000)^2)*1000</f>
        <v>#VALUE!</v>
      </c>
      <c r="BE307" s="136" t="e">
        <f t="shared" si="1568"/>
        <v>#VALUE!</v>
      </c>
      <c r="BF307" s="149" t="e">
        <f t="shared" si="1569"/>
        <v>#VALUE!</v>
      </c>
      <c r="BG307" s="158" t="e">
        <f t="shared" si="1570"/>
        <v>#VALUE!</v>
      </c>
      <c r="BH307" s="136"/>
      <c r="BI307" s="18"/>
      <c r="BJ307" s="18"/>
      <c r="BK307" s="18"/>
      <c r="BL307" s="18"/>
      <c r="BM307" s="18"/>
      <c r="BN307" s="157"/>
      <c r="BO307" s="18"/>
      <c r="BP307" s="18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  <c r="CY307" s="18"/>
      <c r="CZ307" s="18"/>
      <c r="DA307" s="18"/>
      <c r="DB307" s="18"/>
      <c r="DC307" s="18"/>
      <c r="DD307" s="18"/>
      <c r="DE307" s="18"/>
      <c r="DF307" s="18"/>
    </row>
    <row r="308" spans="1:110" ht="15" customHeight="1" x14ac:dyDescent="0.2">
      <c r="A308" s="18">
        <f>Input!A308</f>
        <v>10306</v>
      </c>
      <c r="B308" s="18" t="str">
        <f>Input!B308</f>
        <v>GeoB3225-1_3R-1W_59-60 innen</v>
      </c>
      <c r="C308" s="18">
        <f>Input!O308</f>
        <v>2.9694670770026574</v>
      </c>
      <c r="D308" s="18">
        <f>C308*Input!P308/100</f>
        <v>1.5406276332757964E-2</v>
      </c>
      <c r="E308" s="150">
        <f>Input!M308</f>
        <v>3.4781901916343192</v>
      </c>
      <c r="F308" s="151">
        <f>E308*Input!N308/100</f>
        <v>2.3523280605848508E-4</v>
      </c>
      <c r="G308" s="21">
        <f>E308*137.88</f>
        <v>479.5728636225399</v>
      </c>
      <c r="H308" s="151">
        <f>G308*Input!L308/100</f>
        <v>2.4452904125318933E-2</v>
      </c>
      <c r="I308" s="18">
        <v>0.3</v>
      </c>
      <c r="J308" s="127">
        <f>(((C308*Constants!$B$24*0.000000001*Input!G308*(Constants!$B$4/Constants!$B$3))-(I308*0.000000000000001))/Input!F308)*1000000000000</f>
        <v>243.23102404075055</v>
      </c>
      <c r="K308" s="18">
        <f>J308*Input!P308/100</f>
        <v>1.2619383451302515</v>
      </c>
      <c r="L308" s="132">
        <f>(J308/Constants!$B$4)*602200000000*Constants!$B$17/(365.2425*24*60)</f>
        <v>3.3580743498980277</v>
      </c>
      <c r="M308" s="130">
        <f>L308*Input!P308/100</f>
        <v>1.7422460003394497E-2</v>
      </c>
      <c r="N308" s="18">
        <v>5.0000000000000001E-3</v>
      </c>
      <c r="O308" s="127">
        <f>(((G308*Constants!$B$23*0.000000001*Input!G308*(Constants!$B$7/Constants!$B$6))-(N308*0.000000001))/Input!F308)*1000000</f>
        <v>3.9570932371122907</v>
      </c>
      <c r="P308" s="18">
        <f>O308*Input!N308/100</f>
        <v>2.6762140501684282E-4</v>
      </c>
      <c r="Q308" s="128">
        <f>(O308/Constants!$B$7)*602200000000000000*Constants!$B$18/(365.2425*24*60)</f>
        <v>2.9524694073967304</v>
      </c>
      <c r="R308" s="129">
        <f>Q308*Input!N308/100</f>
        <v>1.9967788569302705E-4</v>
      </c>
      <c r="S308" s="130">
        <f>Input!S308*Constants!$B$17/Constants!$B$18</f>
        <v>1.1276441232005332</v>
      </c>
      <c r="T308" s="18">
        <f>S308*Input!T308/100</f>
        <v>7.8709341820452428E-4</v>
      </c>
      <c r="U308" s="18">
        <f>S308*1/((U307+U309)/2)</f>
        <v>1.1296909139509552</v>
      </c>
      <c r="V308" s="18">
        <f>U308*Input!T308/100</f>
        <v>7.885220741917755E-4</v>
      </c>
      <c r="W308" s="131">
        <v>3.0000000000000001E-3</v>
      </c>
      <c r="X308" s="127">
        <f>IF((((Constants!$B$25*0.000000001*Input!G308/Input!W308*(Constants!$B$11/Constants!$B$9))-(W308*0.000000001))/Input!F308)*1000000000&lt;0, "n.d.", (((Constants!$B$25*0.000000001*Input!G308/Input!W308*(Constants!$B$11/Constants!$B$9))-(W308*0.000000001))/Input!F308)*1000000000)</f>
        <v>1.6711676611903448</v>
      </c>
      <c r="Y308" s="127">
        <f>X308*Input!X308/100</f>
        <v>3.4735546317279766E-3</v>
      </c>
      <c r="Z308" s="127">
        <f>(X308/Constants!$B$11)*6.022E+23*0.000000001*Constants!$B$19/(365.2425*24*60)</f>
        <v>4.0798605282595367E-4</v>
      </c>
      <c r="AA308" s="127">
        <f>Z308*Input!X308/100</f>
        <v>8.4800698121730375E-7</v>
      </c>
      <c r="AB308" s="132">
        <v>0.05</v>
      </c>
      <c r="AC308" s="132">
        <v>0.9</v>
      </c>
      <c r="AD308" s="127">
        <f>(((Input!G308*Constants!$B$25*0.000000001*Input!U308*(Constants!$B$10/Constants!$B$9))-((AB308*0.000000000000001)+(Input!G308*AC308*0.000000000000001)))/Input!F308)*1000000000000</f>
        <v>12.715119405453494</v>
      </c>
      <c r="AE308" s="127">
        <f>AD308*Input!V308/100</f>
        <v>4.0379931939648644E-2</v>
      </c>
      <c r="AF308" s="127">
        <f>(AD308/Constants!$B$10)*602200000000*Constants!$B$16/(365.2425*24*60)</f>
        <v>0.58039012486630559</v>
      </c>
      <c r="AG308" s="127">
        <f>AF308*Input!V308/100</f>
        <v>1.8431689859313386E-3</v>
      </c>
      <c r="AH308" s="18">
        <f>AF308/Z308</f>
        <v>1422.5734454552526</v>
      </c>
      <c r="AI308" s="131">
        <f>AH308*SQRT((AG308/AF308)^2+(AA308/Z308)^2)</f>
        <v>5.3993319862615152</v>
      </c>
      <c r="AJ308" s="130">
        <f t="shared" si="1554"/>
        <v>129.69091395095523</v>
      </c>
      <c r="AK308" s="131">
        <f>V308*1000</f>
        <v>0.78852207419177545</v>
      </c>
      <c r="AL308" s="131">
        <f>AF308/Q308</f>
        <v>0.19657786238606645</v>
      </c>
      <c r="AM308" s="131">
        <f>AL308*SQRT((R308/Q308)^2+(AG308/AF308)^2)</f>
        <v>6.2442201543114E-4</v>
      </c>
      <c r="AN308" s="18">
        <f>AL308*1/((AN307+AN309)/2)</f>
        <v>0.19646335441619339</v>
      </c>
      <c r="AO308" s="127">
        <f>AN308*SQRT((R308/Q308)^2+(AG308/AF308)^2)</f>
        <v>6.2405828527117597E-4</v>
      </c>
      <c r="AP308" s="18">
        <f>ThU_Alter_Kombi(AN308,U308)</f>
        <v>20.757200000000001</v>
      </c>
      <c r="AQ308" s="18">
        <f t="shared" si="1560"/>
        <v>7.51E-2</v>
      </c>
      <c r="AR308" s="152">
        <f>(AQ308/AP308)</f>
        <v>3.6180216984949801E-3</v>
      </c>
      <c r="AS308" s="129">
        <f t="shared" si="1561"/>
        <v>1.3818468425238846E-4</v>
      </c>
      <c r="AT308" s="129">
        <f t="shared" si="1562"/>
        <v>2.8737156804925924E-7</v>
      </c>
      <c r="AU308" s="18">
        <v>0.75</v>
      </c>
      <c r="AV308" s="18">
        <f>AU308/2</f>
        <v>0.375</v>
      </c>
      <c r="AW308" s="18">
        <f t="shared" si="1564"/>
        <v>20.747299999999999</v>
      </c>
      <c r="AX308" s="133">
        <f t="shared" si="1565"/>
        <v>7.5110154900000003E-2</v>
      </c>
      <c r="AY308" s="133">
        <f t="shared" si="1566"/>
        <v>7.4419841144095958E-2</v>
      </c>
      <c r="AZ308" s="152">
        <f t="shared" si="1567"/>
        <v>3.6202375682618947E-3</v>
      </c>
      <c r="BA308" s="18" t="str">
        <f>Input!B308</f>
        <v>GeoB3225-1_3R-1W_59-60 innen</v>
      </c>
      <c r="BB308" s="134">
        <f>Input!E308</f>
        <v>59.5</v>
      </c>
      <c r="BC308" s="18">
        <f>((U308-1)*EXP(Constants!$B$17*AW308*1000))*1000</f>
        <v>137.51103383470112</v>
      </c>
      <c r="BD308" s="130">
        <f>SQRT((EXP(Constants!$B$17*AW308*1000)*V308)^2+((U308-1)*Constants!$B$17*EXP(Constants!$B$17*AW308*1000)*AY308*1000)^2)*1000</f>
        <v>0.83656711862498812</v>
      </c>
      <c r="BE308" s="18">
        <f t="shared" si="1568"/>
        <v>20689.3</v>
      </c>
      <c r="BF308" s="135">
        <f t="shared" si="1569"/>
        <v>37.209920572047977</v>
      </c>
      <c r="BG308" s="20">
        <f t="shared" si="1570"/>
        <v>0.35869651060184199</v>
      </c>
      <c r="BH308" s="18"/>
      <c r="BI308" s="18"/>
      <c r="BJ308" s="18"/>
      <c r="BK308" s="18"/>
      <c r="BL308" s="18"/>
      <c r="BM308" s="18"/>
      <c r="BN308" s="157"/>
      <c r="BO308" s="18"/>
      <c r="BP308" s="18"/>
      <c r="BQ308" s="18"/>
      <c r="BR308" s="18"/>
      <c r="BS308" s="18"/>
      <c r="BT308" s="18"/>
      <c r="BU308" s="18"/>
      <c r="BV308" s="18"/>
      <c r="BW308" s="18"/>
      <c r="BX308" s="18"/>
      <c r="BY308" s="18"/>
      <c r="BZ308" s="18"/>
      <c r="CA308" s="18"/>
      <c r="CB308" s="18"/>
      <c r="CC308" s="18"/>
      <c r="CD308" s="18"/>
      <c r="CE308" s="1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  <c r="CY308" s="18"/>
      <c r="CZ308" s="18"/>
      <c r="DA308" s="18"/>
      <c r="DB308" s="18"/>
      <c r="DC308" s="18"/>
      <c r="DD308" s="18"/>
      <c r="DE308" s="18"/>
      <c r="DF308" s="18"/>
    </row>
    <row r="309" spans="1:110" ht="15" customHeight="1" x14ac:dyDescent="0.2">
      <c r="A309" s="136">
        <f>Input!A309</f>
        <v>10073</v>
      </c>
      <c r="B309" s="136" t="str">
        <f>Input!B309</f>
        <v>Hu1-13</v>
      </c>
      <c r="C309" s="136">
        <f>Input!O309</f>
        <v>2.0699841008287381</v>
      </c>
      <c r="D309" s="136">
        <f>C309*Input!P309/100</f>
        <v>9.1060914508472573E-3</v>
      </c>
      <c r="E309" s="137">
        <f>Input!M309</f>
        <v>2.7184680274474382</v>
      </c>
      <c r="F309" s="138">
        <f>E309*Input!N309/100</f>
        <v>2.4149109661117979E-4</v>
      </c>
      <c r="G309" s="139">
        <f t="shared" ref="G309" si="1607">E309*137.88</f>
        <v>374.82237162445278</v>
      </c>
      <c r="H309" s="138">
        <f>G309*Input!L309/100</f>
        <v>1.6825383362884718E-2</v>
      </c>
      <c r="I309" s="136">
        <v>0</v>
      </c>
      <c r="J309" s="140">
        <f>(((C309*Constants!$B$24*0.000000001*Input!G309*(Constants!$B$4/Constants!$B$3))-(I309*0.000000000000001))/Input!F309)*1000000000000</f>
        <v>750.93062427248583</v>
      </c>
      <c r="K309" s="136">
        <f>J309*Input!P309/100</f>
        <v>3.3034277582757285</v>
      </c>
      <c r="L309" s="141">
        <f>(J309/Constants!$B$4)*602200000000*Constants!$B$17/(365.2425*24*60)</f>
        <v>10.367431037497374</v>
      </c>
      <c r="M309" s="142">
        <f>L309*Input!P309/100</f>
        <v>4.5607488047858281E-2</v>
      </c>
      <c r="N309" s="136">
        <v>0</v>
      </c>
      <c r="O309" s="140">
        <f>(((G309*Constants!$B$23*0.000000001*Input!G309*(Constants!$B$7/Constants!$B$6))-(N309*0.000000001))/Input!F309)*1000000</f>
        <v>13.697452754614678</v>
      </c>
      <c r="P309" s="136">
        <f>O309*Input!N309/100</f>
        <v>1.2167930073460026E-3</v>
      </c>
      <c r="Q309" s="143">
        <f>(O309/Constants!$B$7)*602200000000000000*Constants!$B$18/(365.2425*24*60)</f>
        <v>10.219953838331636</v>
      </c>
      <c r="R309" s="144">
        <f>Q309*Input!N309/100</f>
        <v>9.0787452153768698E-4</v>
      </c>
      <c r="S309" s="142">
        <f>Input!S309*Constants!$B$17/Constants!$B$18</f>
        <v>0.99762848469641408</v>
      </c>
      <c r="T309" s="136">
        <f>S309*Input!T309/100</f>
        <v>8.9581970102247668E-4</v>
      </c>
      <c r="U309" s="142">
        <f>S309</f>
        <v>0.99762848469641408</v>
      </c>
      <c r="V309" s="136">
        <f>U309*Input!T309/100</f>
        <v>8.9581970102247668E-4</v>
      </c>
      <c r="W309" s="145">
        <v>0</v>
      </c>
      <c r="X309" s="140">
        <f>(((Constants!$B$25*0.000000001*Input!G309/Input!W309*(Constants!$B$11/Constants!$B$9))-(W309*0.000000001))/Input!F309)*1000000000</f>
        <v>0.89709083660160693</v>
      </c>
      <c r="Y309" s="140">
        <f>X309*Input!X309/100</f>
        <v>2.5981059575534778E-3</v>
      </c>
      <c r="Z309" s="140">
        <f>(X309/Constants!$B$11)*6.022E+23*0.000000001*Constants!$B$19/(365.2425*24*60)</f>
        <v>2.1900887502258515E-4</v>
      </c>
      <c r="AA309" s="140">
        <f>Z309*Input!X309/100</f>
        <v>6.3428165770681793E-7</v>
      </c>
      <c r="AB309" s="141">
        <v>0</v>
      </c>
      <c r="AC309" s="141">
        <v>0.9</v>
      </c>
      <c r="AD309" s="140">
        <f>(((Input!G309*Constants!$B$25*0.000000001*Input!U309*(Constants!$B$10/Constants!$B$9))-((AB309*0.000000000000001)+(Input!G309*AC309*0.000000000000001)))/Input!F309)*1000000000000</f>
        <v>223.93850963590373</v>
      </c>
      <c r="AE309" s="140">
        <f>AD309*Input!V309/100</f>
        <v>0.50026931358563542</v>
      </c>
      <c r="AF309" s="140">
        <f>(AD309/Constants!$B$10)*602200000000*Constants!$B$16/(365.2425*24*60)</f>
        <v>10.221822967247316</v>
      </c>
      <c r="AG309" s="140">
        <f>AF309*Input!V309/100</f>
        <v>2.2835127230831725E-2</v>
      </c>
      <c r="AH309" s="136">
        <f t="shared" ref="AH309" si="1608">AF309/Z309</f>
        <v>46673.099280534625</v>
      </c>
      <c r="AI309" s="145">
        <f t="shared" ref="AI309" si="1609">AH309*SQRT((AG309/AF309)^2+(AA309/Z309)^2)</f>
        <v>170.71276241133623</v>
      </c>
      <c r="AJ309" s="142">
        <f t="shared" si="1554"/>
        <v>-2.3715153035859249</v>
      </c>
      <c r="AK309" s="145">
        <f t="shared" ref="AK309" si="1610">V309*1000</f>
        <v>0.89581970102247666</v>
      </c>
      <c r="AL309" s="145">
        <f t="shared" ref="AL309" si="1611">AF309/Q309</f>
        <v>1.0001828901524654</v>
      </c>
      <c r="AM309" s="145">
        <f t="shared" ref="AM309" si="1612">AL309*SQRT((R309/Q309)^2+(AG309/AF309)^2)</f>
        <v>2.2361328252315685E-3</v>
      </c>
      <c r="AN309" s="136">
        <f>AF309/Q309</f>
        <v>1.0001828901524654</v>
      </c>
      <c r="AO309" s="140">
        <f t="shared" ref="AO309" si="1613">AN309*SQRT((R309/Q309)^2+(AG309/AF309)^2)</f>
        <v>2.2361328252315685E-3</v>
      </c>
      <c r="AP309" s="136" t="str">
        <f t="shared" ref="AP309" si="1614">ThU_Alter_Kombi(AN309,U309)</f>
        <v>Out of range</v>
      </c>
      <c r="AQ309" s="136" t="e">
        <f t="shared" si="1560"/>
        <v>#VALUE!</v>
      </c>
      <c r="AR309" s="136" t="e">
        <f>(AQ309/AP309)*100</f>
        <v>#VALUE!</v>
      </c>
      <c r="AS309" s="144">
        <f t="shared" si="1561"/>
        <v>2.1429536618957705E-5</v>
      </c>
      <c r="AT309" s="144">
        <f t="shared" si="1562"/>
        <v>6.2092253488512689E-8</v>
      </c>
      <c r="AU309" s="136">
        <v>0.75</v>
      </c>
      <c r="AV309" s="136">
        <f t="shared" ref="AV309" si="1615">AU309/2</f>
        <v>0.375</v>
      </c>
      <c r="AW309" s="136" t="str">
        <f t="shared" si="1564"/>
        <v>Out of range</v>
      </c>
      <c r="AX309" s="146">
        <f t="shared" si="1565"/>
        <v>105.8399585734</v>
      </c>
      <c r="AY309" s="146" t="e">
        <f t="shared" si="1566"/>
        <v>#VALUE!</v>
      </c>
      <c r="AZ309" s="147" t="e">
        <f t="shared" si="1567"/>
        <v>#VALUE!</v>
      </c>
      <c r="BA309" s="136" t="str">
        <f>Input!B309</f>
        <v>Hu1-13</v>
      </c>
      <c r="BB309" s="148">
        <f>Input!E309</f>
        <v>0</v>
      </c>
      <c r="BC309" s="136" t="e">
        <f>((U309-1)*EXP(Constants!$B$17*AW309*1000))*1000</f>
        <v>#VALUE!</v>
      </c>
      <c r="BD309" s="142" t="e">
        <f>SQRT((EXP(Constants!$B$17*AW309*1000)*V309)^2+((U309-1)*Constants!$B$17*EXP(Constants!$B$17*AW309*1000)*AY309*1000)^2)*1000</f>
        <v>#VALUE!</v>
      </c>
      <c r="BE309" s="136" t="e">
        <f t="shared" si="1568"/>
        <v>#VALUE!</v>
      </c>
      <c r="BF309" s="149" t="e">
        <f t="shared" si="1569"/>
        <v>#VALUE!</v>
      </c>
      <c r="BG309" s="158" t="e">
        <f t="shared" si="1570"/>
        <v>#VALUE!</v>
      </c>
      <c r="BH309" s="136"/>
      <c r="BI309" s="18"/>
      <c r="BJ309" s="18"/>
      <c r="BK309" s="18"/>
      <c r="BL309" s="18"/>
      <c r="BM309" s="18"/>
      <c r="BN309" s="157"/>
      <c r="BO309" s="18"/>
      <c r="BP309" s="18"/>
      <c r="BQ309" s="18"/>
      <c r="BR309" s="18"/>
      <c r="BS309" s="18"/>
      <c r="BT309" s="18"/>
      <c r="BU309" s="18"/>
      <c r="BV309" s="18"/>
      <c r="BW309" s="18"/>
      <c r="BX309" s="18"/>
      <c r="BY309" s="18"/>
      <c r="BZ309" s="18"/>
      <c r="CA309" s="18"/>
      <c r="CB309" s="18"/>
      <c r="CC309" s="18"/>
      <c r="CD309" s="18"/>
      <c r="CE309" s="1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  <c r="CY309" s="18"/>
      <c r="CZ309" s="18"/>
      <c r="DA309" s="18"/>
      <c r="DB309" s="18"/>
      <c r="DC309" s="18"/>
      <c r="DD309" s="18"/>
      <c r="DE309" s="18"/>
      <c r="DF309" s="18"/>
    </row>
    <row r="310" spans="1:110" ht="15" customHeight="1" x14ac:dyDescent="0.2">
      <c r="A310" s="18">
        <f>Input!A310</f>
        <v>10301</v>
      </c>
      <c r="B310" s="18" t="str">
        <f>Input!B310</f>
        <v>GeoB3225-1_1R-1W_45-46</v>
      </c>
      <c r="C310" s="18">
        <f>Input!O310</f>
        <v>12.489847159943958</v>
      </c>
      <c r="D310" s="18">
        <f>C310*Input!P310/100</f>
        <v>6.943790888760884E-2</v>
      </c>
      <c r="E310" s="150">
        <f>Input!M310</f>
        <v>15.128132569709605</v>
      </c>
      <c r="F310" s="151">
        <f>E310*Input!N310/100</f>
        <v>1.5297739772301019E-3</v>
      </c>
      <c r="G310" s="21">
        <f>E310*137.88</f>
        <v>2085.8669187115602</v>
      </c>
      <c r="H310" s="151">
        <f>G310*Input!L310/100</f>
        <v>5.7578362021409202E-2</v>
      </c>
      <c r="I310" s="18">
        <v>0.3</v>
      </c>
      <c r="J310" s="127">
        <f>(((C310*Constants!$B$24*0.000000001*Input!G310*(Constants!$B$4/Constants!$B$3))-(I310*0.000000000000001))/Input!F310)*1000000000000</f>
        <v>664.44806109078957</v>
      </c>
      <c r="K310" s="18">
        <f>J310*Input!P310/100</f>
        <v>3.6940311066847049</v>
      </c>
      <c r="L310" s="132">
        <f>(J310/Constants!$B$4)*602200000000*Constants!$B$17/(365.2425*24*60)</f>
        <v>9.1734432299007835</v>
      </c>
      <c r="M310" s="130">
        <f>L310*Input!P310/100</f>
        <v>5.1000200965338388E-2</v>
      </c>
      <c r="N310" s="18">
        <v>5.0000000000000001E-3</v>
      </c>
      <c r="O310" s="127">
        <f>(((G310*Constants!$B$23*0.000000001*Input!G310*(Constants!$B$7/Constants!$B$6))-(N310*0.000000001))/Input!F310)*1000000</f>
        <v>11.178204108932698</v>
      </c>
      <c r="P310" s="18">
        <f>O310*Input!N310/100</f>
        <v>1.1303527173109702E-3</v>
      </c>
      <c r="Q310" s="128">
        <f>(O310/Constants!$B$7)*602200000000000000*Constants!$B$18/(365.2425*24*60)</f>
        <v>8.3402901280497908</v>
      </c>
      <c r="R310" s="129">
        <f>Q310*Input!N310/100</f>
        <v>8.4337962677468782E-4</v>
      </c>
      <c r="S310" s="130">
        <f>Input!S310*Constants!$B$17/Constants!$B$18</f>
        <v>1.1417162540641468</v>
      </c>
      <c r="T310" s="18">
        <f>S310*Input!T310/100</f>
        <v>4.3325261299179124E-4</v>
      </c>
      <c r="U310" s="18">
        <f>S310*1/((U309+U311)/2)</f>
        <v>1.1434304076227084</v>
      </c>
      <c r="V310" s="18">
        <f>U310*Input!T310/100</f>
        <v>4.3390309116942284E-4</v>
      </c>
      <c r="W310" s="131">
        <v>3.0000000000000001E-3</v>
      </c>
      <c r="X310" s="127">
        <f>IF((((Constants!$B$25*0.000000001*Input!G310/Input!W310*(Constants!$B$11/Constants!$B$9))-(W310*0.000000001))/Input!F310)*1000000000&lt;0, "n.d.", (((Constants!$B$25*0.000000001*Input!G310/Input!W310*(Constants!$B$11/Constants!$B$9))-(W310*0.000000001))/Input!F310)*1000000000)</f>
        <v>1357.4174061782319</v>
      </c>
      <c r="Y310" s="127">
        <f>X310*Input!X310/100</f>
        <v>2.8876400937261466</v>
      </c>
      <c r="Z310" s="127">
        <f>(X310/Constants!$B$11)*6.022E+23*0.000000001*Constants!$B$19/(365.2425*24*60)</f>
        <v>0.33138947242997352</v>
      </c>
      <c r="AA310" s="127">
        <f>Z310*Input!X310/100</f>
        <v>7.049663006177037E-4</v>
      </c>
      <c r="AB310" s="132">
        <v>0.05</v>
      </c>
      <c r="AC310" s="132">
        <v>0.9</v>
      </c>
      <c r="AD310" s="127">
        <f>(((Input!G310*Constants!$B$25*0.000000001*Input!U310*(Constants!$B$10/Constants!$B$9))-((AB310*0.000000000000001)+(Input!G310*AC310*0.000000000000001)))/Input!F310)*1000000000000</f>
        <v>57.494985336872837</v>
      </c>
      <c r="AE310" s="127">
        <f>AD310*Input!V310/100</f>
        <v>0.10905780993934534</v>
      </c>
      <c r="AF310" s="127">
        <f>(AD310/Constants!$B$10)*602200000000*Constants!$B$16/(365.2425*24*60)</f>
        <v>2.6243970390511548</v>
      </c>
      <c r="AG310" s="127">
        <f>AF310*Input!V310/100</f>
        <v>4.9780166359424723E-3</v>
      </c>
      <c r="AH310" s="18">
        <f>AF310/Z310</f>
        <v>7.9193735993098597</v>
      </c>
      <c r="AI310" s="131">
        <f>AH310*SQRT((AG310/AF310)^2+(AA310/Z310)^2)</f>
        <v>2.2571411927784585E-2</v>
      </c>
      <c r="AJ310" s="130">
        <f t="shared" si="1554"/>
        <v>143.43040762270843</v>
      </c>
      <c r="AK310" s="131">
        <f>V310*1000</f>
        <v>0.43390309116942283</v>
      </c>
      <c r="AL310" s="131">
        <f>AF310/Q310</f>
        <v>0.31466495754444662</v>
      </c>
      <c r="AM310" s="131">
        <f>AL310*SQRT((R310/Q310)^2+(AG310/AF310)^2)</f>
        <v>5.9771127902069903E-4</v>
      </c>
      <c r="AN310" s="18">
        <f>AL310*1/((AN309+AN311)/2)</f>
        <v>0.31496796450684988</v>
      </c>
      <c r="AO310" s="127">
        <f>AN310*SQRT((R310/Q310)^2+(AG310/AF310)^2)</f>
        <v>5.9828684574558496E-4</v>
      </c>
      <c r="AP310" s="18">
        <f>ThU_Alter_Kombi(AN310,U310)</f>
        <v>34.887700000000002</v>
      </c>
      <c r="AQ310" s="18">
        <f t="shared" si="1560"/>
        <v>7.9399999999999998E-2</v>
      </c>
      <c r="AR310" s="152">
        <f>(AQ310/AP310)</f>
        <v>2.2758737320029694E-3</v>
      </c>
      <c r="AS310" s="129">
        <f t="shared" si="1561"/>
        <v>3.9733566499737853E-2</v>
      </c>
      <c r="AT310" s="129">
        <f t="shared" si="1562"/>
        <v>8.4620834350044539E-5</v>
      </c>
      <c r="AU310" s="18">
        <v>0.75</v>
      </c>
      <c r="AV310" s="18">
        <f>AU310/2</f>
        <v>0.375</v>
      </c>
      <c r="AW310" s="18">
        <f t="shared" si="1564"/>
        <v>32.043900000000001</v>
      </c>
      <c r="AX310" s="133">
        <f t="shared" si="1565"/>
        <v>1.4475580788</v>
      </c>
      <c r="AY310" s="133">
        <f t="shared" si="1566"/>
        <v>1.4455964809452795</v>
      </c>
      <c r="AZ310" s="152">
        <f t="shared" si="1567"/>
        <v>4.5174216584123655E-2</v>
      </c>
      <c r="BA310" s="18" t="str">
        <f>Input!B310</f>
        <v>GeoB3225-1_1R-1W_45-46</v>
      </c>
      <c r="BB310" s="134">
        <f>Input!E310</f>
        <v>45.5</v>
      </c>
      <c r="BC310" s="18">
        <f>((U310-1)*EXP(Constants!$B$17*AW310*1000))*1000</f>
        <v>157.00533123753701</v>
      </c>
      <c r="BD310" s="130">
        <f>SQRT((EXP(Constants!$B$17*AW310*1000)*V310)^2+((U310-1)*Constants!$B$17*EXP(Constants!$B$17*AW310*1000)*AY310*1000)^2)*1000</f>
        <v>0.79740372585131014</v>
      </c>
      <c r="BE310" s="18">
        <f t="shared" si="1568"/>
        <v>31985.9</v>
      </c>
      <c r="BF310" s="135">
        <f t="shared" si="1569"/>
        <v>722.79824047263969</v>
      </c>
      <c r="BG310" s="20">
        <f t="shared" si="1570"/>
        <v>4.5113000631798235</v>
      </c>
      <c r="BH310" s="18"/>
      <c r="BI310" s="18"/>
      <c r="BJ310" s="18"/>
      <c r="BK310" s="18"/>
      <c r="BL310" s="18"/>
      <c r="BM310" s="18"/>
      <c r="BN310" s="157"/>
      <c r="BO310" s="18"/>
      <c r="BP310" s="18"/>
      <c r="BQ310" s="18"/>
      <c r="BR310" s="18"/>
      <c r="BS310" s="18"/>
      <c r="BT310" s="18"/>
      <c r="BU310" s="18"/>
      <c r="BV310" s="18"/>
      <c r="BW310" s="18"/>
      <c r="BX310" s="18"/>
      <c r="BY310" s="18"/>
      <c r="BZ310" s="18"/>
      <c r="CA310" s="18"/>
      <c r="CB310" s="18"/>
      <c r="CC310" s="18"/>
      <c r="CD310" s="18"/>
      <c r="CE310" s="1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  <c r="CY310" s="18"/>
      <c r="CZ310" s="18"/>
      <c r="DA310" s="18"/>
      <c r="DB310" s="18"/>
      <c r="DC310" s="18"/>
      <c r="DD310" s="18"/>
      <c r="DE310" s="18"/>
      <c r="DF310" s="18"/>
    </row>
    <row r="311" spans="1:110" ht="15" customHeight="1" x14ac:dyDescent="0.2">
      <c r="A311" s="136">
        <f>Input!A311</f>
        <v>10073</v>
      </c>
      <c r="B311" s="136" t="str">
        <f>Input!B311</f>
        <v>Hu1-13</v>
      </c>
      <c r="C311" s="136">
        <f>Input!O311</f>
        <v>2.0777208401634621</v>
      </c>
      <c r="D311" s="136">
        <f>C311*Input!P311/100</f>
        <v>8.8758152837243171E-3</v>
      </c>
      <c r="E311" s="137">
        <f>Input!M311</f>
        <v>2.7183523549432476</v>
      </c>
      <c r="F311" s="138">
        <f>E311*Input!N311/100</f>
        <v>2.052193208241044E-4</v>
      </c>
      <c r="G311" s="139">
        <f t="shared" ref="G311" si="1616">E311*137.88</f>
        <v>374.80642269957497</v>
      </c>
      <c r="H311" s="138">
        <f>G311*Input!L311/100</f>
        <v>1.6836432101846772E-2</v>
      </c>
      <c r="I311" s="136">
        <v>0</v>
      </c>
      <c r="J311" s="140">
        <f>(((C311*Constants!$B$24*0.000000001*Input!G311*(Constants!$B$4/Constants!$B$3))-(I311*0.000000000000001))/Input!F311)*1000000000000</f>
        <v>753.73729051505836</v>
      </c>
      <c r="K311" s="136">
        <f>J311*Input!P311/100</f>
        <v>3.2198901959034019</v>
      </c>
      <c r="L311" s="141">
        <f>(J311/Constants!$B$4)*602200000000*Constants!$B$17/(365.2425*24*60)</f>
        <v>10.406180181259266</v>
      </c>
      <c r="M311" s="142">
        <f>L311*Input!P311/100</f>
        <v>4.4454159246313144E-2</v>
      </c>
      <c r="N311" s="136">
        <v>0</v>
      </c>
      <c r="O311" s="140">
        <f>(((G311*Constants!$B$23*0.000000001*Input!G311*(Constants!$B$7/Constants!$B$6))-(N311*0.000000001))/Input!F311)*1000000</f>
        <v>13.696869919486526</v>
      </c>
      <c r="P311" s="136">
        <f>O311*Input!N311/100</f>
        <v>1.0340316394898755E-3</v>
      </c>
      <c r="Q311" s="143">
        <f>(O311/Constants!$B$7)*602200000000000000*Constants!$B$18/(365.2425*24*60)</f>
        <v>10.219518972943758</v>
      </c>
      <c r="R311" s="144">
        <f>Q311*Input!N311/100</f>
        <v>7.7151247113450535E-4</v>
      </c>
      <c r="S311" s="142">
        <f>Input!S311*Constants!$B$17/Constants!$B$18</f>
        <v>0.99937325052571346</v>
      </c>
      <c r="T311" s="136">
        <f>S311*Input!T311/100</f>
        <v>1.0651399554172541E-3</v>
      </c>
      <c r="U311" s="142">
        <f>S311</f>
        <v>0.99937325052571346</v>
      </c>
      <c r="V311" s="136">
        <f>U311*Input!T311/100</f>
        <v>1.0651399554172541E-3</v>
      </c>
      <c r="W311" s="145">
        <v>0</v>
      </c>
      <c r="X311" s="140">
        <f>(((Constants!$B$25*0.000000001*Input!G311/Input!W311*(Constants!$B$11/Constants!$B$9))-(W311*0.000000001))/Input!F311)*1000000000</f>
        <v>0.88869955886048746</v>
      </c>
      <c r="Y311" s="140">
        <f>X311*Input!X311/100</f>
        <v>3.5278117202569609E-3</v>
      </c>
      <c r="Z311" s="140">
        <f>(X311/Constants!$B$11)*6.022E+23*0.000000001*Constants!$B$19/(365.2425*24*60)</f>
        <v>2.1696029284661895E-4</v>
      </c>
      <c r="AA311" s="140">
        <f>Z311*Input!X311/100</f>
        <v>8.6125289059003618E-7</v>
      </c>
      <c r="AB311" s="141">
        <v>0</v>
      </c>
      <c r="AC311" s="141">
        <v>0.9</v>
      </c>
      <c r="AD311" s="140">
        <f>(((Input!G311*Constants!$B$25*0.000000001*Input!U311*(Constants!$B$10/Constants!$B$9))-((AB311*0.000000000000001)+(Input!G311*AC311*0.000000000000001)))/Input!F311)*1000000000000</f>
        <v>223.41631544111684</v>
      </c>
      <c r="AE311" s="140">
        <f>AD311*Input!V311/100</f>
        <v>0.62563482485444166</v>
      </c>
      <c r="AF311" s="140">
        <f>(AD311/Constants!$B$10)*602200000000*Constants!$B$16/(365.2425*24*60)</f>
        <v>10.197987064158051</v>
      </c>
      <c r="AG311" s="140">
        <f>AF311*Input!V311/100</f>
        <v>2.8557519795074864E-2</v>
      </c>
      <c r="AH311" s="136">
        <f t="shared" ref="AH311" si="1617">AF311/Z311</f>
        <v>47003.932979421093</v>
      </c>
      <c r="AI311" s="145">
        <f t="shared" ref="AI311" si="1618">AH311*SQRT((AG311/AF311)^2+(AA311/Z311)^2)</f>
        <v>228.34298205584594</v>
      </c>
      <c r="AJ311" s="142">
        <f t="shared" si="1554"/>
        <v>-0.62674947428653649</v>
      </c>
      <c r="AK311" s="145">
        <f t="shared" ref="AK311" si="1619">V311*1000</f>
        <v>1.065139955417254</v>
      </c>
      <c r="AL311" s="145">
        <f t="shared" ref="AL311" si="1620">AF311/Q311</f>
        <v>0.99789306044220738</v>
      </c>
      <c r="AM311" s="145">
        <f t="shared" ref="AM311" si="1621">AL311*SQRT((R311/Q311)^2+(AG311/AF311)^2)</f>
        <v>2.7954246908306565E-3</v>
      </c>
      <c r="AN311" s="136">
        <f>AF311/Q311</f>
        <v>0.99789306044220738</v>
      </c>
      <c r="AO311" s="140">
        <f t="shared" ref="AO311" si="1622">AN311*SQRT((R311/Q311)^2+(AG311/AF311)^2)</f>
        <v>2.7954246908306565E-3</v>
      </c>
      <c r="AP311" s="136">
        <f t="shared" ref="AP311" si="1623">ThU_Alter_Kombi(AN311,U311)</f>
        <v>732.44740000000002</v>
      </c>
      <c r="AQ311" s="136" t="e">
        <f t="shared" si="1560"/>
        <v>#VALUE!</v>
      </c>
      <c r="AR311" s="136" t="e">
        <f>(AQ311/AP311)*100</f>
        <v>#VALUE!</v>
      </c>
      <c r="AS311" s="144">
        <f t="shared" si="1561"/>
        <v>2.1229990709056143E-5</v>
      </c>
      <c r="AT311" s="144">
        <f t="shared" si="1562"/>
        <v>8.4290525574691626E-8</v>
      </c>
      <c r="AU311" s="136">
        <v>0.75</v>
      </c>
      <c r="AV311" s="136">
        <f t="shared" ref="AV311" si="1624">AU311/2</f>
        <v>0.375</v>
      </c>
      <c r="AW311" s="136">
        <f t="shared" si="1564"/>
        <v>732.44560000000001</v>
      </c>
      <c r="AX311" s="146">
        <f t="shared" si="1565"/>
        <v>328.89592247690001</v>
      </c>
      <c r="AY311" s="146">
        <f t="shared" si="1566"/>
        <v>286.07886543345762</v>
      </c>
      <c r="AZ311" s="147">
        <f t="shared" si="1567"/>
        <v>0.44903802067607479</v>
      </c>
      <c r="BA311" s="136" t="str">
        <f>Input!B311</f>
        <v>Hu1-13</v>
      </c>
      <c r="BB311" s="148">
        <f>Input!E311</f>
        <v>0</v>
      </c>
      <c r="BC311" s="136">
        <f>((U311-1)*EXP(Constants!$B$17*AW311*1000))*1000</f>
        <v>-4.9520273044955605</v>
      </c>
      <c r="BD311" s="142">
        <f>SQRT((EXP(Constants!$B$17*AW311*1000)*V311)^2+((U311-1)*Constants!$B$17*EXP(Constants!$B$17*AW311*1000)*AY311*1000)^2)*1000</f>
        <v>9.3171470419319693</v>
      </c>
      <c r="BE311" s="136">
        <f t="shared" si="1568"/>
        <v>732387.6</v>
      </c>
      <c r="BF311" s="149">
        <f t="shared" si="1569"/>
        <v>143039.4327167288</v>
      </c>
      <c r="BG311" s="158">
        <f t="shared" si="1570"/>
        <v>39.058035905118089</v>
      </c>
      <c r="BH311" s="136"/>
      <c r="BI311" s="18"/>
      <c r="BJ311" s="18"/>
      <c r="BK311" s="18"/>
      <c r="BL311" s="18"/>
      <c r="BM311" s="18"/>
      <c r="BN311" s="157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</row>
    <row r="313" spans="1:110" ht="15" customHeight="1" x14ac:dyDescent="0.2">
      <c r="A313" s="136">
        <f>Input!A313</f>
        <v>10073</v>
      </c>
      <c r="B313" s="136" t="str">
        <f>Input!B313</f>
        <v>Hu1-13</v>
      </c>
      <c r="C313" s="136">
        <f>Input!O313</f>
        <v>2.0814582089546199</v>
      </c>
      <c r="D313" s="136">
        <f>C313*Input!P313/100</f>
        <v>1.6470199332976564E-2</v>
      </c>
      <c r="E313" s="137">
        <f>Input!M313</f>
        <v>2.7178592831728223</v>
      </c>
      <c r="F313" s="138">
        <f>E313*Input!N313/100</f>
        <v>2.9562390206465595E-4</v>
      </c>
      <c r="G313" s="139">
        <f t="shared" ref="G313" si="1625">E313*137.88</f>
        <v>374.73843796386871</v>
      </c>
      <c r="H313" s="138">
        <f>G313*Input!L313/100</f>
        <v>3.0666780080083337E-2</v>
      </c>
      <c r="I313" s="136">
        <v>0</v>
      </c>
      <c r="J313" s="140">
        <f>(((C313*Constants!$B$24*0.000000001*Input!G313*(Constants!$B$4/Constants!$B$3))-(I313*0.000000000000001))/Input!F313)*1000000000000</f>
        <v>755.09310029077437</v>
      </c>
      <c r="K313" s="136">
        <f>J313*Input!P313/100</f>
        <v>5.9749140401864578</v>
      </c>
      <c r="L313" s="141">
        <f>(J313/Constants!$B$4)*602200000000*Constants!$B$17/(365.2425*24*60)</f>
        <v>10.424898640588742</v>
      </c>
      <c r="M313" s="142">
        <f>L313*Input!P313/100</f>
        <v>8.2490322360498761E-2</v>
      </c>
      <c r="N313" s="136">
        <v>0</v>
      </c>
      <c r="O313" s="140">
        <f>(((G313*Constants!$B$23*0.000000001*Input!G313*(Constants!$B$7/Constants!$B$6))-(N313*0.000000001))/Input!F313)*1000000</f>
        <v>13.694385495460988</v>
      </c>
      <c r="P313" s="136">
        <f>O313*Input!N313/100</f>
        <v>1.4895501402926667E-3</v>
      </c>
      <c r="Q313" s="143">
        <f>(O313/Constants!$B$7)*602200000000000000*Constants!$B$18/(365.2425*24*60)</f>
        <v>10.217665292605473</v>
      </c>
      <c r="R313" s="144">
        <f>Q313*Input!N313/100</f>
        <v>1.1113842804489898E-3</v>
      </c>
      <c r="S313" s="142">
        <f>Input!S313*Constants!$B$17/Constants!$B$18</f>
        <v>0.99847036442124171</v>
      </c>
      <c r="T313" s="136">
        <f>S313*Input!T313/100</f>
        <v>1.34358617762977E-3</v>
      </c>
      <c r="U313" s="142">
        <f>S313</f>
        <v>0.99847036442124171</v>
      </c>
      <c r="V313" s="136">
        <f>U313*Input!T313/100</f>
        <v>1.34358617762977E-3</v>
      </c>
      <c r="W313" s="145">
        <v>0</v>
      </c>
      <c r="X313" s="140">
        <f>(((Constants!$B$25*0.000000001*Input!G313/Input!W313*(Constants!$B$11/Constants!$B$9))-(W313*0.000000001))/Input!F313)*1000000000</f>
        <v>0.9452989456275952</v>
      </c>
      <c r="Y313" s="140">
        <f>X313*Input!X313/100</f>
        <v>5.6990230749066964E-3</v>
      </c>
      <c r="Z313" s="140">
        <f>(X313/Constants!$B$11)*6.022E+23*0.000000001*Constants!$B$19/(365.2425*24*60)</f>
        <v>2.3077803294280658E-4</v>
      </c>
      <c r="AA313" s="140">
        <f>Z313*Input!X313/100</f>
        <v>1.3913157747673667E-6</v>
      </c>
      <c r="AB313" s="141">
        <v>0</v>
      </c>
      <c r="AC313" s="141">
        <v>0.9</v>
      </c>
      <c r="AD313" s="140">
        <f>(((Input!G313*Constants!$B$25*0.000000001*Input!U313*(Constants!$B$10/Constants!$B$9))-((AB313*0.000000000000001)+(Input!G313*AC313*0.000000000000001)))/Input!F313)*1000000000000</f>
        <v>226.50478014707642</v>
      </c>
      <c r="AE313" s="140">
        <f>AD313*Input!V313/100</f>
        <v>0.66432732735222044</v>
      </c>
      <c r="AF313" s="140">
        <f>(AD313/Constants!$B$10)*602200000000*Constants!$B$16/(365.2425*24*60)</f>
        <v>10.338962100190212</v>
      </c>
      <c r="AG313" s="140">
        <f>AF313*Input!V313/100</f>
        <v>3.0323664936145578E-2</v>
      </c>
      <c r="AH313" s="136">
        <f t="shared" ref="AH313" si="1626">AF313/Z313</f>
        <v>44800.460287970753</v>
      </c>
      <c r="AI313" s="145">
        <f t="shared" ref="AI313" si="1627">AH313*SQRT((AG313/AF313)^2+(AA313/Z313)^2)</f>
        <v>300.35923812684638</v>
      </c>
      <c r="AJ313" s="142">
        <f t="shared" ref="AJ313:AJ321" si="1628">(U313-1)*1000</f>
        <v>-1.5296355787582927</v>
      </c>
      <c r="AK313" s="145">
        <f t="shared" ref="AK313" si="1629">V313*1000</f>
        <v>1.34358617762977</v>
      </c>
      <c r="AL313" s="145">
        <f t="shared" ref="AL313" si="1630">AF313/Q313</f>
        <v>1.0118712841056285</v>
      </c>
      <c r="AM313" s="145">
        <f t="shared" ref="AM313" si="1631">AL313*SQRT((R313/Q313)^2+(AG313/AF313)^2)</f>
        <v>2.9698086446439276E-3</v>
      </c>
      <c r="AN313" s="136">
        <f>AF313/Q313</f>
        <v>1.0118712841056285</v>
      </c>
      <c r="AO313" s="140">
        <f t="shared" ref="AO313" si="1632">AN313*SQRT((R313/Q313)^2+(AG313/AF313)^2)</f>
        <v>2.9698086446439276E-3</v>
      </c>
      <c r="AP313" s="136" t="str">
        <f t="shared" ref="AP313" si="1633">ThU_Alter_Kombi(AN313,U313)</f>
        <v>Out of range</v>
      </c>
      <c r="AQ313" s="136" t="e">
        <f t="shared" ref="AQ313:AQ321" si="1634">Montealter(AN313,AO313,U313,V313)</f>
        <v>#VALUE!</v>
      </c>
      <c r="AR313" s="136" t="e">
        <f>(AQ313/AP313)*100</f>
        <v>#VALUE!</v>
      </c>
      <c r="AS313" s="144">
        <f t="shared" ref="AS313:AS321" si="1635">Z313/Q313</f>
        <v>2.2586180534786231E-5</v>
      </c>
      <c r="AT313" s="144">
        <f t="shared" ref="AT313:AT321" si="1636">AS313*SQRT((Y313/X313)^2+(P313/O313)^2)</f>
        <v>1.3618983977501302E-7</v>
      </c>
      <c r="AU313" s="136">
        <v>0.75</v>
      </c>
      <c r="AV313" s="136">
        <f t="shared" ref="AV313" si="1637">AU313/2</f>
        <v>0.375</v>
      </c>
      <c r="AW313" s="136" t="str">
        <f t="shared" ref="AW313:AW321" si="1638">marincorr_age(AN313,U313,AS313,AU313)</f>
        <v>Out of range</v>
      </c>
      <c r="AX313" s="146">
        <f t="shared" ref="AX313:AX321" si="1639">marincorr_age_error(AN313, AO313, U313, V313, AS313, AT313, AU313, AV313)</f>
        <v>0</v>
      </c>
      <c r="AY313" s="146" t="e">
        <f t="shared" ref="AY313:AY321" si="1640">SQRT(((AU313*EXP(-0.0000091577*AW313*1000))/(0.0000091577*(EXP(-0.0000091577*AW313*1000)+(AJ313/1000)*EXP(-(0.0000091577-0.0000028263)*AW313*1000)-AS313*AU313*EXP(-0.0000091577*AW313*1000))))^2*AT313^2+((AS313*EXP(-0.0000091577*AW313*1000))/(0.0000091577*(EXP(-0.0000091577*AW313*1000)+(AJ313/1000)*EXP(-(0.0000091577-0.0000028263)*AW313*1000)-AS313*AU313*EXP(-0.0000091577*AW313*1000))))^2*AV313^2+((0.0000091577/(0.0000091577-0.0000028263))*(EXP(-(0.0000091577-0.0000028263)*AW313*1000)-1)/(0.0000091577*(EXP(-0.0000091577*AW313*1000)+(AJ313/1000)*EXP(-(0.0000091577-0.0000028263)*AW313*1000)-AS313*AU313*EXP(-0.0000091577*AW313*1000))))^2*T313^2+(1/(0.0000091577*(EXP(-0.0000091577*AW313*1000)+(AJ313/1000)*EXP(-(0.0000091577-0.0000028263)*AW313*1000)-AS313*AU313*EXP(-0.0000091577*AW313*1000))))^2*AO313^2)/1000</f>
        <v>#VALUE!</v>
      </c>
      <c r="AZ313" s="147" t="e">
        <f t="shared" ref="AZ313:AZ321" si="1641">AX313/AW313</f>
        <v>#VALUE!</v>
      </c>
      <c r="BA313" s="136" t="str">
        <f>Input!B313</f>
        <v>Hu1-13</v>
      </c>
      <c r="BB313" s="148">
        <f>Input!E313</f>
        <v>0</v>
      </c>
      <c r="BC313" s="136" t="e">
        <f>((U313-1)*EXP(Constants!$B$17*AW313*1000))*1000</f>
        <v>#VALUE!</v>
      </c>
      <c r="BD313" s="142" t="e">
        <f>SQRT((EXP(Constants!$B$17*AW313*1000)*V313)^2+((U313-1)*Constants!$B$17*EXP(Constants!$B$17*AW313*1000)*AY313*1000)^2)*1000</f>
        <v>#VALUE!</v>
      </c>
      <c r="BE313" s="136" t="e">
        <f t="shared" ref="BE313:BE321" si="1642">AW313*1000-58</f>
        <v>#VALUE!</v>
      </c>
      <c r="BF313" s="149" t="e">
        <f t="shared" ref="BF313:BF321" si="1643">AY313/2*1000</f>
        <v>#VALUE!</v>
      </c>
      <c r="BG313" s="158" t="e">
        <f t="shared" ref="BG313:BG321" si="1644">AY313/AW313*100</f>
        <v>#VALUE!</v>
      </c>
      <c r="BH313" s="136"/>
      <c r="BI313" s="18"/>
      <c r="BJ313" s="18"/>
      <c r="BK313" s="18"/>
      <c r="BL313" s="18"/>
      <c r="BM313" s="18"/>
      <c r="BN313" s="157"/>
      <c r="BO313" s="18"/>
      <c r="BP313" s="18"/>
      <c r="BQ313" s="18"/>
      <c r="BR313" s="18"/>
      <c r="BS313" s="18"/>
      <c r="BT313" s="18"/>
      <c r="BU313" s="18"/>
      <c r="BV313" s="18"/>
      <c r="BW313" s="18"/>
      <c r="BX313" s="18"/>
      <c r="BY313" s="18"/>
      <c r="BZ313" s="18"/>
      <c r="CA313" s="18"/>
      <c r="CB313" s="18"/>
      <c r="CC313" s="18"/>
      <c r="CD313" s="18"/>
      <c r="CE313" s="1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  <c r="CY313" s="18"/>
      <c r="CZ313" s="18"/>
      <c r="DA313" s="18"/>
      <c r="DB313" s="18"/>
      <c r="DC313" s="18"/>
      <c r="DD313" s="18"/>
      <c r="DE313" s="18"/>
      <c r="DF313" s="18"/>
    </row>
    <row r="314" spans="1:110" ht="15" customHeight="1" x14ac:dyDescent="0.2">
      <c r="A314" s="18">
        <f>Input!A314</f>
        <v>10307</v>
      </c>
      <c r="B314" s="18" t="str">
        <f>Input!B314</f>
        <v>Nam19-ASR1</v>
      </c>
      <c r="C314" s="18">
        <f>Input!O314</f>
        <v>4.778004719310518</v>
      </c>
      <c r="D314" s="18">
        <f>C314*Input!P314/100</f>
        <v>1.9102967087204468E-2</v>
      </c>
      <c r="E314" s="150">
        <f>Input!M314</f>
        <v>3.5065027527280335</v>
      </c>
      <c r="F314" s="151">
        <f>E314*Input!N314/100</f>
        <v>2.3233962266480294E-4</v>
      </c>
      <c r="G314" s="21">
        <f>E314*137.88</f>
        <v>483.47659954614124</v>
      </c>
      <c r="H314" s="151">
        <f>G314*Input!L314/100</f>
        <v>2.0433122527743493E-2</v>
      </c>
      <c r="I314" s="18">
        <v>0.3</v>
      </c>
      <c r="J314" s="127">
        <f>(((C314*Constants!$B$24*0.000000001*Input!G314*(Constants!$B$4/Constants!$B$3))-(I314*0.000000000000001))/Input!F314)*1000000000000</f>
        <v>210.29581048081727</v>
      </c>
      <c r="K314" s="18">
        <f>J314*Input!P314/100</f>
        <v>0.8407848426679132</v>
      </c>
      <c r="L314" s="132">
        <f>(J314/Constants!$B$4)*602200000000*Constants!$B$17/(365.2425*24*60)</f>
        <v>2.9033671582467839</v>
      </c>
      <c r="M314" s="130">
        <f>L314*Input!P314/100</f>
        <v>1.1607968288918342E-2</v>
      </c>
      <c r="N314" s="18">
        <v>5.0000000000000001E-3</v>
      </c>
      <c r="O314" s="127">
        <f>(((G314*Constants!$B$23*0.000000001*Input!G314*(Constants!$B$7/Constants!$B$6))-(N314*0.000000001))/Input!F314)*1000000</f>
        <v>2.1435645271799153</v>
      </c>
      <c r="P314" s="18">
        <f>O314*Input!N314/100</f>
        <v>1.4203182159636712E-4</v>
      </c>
      <c r="Q314" s="128">
        <f>(O314/Constants!$B$7)*602200000000000000*Constants!$B$18/(365.2425*24*60)</f>
        <v>1.5993579908412818</v>
      </c>
      <c r="R314" s="129">
        <f>Q314*Input!N314/100</f>
        <v>1.0597289045585468E-4</v>
      </c>
      <c r="S314" s="130">
        <f>Input!S314*Constants!$B$17/Constants!$B$18</f>
        <v>2.1632475530790853</v>
      </c>
      <c r="T314" s="18">
        <f>S314*Input!T314/100</f>
        <v>2.5494108936463733E-3</v>
      </c>
      <c r="U314" s="18">
        <f>S314*1/((U313+U315)/2)</f>
        <v>2.167247287832379</v>
      </c>
      <c r="V314" s="18">
        <f>U314*Input!T314/100</f>
        <v>2.5541246247851091E-3</v>
      </c>
      <c r="W314" s="131">
        <v>3.0000000000000001E-3</v>
      </c>
      <c r="X314" s="127">
        <f>IF((((Constants!$B$25*0.000000001*Input!G314/Input!W314*(Constants!$B$11/Constants!$B$9))-(W314*0.000000001))/Input!F314)*1000000000&lt;0, "n.d.", (((Constants!$B$25*0.000000001*Input!G314/Input!W314*(Constants!$B$11/Constants!$B$9))-(W314*0.000000001))/Input!F314)*1000000000)</f>
        <v>1774.36971110481</v>
      </c>
      <c r="Y314" s="127">
        <f>X314*Input!X314/100</f>
        <v>6.8439182963974687</v>
      </c>
      <c r="Z314" s="127">
        <f>(X314/Constants!$B$11)*6.022E+23*0.000000001*Constants!$B$19/(365.2425*24*60)</f>
        <v>0.43318100960136124</v>
      </c>
      <c r="AA314" s="127">
        <f>Z314*Input!X314/100</f>
        <v>1.6708217113426398E-3</v>
      </c>
      <c r="AB314" s="132">
        <v>0.05</v>
      </c>
      <c r="AC314" s="132">
        <v>0.9</v>
      </c>
      <c r="AD314" s="127">
        <f>(((Input!G314*Constants!$B$25*0.000000001*Input!U314*(Constants!$B$10/Constants!$B$9))-((AB314*0.000000000000001)+(Input!G314*AC314*0.000000000000001)))/Input!F314)*1000000000000</f>
        <v>48.741331579479336</v>
      </c>
      <c r="AE314" s="127">
        <f>AD314*Input!V314/100</f>
        <v>8.1831094890171097E-2</v>
      </c>
      <c r="AF314" s="127">
        <f>(AD314/Constants!$B$10)*602200000000*Constants!$B$16/(365.2425*24*60)</f>
        <v>2.2248306617892175</v>
      </c>
      <c r="AG314" s="127">
        <f>AF314*Input!V314/100</f>
        <v>3.7352350274337826E-3</v>
      </c>
      <c r="AH314" s="18">
        <f>AF314/Z314</f>
        <v>5.1360300024154757</v>
      </c>
      <c r="AI314" s="131">
        <f>AH314*SQRT((AG314/AF314)^2+(AA314/Z314)^2)</f>
        <v>2.1605454840034243E-2</v>
      </c>
      <c r="AJ314" s="130">
        <f t="shared" si="1628"/>
        <v>1167.247287832379</v>
      </c>
      <c r="AK314" s="131">
        <f>V314*1000</f>
        <v>2.5541246247851093</v>
      </c>
      <c r="AL314" s="131">
        <f>AF314/Q314</f>
        <v>1.3910773413642867</v>
      </c>
      <c r="AM314" s="131">
        <f>AL314*SQRT((R314/Q314)^2+(AG314/AF314)^2)</f>
        <v>2.3372771574943444E-3</v>
      </c>
      <c r="AN314" s="18">
        <f>AL314*1/((AN313+AN315)/2)</f>
        <v>1.3779733398705789</v>
      </c>
      <c r="AO314" s="127">
        <f>AN314*SQRT((R314/Q314)^2+(AG314/AF314)^2)</f>
        <v>2.3152599177246442E-3</v>
      </c>
      <c r="AP314" s="18">
        <f>ThU_Alter_Kombi(AN314,U314)</f>
        <v>98.427000000000007</v>
      </c>
      <c r="AQ314" s="18">
        <f t="shared" si="1634"/>
        <v>0.30149999999999999</v>
      </c>
      <c r="AR314" s="152">
        <f>(AQ314/AP314)</f>
        <v>3.0631838824712728E-3</v>
      </c>
      <c r="AS314" s="129">
        <f t="shared" si="1635"/>
        <v>0.27084680983367754</v>
      </c>
      <c r="AT314" s="129">
        <f t="shared" si="1636"/>
        <v>1.0448368887844941E-3</v>
      </c>
      <c r="AU314" s="18">
        <v>0.75</v>
      </c>
      <c r="AV314" s="18">
        <f>AU314/2</f>
        <v>0.375</v>
      </c>
      <c r="AW314" s="18">
        <f t="shared" si="1638"/>
        <v>89.266000000000005</v>
      </c>
      <c r="AX314" s="133">
        <f t="shared" si="1639"/>
        <v>4.8551241189000001</v>
      </c>
      <c r="AY314" s="133">
        <f t="shared" si="1640"/>
        <v>4.83368236251005</v>
      </c>
      <c r="AZ314" s="152">
        <f t="shared" si="1641"/>
        <v>5.438939931104788E-2</v>
      </c>
      <c r="BA314" s="18" t="str">
        <f>Input!B314</f>
        <v>Nam19-ASR1</v>
      </c>
      <c r="BB314" s="134">
        <f>Input!E314</f>
        <v>0</v>
      </c>
      <c r="BC314" s="18">
        <f>((U314-1)*EXP(Constants!$B$17*AW314*1000))*1000</f>
        <v>1501.6465998499161</v>
      </c>
      <c r="BD314" s="130">
        <f>SQRT((EXP(Constants!$B$17*AW314*1000)*V314)^2+((U314-1)*Constants!$B$17*EXP(Constants!$B$17*AW314*1000)*AY314*1000)^2)*1000</f>
        <v>20.745742951649788</v>
      </c>
      <c r="BE314" s="18">
        <f t="shared" si="1642"/>
        <v>89208</v>
      </c>
      <c r="BF314" s="135">
        <f t="shared" si="1643"/>
        <v>2416.8411812550248</v>
      </c>
      <c r="BG314" s="20">
        <f t="shared" si="1644"/>
        <v>5.414919860316413</v>
      </c>
      <c r="BH314" s="18"/>
      <c r="BI314" s="18"/>
      <c r="BJ314" s="18"/>
      <c r="BK314" s="18"/>
      <c r="BL314" s="18"/>
      <c r="BM314" s="18"/>
      <c r="BN314" s="157"/>
      <c r="BO314" s="18"/>
      <c r="BP314" s="18"/>
      <c r="BQ314" s="18"/>
      <c r="BR314" s="18"/>
      <c r="BS314" s="18"/>
      <c r="BT314" s="18"/>
      <c r="BU314" s="18"/>
      <c r="BV314" s="18"/>
      <c r="BW314" s="18"/>
      <c r="BX314" s="18"/>
      <c r="BY314" s="18"/>
      <c r="BZ314" s="18"/>
      <c r="CA314" s="18"/>
      <c r="CB314" s="18"/>
      <c r="CC314" s="18"/>
      <c r="CD314" s="18"/>
      <c r="CE314" s="1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  <c r="CY314" s="18"/>
      <c r="CZ314" s="18"/>
      <c r="DA314" s="18"/>
      <c r="DB314" s="18"/>
      <c r="DC314" s="18"/>
      <c r="DD314" s="18"/>
      <c r="DE314" s="18"/>
      <c r="DF314" s="18"/>
    </row>
    <row r="315" spans="1:110" ht="15" customHeight="1" x14ac:dyDescent="0.2">
      <c r="A315" s="136">
        <f>Input!A315</f>
        <v>10073</v>
      </c>
      <c r="B315" s="136" t="str">
        <f>Input!B315</f>
        <v>Hu1-13</v>
      </c>
      <c r="C315" s="136">
        <f>Input!O315</f>
        <v>2.0737289015422595</v>
      </c>
      <c r="D315" s="136">
        <f>C315*Input!P315/100</f>
        <v>1.9015803548910484E-2</v>
      </c>
      <c r="E315" s="137">
        <f>Input!M315</f>
        <v>2.719313475180253</v>
      </c>
      <c r="F315" s="138">
        <f>E315*Input!N315/100</f>
        <v>3.2276961286917206E-4</v>
      </c>
      <c r="G315" s="139">
        <f t="shared" ref="G315" si="1645">E315*137.88</f>
        <v>374.93894195785327</v>
      </c>
      <c r="H315" s="138">
        <f>G315*Input!L315/100</f>
        <v>2.481322927775325E-2</v>
      </c>
      <c r="I315" s="136">
        <v>0</v>
      </c>
      <c r="J315" s="140">
        <f>(((C315*Constants!$B$24*0.000000001*Input!G315*(Constants!$B$4/Constants!$B$3))-(I315*0.000000000000001))/Input!F315)*1000000000000</f>
        <v>752.28913013562499</v>
      </c>
      <c r="K315" s="136">
        <f>J315*Input!P315/100</f>
        <v>6.8983859462057442</v>
      </c>
      <c r="L315" s="141">
        <f>(J315/Constants!$B$4)*602200000000*Constants!$B$17/(365.2425*24*60)</f>
        <v>10.386186719307229</v>
      </c>
      <c r="M315" s="142">
        <f>L315*Input!P315/100</f>
        <v>9.5239877367656267E-2</v>
      </c>
      <c r="N315" s="136">
        <v>0</v>
      </c>
      <c r="O315" s="140">
        <f>(((G315*Constants!$B$23*0.000000001*Input!G315*(Constants!$B$7/Constants!$B$6))-(N315*0.000000001))/Input!F315)*1000000</f>
        <v>13.701712683464235</v>
      </c>
      <c r="P315" s="136">
        <f>O315*Input!N315/100</f>
        <v>1.6263283136907286E-3</v>
      </c>
      <c r="Q315" s="143">
        <f>(O315/Constants!$B$7)*602200000000000000*Constants!$B$18/(365.2425*24*60)</f>
        <v>10.22313225967588</v>
      </c>
      <c r="R315" s="144">
        <f>Q315*Input!N315/100</f>
        <v>1.2134373149264089E-3</v>
      </c>
      <c r="S315" s="142">
        <f>Input!S315*Constants!$B$17/Constants!$B$18</f>
        <v>0.99783856185980668</v>
      </c>
      <c r="T315" s="136">
        <f>S315*Input!T315/100</f>
        <v>1.3157781655409953E-3</v>
      </c>
      <c r="U315" s="142">
        <f>S315</f>
        <v>0.99783856185980668</v>
      </c>
      <c r="V315" s="136">
        <f>U315*Input!T315/100</f>
        <v>1.3157781655409953E-3</v>
      </c>
      <c r="W315" s="145">
        <v>0</v>
      </c>
      <c r="X315" s="140">
        <f>(((Constants!$B$25*0.000000001*Input!G315/Input!W315*(Constants!$B$11/Constants!$B$9))-(W315*0.000000001))/Input!F315)*1000000000</f>
        <v>0.70416953364224821</v>
      </c>
      <c r="Y315" s="140">
        <f>X315*Input!X315/100</f>
        <v>2.0025541012578685E-2</v>
      </c>
      <c r="Z315" s="140">
        <f>(X315/Constants!$B$11)*6.022E+23*0.000000001*Constants!$B$19/(365.2425*24*60)</f>
        <v>1.7191054806934249E-4</v>
      </c>
      <c r="AA315" s="140">
        <f>Z315*Input!X315/100</f>
        <v>4.8888819614943809E-6</v>
      </c>
      <c r="AB315" s="141">
        <v>0</v>
      </c>
      <c r="AC315" s="141">
        <v>0.9</v>
      </c>
      <c r="AD315" s="140">
        <f>(((Input!G315*Constants!$B$25*0.000000001*Input!U315*(Constants!$B$10/Constants!$B$9))-((AB315*0.000000000000001)+(Input!G315*AC315*0.000000000000001)))/Input!F315)*1000000000000</f>
        <v>225.56810064779071</v>
      </c>
      <c r="AE315" s="140">
        <f>AD315*Input!V315/100</f>
        <v>0.60839209875078426</v>
      </c>
      <c r="AF315" s="140">
        <f>(AD315/Constants!$B$10)*602200000000*Constants!$B$16/(365.2425*24*60)</f>
        <v>10.296206738308438</v>
      </c>
      <c r="AG315" s="140">
        <f>AF315*Input!V315/100</f>
        <v>2.7770464035925247E-2</v>
      </c>
      <c r="AH315" s="136">
        <f t="shared" ref="AH315" si="1646">AF315/Z315</f>
        <v>59892.815501671961</v>
      </c>
      <c r="AI315" s="145">
        <f t="shared" ref="AI315" si="1647">AH315*SQRT((AG315/AF315)^2+(AA315/Z315)^2)</f>
        <v>1710.9063876438627</v>
      </c>
      <c r="AJ315" s="142">
        <f t="shared" si="1628"/>
        <v>-2.1614381401933169</v>
      </c>
      <c r="AK315" s="145">
        <f t="shared" ref="AK315" si="1648">V315*1000</f>
        <v>1.3157781655409952</v>
      </c>
      <c r="AL315" s="145">
        <f t="shared" ref="AL315" si="1649">AF315/Q315</f>
        <v>1.0071479539515293</v>
      </c>
      <c r="AM315" s="145">
        <f t="shared" ref="AM315" si="1650">AL315*SQRT((R315/Q315)^2+(AG315/AF315)^2)</f>
        <v>2.7190631397780128E-3</v>
      </c>
      <c r="AN315" s="136">
        <f>AF315/Q315</f>
        <v>1.0071479539515293</v>
      </c>
      <c r="AO315" s="140">
        <f t="shared" ref="AO315" si="1651">AN315*SQRT((R315/Q315)^2+(AG315/AF315)^2)</f>
        <v>2.7190631397780128E-3</v>
      </c>
      <c r="AP315" s="136" t="str">
        <f t="shared" ref="AP315" si="1652">ThU_Alter_Kombi(AN315,U315)</f>
        <v>Out of range</v>
      </c>
      <c r="AQ315" s="136" t="e">
        <f t="shared" si="1634"/>
        <v>#VALUE!</v>
      </c>
      <c r="AR315" s="136" t="e">
        <f>(AQ315/AP315)*100</f>
        <v>#VALUE!</v>
      </c>
      <c r="AS315" s="144">
        <f t="shared" si="1635"/>
        <v>1.6815839187313109E-5</v>
      </c>
      <c r="AT315" s="144">
        <f t="shared" si="1636"/>
        <v>4.7822178366983944E-7</v>
      </c>
      <c r="AU315" s="136">
        <v>0.75</v>
      </c>
      <c r="AV315" s="136">
        <f t="shared" ref="AV315" si="1653">AU315/2</f>
        <v>0.375</v>
      </c>
      <c r="AW315" s="136" t="str">
        <f t="shared" si="1638"/>
        <v>Out of range</v>
      </c>
      <c r="AX315" s="146">
        <f t="shared" si="1639"/>
        <v>0</v>
      </c>
      <c r="AY315" s="146" t="e">
        <f t="shared" si="1640"/>
        <v>#VALUE!</v>
      </c>
      <c r="AZ315" s="147" t="e">
        <f t="shared" si="1641"/>
        <v>#VALUE!</v>
      </c>
      <c r="BA315" s="136" t="str">
        <f>Input!B315</f>
        <v>Hu1-13</v>
      </c>
      <c r="BB315" s="148">
        <f>Input!E315</f>
        <v>0</v>
      </c>
      <c r="BC315" s="136" t="e">
        <f>((U315-1)*EXP(Constants!$B$17*AW315*1000))*1000</f>
        <v>#VALUE!</v>
      </c>
      <c r="BD315" s="142" t="e">
        <f>SQRT((EXP(Constants!$B$17*AW315*1000)*V315)^2+((U315-1)*Constants!$B$17*EXP(Constants!$B$17*AW315*1000)*AY315*1000)^2)*1000</f>
        <v>#VALUE!</v>
      </c>
      <c r="BE315" s="136" t="e">
        <f t="shared" si="1642"/>
        <v>#VALUE!</v>
      </c>
      <c r="BF315" s="149" t="e">
        <f t="shared" si="1643"/>
        <v>#VALUE!</v>
      </c>
      <c r="BG315" s="158" t="e">
        <f t="shared" si="1644"/>
        <v>#VALUE!</v>
      </c>
      <c r="BH315" s="136"/>
      <c r="BI315" s="18"/>
      <c r="BJ315" s="18"/>
      <c r="BK315" s="18"/>
      <c r="BL315" s="18"/>
      <c r="BM315" s="18"/>
      <c r="BN315" s="157"/>
      <c r="BO315" s="18"/>
      <c r="BP315" s="18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  <c r="CY315" s="18"/>
      <c r="CZ315" s="18"/>
      <c r="DA315" s="18"/>
      <c r="DB315" s="18"/>
      <c r="DC315" s="18"/>
      <c r="DD315" s="18"/>
      <c r="DE315" s="18"/>
      <c r="DF315" s="18"/>
    </row>
    <row r="316" spans="1:110" ht="15" customHeight="1" x14ac:dyDescent="0.2">
      <c r="A316" s="18">
        <f>Input!A316</f>
        <v>10308</v>
      </c>
      <c r="B316" s="18" t="str">
        <f>Input!B316</f>
        <v>Nam19-ASR3</v>
      </c>
      <c r="C316" s="18">
        <f>Input!O316</f>
        <v>2.2680161063578557</v>
      </c>
      <c r="D316" s="18">
        <f>C316*Input!P316/100</f>
        <v>1.3377485101414299E-2</v>
      </c>
      <c r="E316" s="150">
        <f>Input!M316</f>
        <v>1.7221295602911102</v>
      </c>
      <c r="F316" s="151">
        <f>E316*Input!N316/100</f>
        <v>1.4515936098210904E-4</v>
      </c>
      <c r="G316" s="21">
        <f>E316*137.88</f>
        <v>237.44722377293826</v>
      </c>
      <c r="H316" s="151">
        <f>G316*Input!L316/100</f>
        <v>1.7434165760704799E-2</v>
      </c>
      <c r="I316" s="18">
        <v>0.3</v>
      </c>
      <c r="J316" s="127">
        <f>(((C316*Constants!$B$24*0.000000001*Input!G316*(Constants!$B$4/Constants!$B$3))-(I316*0.000000000000001))/Input!F316)*1000000000000</f>
        <v>67.079901126930281</v>
      </c>
      <c r="K316" s="18">
        <f>J316*Input!P316/100</f>
        <v>0.39565873249943551</v>
      </c>
      <c r="L316" s="132">
        <f>(J316/Constants!$B$4)*602200000000*Constants!$B$17/(365.2425*24*60)</f>
        <v>0.92611251486693891</v>
      </c>
      <c r="M316" s="130">
        <f>L316*Input!P316/100</f>
        <v>5.4625081079168556E-3</v>
      </c>
      <c r="N316" s="18">
        <v>5.0000000000000001E-3</v>
      </c>
      <c r="O316" s="127">
        <f>(((G316*Constants!$B$23*0.000000001*Input!G316*(Constants!$B$7/Constants!$B$6))-(N316*0.000000001))/Input!F316)*1000000</f>
        <v>0.7074347000554847</v>
      </c>
      <c r="P316" s="18">
        <f>O316*Input!N316/100</f>
        <v>5.9630106447545802E-5</v>
      </c>
      <c r="Q316" s="128">
        <f>(O316/Constants!$B$7)*602200000000000000*Constants!$B$18/(365.2425*24*60)</f>
        <v>0.52783171497089243</v>
      </c>
      <c r="R316" s="129">
        <f>Q316*Input!N316/100</f>
        <v>4.4491260250078749E-5</v>
      </c>
      <c r="S316" s="130">
        <f>Input!S316*Constants!$B$17/Constants!$B$18</f>
        <v>1.8199842568401399</v>
      </c>
      <c r="T316" s="18">
        <f>S316*Input!T316/100</f>
        <v>2.0619153581528018E-3</v>
      </c>
      <c r="U316" s="18">
        <f>S316*1/((U315+U317)/2)</f>
        <v>1.8225300178805806</v>
      </c>
      <c r="V316" s="18">
        <f>U316*Input!T316/100</f>
        <v>2.0647995280392954E-3</v>
      </c>
      <c r="W316" s="131">
        <v>3.0000000000000001E-3</v>
      </c>
      <c r="X316" s="127">
        <f>IF((((Constants!$B$25*0.000000001*Input!G316/Input!W316*(Constants!$B$11/Constants!$B$9))-(W316*0.000000001))/Input!F316)*1000000000&lt;0, "n.d.", (((Constants!$B$25*0.000000001*Input!G316/Input!W316*(Constants!$B$11/Constants!$B$9))-(W316*0.000000001))/Input!F316)*1000000000)</f>
        <v>1017.9725901465673</v>
      </c>
      <c r="Y316" s="127">
        <f>X316*Input!X316/100</f>
        <v>1.7807362515419041</v>
      </c>
      <c r="Z316" s="127">
        <f>(X316/Constants!$B$11)*6.022E+23*0.000000001*Constants!$B$19/(365.2425*24*60)</f>
        <v>0.24852001901657539</v>
      </c>
      <c r="AA316" s="127">
        <f>Z316*Input!X316/100</f>
        <v>4.3473528794422766E-4</v>
      </c>
      <c r="AB316" s="132">
        <v>0.05</v>
      </c>
      <c r="AC316" s="132">
        <v>0.9</v>
      </c>
      <c r="AD316" s="127">
        <f>(((Input!G316*Constants!$B$25*0.000000001*Input!U316*(Constants!$B$10/Constants!$B$9))-((AB316*0.000000000000001)+(Input!G316*AC316*0.000000000000001)))/Input!F316)*1000000000000</f>
        <v>7.3214025078933291</v>
      </c>
      <c r="AE316" s="127">
        <f>AD316*Input!V316/100</f>
        <v>1.9779659460585325E-2</v>
      </c>
      <c r="AF316" s="127">
        <f>(AD316/Constants!$B$10)*602200000000*Constants!$B$16/(365.2425*24*60)</f>
        <v>0.33419031156956241</v>
      </c>
      <c r="AG316" s="127">
        <f>AF316*Input!V316/100</f>
        <v>9.0285577807616983E-4</v>
      </c>
      <c r="AH316" s="18">
        <f>AF316/Z316</f>
        <v>1.3447218976241633</v>
      </c>
      <c r="AI316" s="131">
        <f>AH316*SQRT((AG316/AF316)^2+(AA316/Z316)^2)</f>
        <v>4.3279992794961709E-3</v>
      </c>
      <c r="AJ316" s="130">
        <f t="shared" si="1628"/>
        <v>822.53001788058054</v>
      </c>
      <c r="AK316" s="131">
        <f>V316*1000</f>
        <v>2.0647995280392952</v>
      </c>
      <c r="AL316" s="131">
        <f>AF316/Q316</f>
        <v>0.63313799093711431</v>
      </c>
      <c r="AM316" s="131">
        <f>AL316*SQRT((R316/Q316)^2+(AG316/AF316)^2)</f>
        <v>1.7113316304125338E-3</v>
      </c>
      <c r="AN316" s="18">
        <f>AL316*1/((AN315+AN317)/2)</f>
        <v>0.62870124654881065</v>
      </c>
      <c r="AO316" s="127">
        <f>AN316*SQRT((R316/Q316)^2+(AG316/AF316)^2)</f>
        <v>1.6993393931491827E-3</v>
      </c>
      <c r="AP316" s="18">
        <f>ThU_Alter_Kombi(AN316,U316)</f>
        <v>44.6023</v>
      </c>
      <c r="AQ316" s="18">
        <f t="shared" si="1634"/>
        <v>0.15740000000000001</v>
      </c>
      <c r="AR316" s="152">
        <f>(AQ316/AP316)</f>
        <v>3.5289659950271625E-3</v>
      </c>
      <c r="AS316" s="129">
        <f t="shared" si="1635"/>
        <v>0.47083191852213763</v>
      </c>
      <c r="AT316" s="129">
        <f t="shared" si="1636"/>
        <v>8.2458040104172326E-4</v>
      </c>
      <c r="AU316" s="18">
        <v>0.75</v>
      </c>
      <c r="AV316" s="18">
        <f>AU316/2</f>
        <v>0.375</v>
      </c>
      <c r="AW316" s="18">
        <f t="shared" si="1638"/>
        <v>22.220500000000001</v>
      </c>
      <c r="AX316" s="133">
        <f t="shared" si="1639"/>
        <v>11.857359838000001</v>
      </c>
      <c r="AY316" s="133">
        <f t="shared" si="1640"/>
        <v>12.662675254412241</v>
      </c>
      <c r="AZ316" s="152">
        <f t="shared" si="1641"/>
        <v>0.53362254845750545</v>
      </c>
      <c r="BA316" s="18" t="str">
        <f>Input!B316</f>
        <v>Nam19-ASR3</v>
      </c>
      <c r="BB316" s="134">
        <f>Input!E316</f>
        <v>0</v>
      </c>
      <c r="BC316" s="18">
        <f>((U316-1)*EXP(Constants!$B$17*AW316*1000))*1000</f>
        <v>875.76042151276647</v>
      </c>
      <c r="BD316" s="130">
        <f>SQRT((EXP(Constants!$B$17*AW316*1000)*V316)^2+((U316-1)*Constants!$B$17*EXP(Constants!$B$17*AW316*1000)*AY316*1000)^2)*1000</f>
        <v>31.372271691746494</v>
      </c>
      <c r="BE316" s="18">
        <f t="shared" si="1642"/>
        <v>22162.5</v>
      </c>
      <c r="BF316" s="135">
        <f t="shared" si="1643"/>
        <v>6331.3376272061205</v>
      </c>
      <c r="BG316" s="20">
        <f t="shared" si="1644"/>
        <v>56.986455095124953</v>
      </c>
      <c r="BH316" s="18"/>
      <c r="BI316" s="18"/>
      <c r="BJ316" s="18"/>
      <c r="BK316" s="18"/>
      <c r="BL316" s="18"/>
      <c r="BM316" s="18"/>
      <c r="BN316" s="157"/>
      <c r="BO316" s="18"/>
      <c r="BP316" s="18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  <c r="CY316" s="18"/>
      <c r="CZ316" s="18"/>
      <c r="DA316" s="18"/>
      <c r="DB316" s="18"/>
      <c r="DC316" s="18"/>
      <c r="DD316" s="18"/>
      <c r="DE316" s="18"/>
      <c r="DF316" s="18"/>
    </row>
    <row r="317" spans="1:110" ht="15" customHeight="1" x14ac:dyDescent="0.2">
      <c r="A317" s="136">
        <f>Input!A317</f>
        <v>10073</v>
      </c>
      <c r="B317" s="136" t="str">
        <f>Input!B317</f>
        <v>Hu1-13</v>
      </c>
      <c r="C317" s="136">
        <f>Input!O317</f>
        <v>2.0884325849825407</v>
      </c>
      <c r="D317" s="136">
        <f>C317*Input!P317/100</f>
        <v>1.7661867809483599E-2</v>
      </c>
      <c r="E317" s="137">
        <f>Input!M317</f>
        <v>2.7192853745790986</v>
      </c>
      <c r="F317" s="138">
        <f>E317*Input!N317/100</f>
        <v>3.4079898809564378E-4</v>
      </c>
      <c r="G317" s="139">
        <f t="shared" ref="G317" si="1654">E317*137.88</f>
        <v>374.93506744696612</v>
      </c>
      <c r="H317" s="138">
        <f>G317*Input!L317/100</f>
        <v>3.1891475880124351E-2</v>
      </c>
      <c r="I317" s="136">
        <v>0</v>
      </c>
      <c r="J317" s="140">
        <f>(((C317*Constants!$B$24*0.000000001*Input!G317*(Constants!$B$4/Constants!$B$3))-(I317*0.000000000000001))/Input!F317)*1000000000000</f>
        <v>757.62320307874313</v>
      </c>
      <c r="K317" s="136">
        <f>J317*Input!P317/100</f>
        <v>6.4072170480361343</v>
      </c>
      <c r="L317" s="141">
        <f>(J317/Constants!$B$4)*602200000000*Constants!$B$17/(365.2425*24*60)</f>
        <v>10.459829518787322</v>
      </c>
      <c r="M317" s="142">
        <f>L317*Input!P317/100</f>
        <v>8.8458745376308393E-2</v>
      </c>
      <c r="N317" s="136">
        <v>0</v>
      </c>
      <c r="O317" s="140">
        <f>(((G317*Constants!$B$23*0.000000001*Input!G317*(Constants!$B$7/Constants!$B$6))-(N317*0.000000001))/Input!F317)*1000000</f>
        <v>13.701571093917183</v>
      </c>
      <c r="P317" s="136">
        <f>O317*Input!N317/100</f>
        <v>1.7171723158516453E-3</v>
      </c>
      <c r="Q317" s="143">
        <f>(O317/Constants!$B$7)*602200000000000000*Constants!$B$18/(365.2425*24*60)</f>
        <v>10.223026616775645</v>
      </c>
      <c r="R317" s="144">
        <f>Q317*Input!N317/100</f>
        <v>1.281217910720841E-3</v>
      </c>
      <c r="S317" s="142">
        <f>Input!S317*Constants!$B$17/Constants!$B$18</f>
        <v>0.99936778205171795</v>
      </c>
      <c r="T317" s="136">
        <f>S317*Input!T317/100</f>
        <v>1.9035396853279479E-3</v>
      </c>
      <c r="U317" s="142">
        <f>S317</f>
        <v>0.99936778205171795</v>
      </c>
      <c r="V317" s="136">
        <f>U317*Input!T317/100</f>
        <v>1.9035396853279479E-3</v>
      </c>
      <c r="W317" s="145">
        <v>0</v>
      </c>
      <c r="X317" s="140">
        <f>(((Constants!$B$25*0.000000001*Input!G317/Input!W317*(Constants!$B$11/Constants!$B$9))-(W317*0.000000001))/Input!F317)*1000000000</f>
        <v>0.91653185878571952</v>
      </c>
      <c r="Y317" s="140">
        <f>X317*Input!X317/100</f>
        <v>1.8127597474820165E-2</v>
      </c>
      <c r="Z317" s="140">
        <f>(X317/Constants!$B$11)*6.022E+23*0.000000001*Constants!$B$19/(365.2425*24*60)</f>
        <v>2.2375505704129914E-4</v>
      </c>
      <c r="AA317" s="140">
        <f>Z317*Input!X317/100</f>
        <v>4.4255325858218762E-6</v>
      </c>
      <c r="AB317" s="141">
        <v>0</v>
      </c>
      <c r="AC317" s="141">
        <v>0.9</v>
      </c>
      <c r="AD317" s="140">
        <f>(((Input!G317*Constants!$B$25*0.000000001*Input!U317*(Constants!$B$10/Constants!$B$9))-((AB317*0.000000000000001)+(Input!G317*AC317*0.000000000000001)))/Input!F317)*1000000000000</f>
        <v>225.52502849072829</v>
      </c>
      <c r="AE317" s="140">
        <f>AD317*Input!V317/100</f>
        <v>0.71459342277954041</v>
      </c>
      <c r="AF317" s="140">
        <f>(AD317/Constants!$B$10)*602200000000*Constants!$B$16/(365.2425*24*60)</f>
        <v>10.294240680907121</v>
      </c>
      <c r="AG317" s="140">
        <f>AF317*Input!V317/100</f>
        <v>3.2618094463019796E-2</v>
      </c>
      <c r="AH317" s="136">
        <f t="shared" ref="AH317" si="1655">AF317/Z317</f>
        <v>46006.739767258456</v>
      </c>
      <c r="AI317" s="145">
        <f t="shared" ref="AI317" si="1656">AH317*SQRT((AG317/AF317)^2+(AA317/Z317)^2)</f>
        <v>921.54581980156991</v>
      </c>
      <c r="AJ317" s="142">
        <f t="shared" si="1628"/>
        <v>-0.63221794828205446</v>
      </c>
      <c r="AK317" s="145">
        <f t="shared" ref="AK317" si="1657">V317*1000</f>
        <v>1.9035396853279478</v>
      </c>
      <c r="AL317" s="145">
        <f t="shared" ref="AL317" si="1658">AF317/Q317</f>
        <v>1.0069660450667923</v>
      </c>
      <c r="AM317" s="145">
        <f t="shared" ref="AM317" si="1659">AL317*SQRT((R317/Q317)^2+(AG317/AF317)^2)</f>
        <v>3.1931442826290618E-3</v>
      </c>
      <c r="AN317" s="136">
        <f>AF317/Q317</f>
        <v>1.0069660450667923</v>
      </c>
      <c r="AO317" s="140">
        <f t="shared" ref="AO317" si="1660">AN317*SQRT((R317/Q317)^2+(AG317/AF317)^2)</f>
        <v>3.1931442826290618E-3</v>
      </c>
      <c r="AP317" s="136" t="str">
        <f t="shared" ref="AP317" si="1661">ThU_Alter_Kombi(AN317,U317)</f>
        <v>Out of range</v>
      </c>
      <c r="AQ317" s="136" t="e">
        <f t="shared" si="1634"/>
        <v>#VALUE!</v>
      </c>
      <c r="AR317" s="136" t="e">
        <f>(AQ317/AP317)*100</f>
        <v>#VALUE!</v>
      </c>
      <c r="AS317" s="144">
        <f t="shared" si="1635"/>
        <v>2.1887359333890861E-5</v>
      </c>
      <c r="AT317" s="144">
        <f t="shared" si="1636"/>
        <v>4.3290716112669194E-7</v>
      </c>
      <c r="AU317" s="136">
        <v>0.75</v>
      </c>
      <c r="AV317" s="136">
        <f t="shared" ref="AV317" si="1662">AU317/2</f>
        <v>0.375</v>
      </c>
      <c r="AW317" s="136" t="str">
        <f t="shared" si="1638"/>
        <v>Out of range</v>
      </c>
      <c r="AX317" s="146">
        <f t="shared" si="1639"/>
        <v>124.14649871269999</v>
      </c>
      <c r="AY317" s="146" t="e">
        <f t="shared" si="1640"/>
        <v>#VALUE!</v>
      </c>
      <c r="AZ317" s="147" t="e">
        <f t="shared" si="1641"/>
        <v>#VALUE!</v>
      </c>
      <c r="BA317" s="136" t="str">
        <f>Input!B317</f>
        <v>Hu1-13</v>
      </c>
      <c r="BB317" s="148">
        <f>Input!E317</f>
        <v>0</v>
      </c>
      <c r="BC317" s="136" t="e">
        <f>((U317-1)*EXP(Constants!$B$17*AW317*1000))*1000</f>
        <v>#VALUE!</v>
      </c>
      <c r="BD317" s="142" t="e">
        <f>SQRT((EXP(Constants!$B$17*AW317*1000)*V317)^2+((U317-1)*Constants!$B$17*EXP(Constants!$B$17*AW317*1000)*AY317*1000)^2)*1000</f>
        <v>#VALUE!</v>
      </c>
      <c r="BE317" s="136" t="e">
        <f t="shared" si="1642"/>
        <v>#VALUE!</v>
      </c>
      <c r="BF317" s="149" t="e">
        <f t="shared" si="1643"/>
        <v>#VALUE!</v>
      </c>
      <c r="BG317" s="158" t="e">
        <f t="shared" si="1644"/>
        <v>#VALUE!</v>
      </c>
      <c r="BH317" s="136"/>
      <c r="BI317" s="18"/>
      <c r="BJ317" s="18"/>
      <c r="BK317" s="18"/>
      <c r="BL317" s="18"/>
      <c r="BM317" s="18"/>
      <c r="BN317" s="157"/>
      <c r="BO317" s="18"/>
      <c r="BP317" s="18"/>
      <c r="BQ317" s="18"/>
      <c r="BR317" s="18"/>
      <c r="BS317" s="18"/>
      <c r="BT317" s="18"/>
      <c r="BU317" s="18"/>
      <c r="BV317" s="18"/>
      <c r="BW317" s="18"/>
      <c r="BX317" s="18"/>
      <c r="BY317" s="18"/>
      <c r="BZ317" s="18"/>
      <c r="CA317" s="18"/>
      <c r="CB317" s="18"/>
      <c r="CC317" s="18"/>
      <c r="CD317" s="18"/>
      <c r="CE317" s="1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  <c r="CY317" s="18"/>
      <c r="CZ317" s="18"/>
      <c r="DA317" s="18"/>
      <c r="DB317" s="18"/>
      <c r="DC317" s="18"/>
      <c r="DD317" s="18"/>
      <c r="DE317" s="18"/>
      <c r="DF317" s="18"/>
    </row>
    <row r="318" spans="1:110" ht="15" customHeight="1" x14ac:dyDescent="0.2">
      <c r="A318" s="18">
        <f>Input!A318</f>
        <v>10309</v>
      </c>
      <c r="B318" s="18" t="str">
        <f>Input!B318</f>
        <v>Nam19-ASR7</v>
      </c>
      <c r="C318" s="18">
        <f>Input!O318</f>
        <v>1.9643920792759682</v>
      </c>
      <c r="D318" s="18">
        <f>C318*Input!P318/100</f>
        <v>6.7514212233457296E-3</v>
      </c>
      <c r="E318" s="150">
        <f>Input!M318</f>
        <v>1.0877598439110199</v>
      </c>
      <c r="F318" s="151">
        <f>E318*Input!N318/100</f>
        <v>9.8330299624286918E-5</v>
      </c>
      <c r="G318" s="21">
        <f>E318*137.88</f>
        <v>149.98032727845143</v>
      </c>
      <c r="H318" s="151">
        <f>G318*Input!L318/100</f>
        <v>8.9088589247379186E-3</v>
      </c>
      <c r="I318" s="18">
        <v>0.3</v>
      </c>
      <c r="J318" s="127">
        <f>(((C318*Constants!$B$24*0.000000001*Input!G318*(Constants!$B$4/Constants!$B$3))-(I318*0.000000000000001))/Input!F318)*1000000000000</f>
        <v>97.003636527906878</v>
      </c>
      <c r="K318" s="18">
        <f>J318*Input!P318/100</f>
        <v>0.33339190139557673</v>
      </c>
      <c r="L318" s="132">
        <f>(J318/Constants!$B$4)*602200000000*Constants!$B$17/(365.2425*24*60)</f>
        <v>1.3392429068448952</v>
      </c>
      <c r="M318" s="130">
        <f>L318*Input!P318/100</f>
        <v>4.6028453687414891E-3</v>
      </c>
      <c r="N318" s="18">
        <v>5.0000000000000001E-3</v>
      </c>
      <c r="O318" s="127">
        <f>(((G318*Constants!$B$23*0.000000001*Input!G318*(Constants!$B$7/Constants!$B$6))-(N318*0.000000001))/Input!F318)*1000000</f>
        <v>0.7460289593493612</v>
      </c>
      <c r="P318" s="18">
        <f>O318*Input!N318/100</f>
        <v>6.743882991438907E-5</v>
      </c>
      <c r="Q318" s="128">
        <f>(O318/Constants!$B$7)*602200000000000000*Constants!$B$18/(365.2425*24*60)</f>
        <v>0.55662769298769088</v>
      </c>
      <c r="R318" s="129">
        <f>Q318*Input!N318/100</f>
        <v>5.0317510925814704E-5</v>
      </c>
      <c r="S318" s="130">
        <f>Input!S318*Constants!$B$17/Constants!$B$18</f>
        <v>2.3968576568435327</v>
      </c>
      <c r="T318" s="18">
        <f>S318*Input!T318/100</f>
        <v>2.0901890091065863E-3</v>
      </c>
      <c r="U318" s="18">
        <f>S318*1/((U317+U319)/2)</f>
        <v>2.3977629855273581</v>
      </c>
      <c r="V318" s="18">
        <f>U318*Input!T318/100</f>
        <v>2.0909785044940813E-3</v>
      </c>
      <c r="W318" s="131">
        <v>3.0000000000000001E-3</v>
      </c>
      <c r="X318" s="127">
        <f>IF((((Constants!$B$25*0.000000001*Input!G318/Input!W318*(Constants!$B$11/Constants!$B$9))-(W318*0.000000001))/Input!F318)*1000000000&lt;0, "n.d.", (((Constants!$B$25*0.000000001*Input!G318/Input!W318*(Constants!$B$11/Constants!$B$9))-(W318*0.000000001))/Input!F318)*1000000000)</f>
        <v>118.72901050041938</v>
      </c>
      <c r="Y318" s="127">
        <f>X318*Input!X318/100</f>
        <v>0.19212315585224765</v>
      </c>
      <c r="Z318" s="127">
        <f>(X318/Constants!$B$11)*6.022E+23*0.000000001*Constants!$B$19/(365.2425*24*60)</f>
        <v>2.8985589821367452E-2</v>
      </c>
      <c r="AA318" s="127">
        <f>Z318*Input!X318/100</f>
        <v>4.6903473441313919E-5</v>
      </c>
      <c r="AB318" s="132">
        <v>0.05</v>
      </c>
      <c r="AC318" s="132">
        <v>0.9</v>
      </c>
      <c r="AD318" s="127">
        <f>(((Input!G318*Constants!$B$25*0.000000001*Input!U318*(Constants!$B$10/Constants!$B$9))-((AB318*0.000000000000001)+(Input!G318*AC318*0.000000000000001)))/Input!F318)*1000000000000</f>
        <v>110.06682100483812</v>
      </c>
      <c r="AE318" s="127">
        <f>AD318*Input!V318/100</f>
        <v>0.19715607756672757</v>
      </c>
      <c r="AF318" s="127">
        <f>(AD318/Constants!$B$10)*602200000000*Constants!$B$16/(365.2425*24*60)</f>
        <v>5.0240736205148462</v>
      </c>
      <c r="AG318" s="127">
        <f>AF318*Input!V318/100</f>
        <v>8.9993209523479833E-3</v>
      </c>
      <c r="AH318" s="18">
        <f>AF318/Z318</f>
        <v>173.3300461186829</v>
      </c>
      <c r="AI318" s="131">
        <f>AH318*SQRT((AG318/AF318)^2+(AA318/Z318)^2)</f>
        <v>0.41840447639991607</v>
      </c>
      <c r="AJ318" s="130">
        <f t="shared" si="1628"/>
        <v>1397.7629855273581</v>
      </c>
      <c r="AK318" s="131">
        <f>V318*1000</f>
        <v>2.0909785044940814</v>
      </c>
      <c r="AL318" s="131">
        <f>AF318/Q318</f>
        <v>9.0259138806914283</v>
      </c>
      <c r="AM318" s="131">
        <f>AL318*SQRT((R318/Q318)^2+(AG318/AF318)^2)</f>
        <v>1.6188151759787668E-2</v>
      </c>
      <c r="AN318" s="18">
        <f>AL318*1/((AN317+AN319)/2)</f>
        <v>8.991343909299033</v>
      </c>
      <c r="AO318" s="127">
        <f>AN318*SQRT((R318/Q318)^2+(AG318/AF318)^2)</f>
        <v>1.6126149845008847E-2</v>
      </c>
      <c r="AP318" s="18" t="str">
        <f>ThU_Alter_Kombi(AN318,U318)</f>
        <v>Out of range</v>
      </c>
      <c r="AQ318" s="18" t="e">
        <f t="shared" si="1634"/>
        <v>#VALUE!</v>
      </c>
      <c r="AR318" s="152" t="e">
        <f>(AQ318/AP318)</f>
        <v>#VALUE!</v>
      </c>
      <c r="AS318" s="129">
        <f t="shared" si="1635"/>
        <v>5.2073567640495443E-2</v>
      </c>
      <c r="AT318" s="129">
        <f t="shared" si="1636"/>
        <v>8.4395017888182439E-5</v>
      </c>
      <c r="AU318" s="18">
        <v>0.75</v>
      </c>
      <c r="AV318" s="18">
        <f>AU318/2</f>
        <v>0.375</v>
      </c>
      <c r="AW318" s="18" t="str">
        <f t="shared" si="1638"/>
        <v>Out of range</v>
      </c>
      <c r="AX318" s="133">
        <f t="shared" si="1639"/>
        <v>0</v>
      </c>
      <c r="AY318" s="133" t="e">
        <f t="shared" si="1640"/>
        <v>#VALUE!</v>
      </c>
      <c r="AZ318" s="152" t="e">
        <f t="shared" si="1641"/>
        <v>#VALUE!</v>
      </c>
      <c r="BA318" s="18" t="str">
        <f>Input!B318</f>
        <v>Nam19-ASR7</v>
      </c>
      <c r="BB318" s="134">
        <f>Input!E318</f>
        <v>0</v>
      </c>
      <c r="BC318" s="18" t="e">
        <f>((U318-1)*EXP(Constants!$B$17*AW318*1000))*1000</f>
        <v>#VALUE!</v>
      </c>
      <c r="BD318" s="130" t="e">
        <f>SQRT((EXP(Constants!$B$17*AW318*1000)*V318)^2+((U318-1)*Constants!$B$17*EXP(Constants!$B$17*AW318*1000)*AY318*1000)^2)*1000</f>
        <v>#VALUE!</v>
      </c>
      <c r="BE318" s="18" t="e">
        <f t="shared" si="1642"/>
        <v>#VALUE!</v>
      </c>
      <c r="BF318" s="135" t="e">
        <f t="shared" si="1643"/>
        <v>#VALUE!</v>
      </c>
      <c r="BG318" s="20" t="e">
        <f t="shared" si="1644"/>
        <v>#VALUE!</v>
      </c>
      <c r="BH318" s="18"/>
      <c r="BI318" s="18"/>
      <c r="BJ318" s="18"/>
      <c r="BK318" s="18"/>
      <c r="BL318" s="18"/>
      <c r="BM318" s="18"/>
      <c r="BN318" s="157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</row>
    <row r="319" spans="1:110" ht="15" customHeight="1" x14ac:dyDescent="0.2">
      <c r="A319" s="136">
        <f>Input!A319</f>
        <v>10073</v>
      </c>
      <c r="B319" s="136" t="str">
        <f>Input!B319</f>
        <v>Hu1-13</v>
      </c>
      <c r="C319" s="136">
        <f>Input!O319</f>
        <v>2.0714804284515056</v>
      </c>
      <c r="D319" s="136">
        <f>C319*Input!P319/100</f>
        <v>2.5240692934897845E-2</v>
      </c>
      <c r="E319" s="137">
        <f>Input!M319</f>
        <v>2.7192416010232683</v>
      </c>
      <c r="F319" s="138">
        <f>E319*Input!N319/100</f>
        <v>3.7731523796032297E-4</v>
      </c>
      <c r="G319" s="139">
        <f t="shared" ref="G319" si="1663">E319*137.88</f>
        <v>374.9290319490882</v>
      </c>
      <c r="H319" s="138">
        <f>G319*Input!L319/100</f>
        <v>2.3245278135325308E-2</v>
      </c>
      <c r="I319" s="136">
        <v>0</v>
      </c>
      <c r="J319" s="140">
        <f>(((C319*Constants!$B$24*0.000000001*Input!G319*(Constants!$B$4/Constants!$B$3))-(I319*0.000000000000001))/Input!F319)*1000000000000</f>
        <v>751.473448845598</v>
      </c>
      <c r="K319" s="136">
        <f>J319*Input!P319/100</f>
        <v>9.1565965627873886</v>
      </c>
      <c r="L319" s="141">
        <f>(J319/Constants!$B$4)*602200000000*Constants!$B$17/(365.2425*24*60)</f>
        <v>10.374925333435367</v>
      </c>
      <c r="M319" s="142">
        <f>L319*Input!P319/100</f>
        <v>0.12641698225432463</v>
      </c>
      <c r="N319" s="136">
        <v>0</v>
      </c>
      <c r="O319" s="140">
        <f>(((G319*Constants!$B$23*0.000000001*Input!G319*(Constants!$B$7/Constants!$B$6))-(N319*0.000000001))/Input!F319)*1000000</f>
        <v>13.701350533584364</v>
      </c>
      <c r="P319" s="136">
        <f>O319*Input!N319/100</f>
        <v>1.9011655069603895E-3</v>
      </c>
      <c r="Q319" s="143">
        <f>(O319/Constants!$B$7)*602200000000000000*Constants!$B$18/(365.2425*24*60)</f>
        <v>10.222862052132834</v>
      </c>
      <c r="R319" s="144">
        <f>Q319*Input!N319/100</f>
        <v>1.4184990500235623E-3</v>
      </c>
      <c r="S319" s="142">
        <f>Input!S319*Constants!$B$17/Constants!$B$18</f>
        <v>0.99987707351633459</v>
      </c>
      <c r="T319" s="136">
        <f>S319*Input!T319/100</f>
        <v>1.6762738382236281E-3</v>
      </c>
      <c r="U319" s="142">
        <f>S319</f>
        <v>0.99987707351633459</v>
      </c>
      <c r="V319" s="136">
        <f>U319*Input!T319/100</f>
        <v>1.6762738382236281E-3</v>
      </c>
      <c r="W319" s="145">
        <v>0</v>
      </c>
      <c r="X319" s="140">
        <f>(((Constants!$B$25*0.000000001*Input!G319/Input!W319*(Constants!$B$11/Constants!$B$9))-(W319*0.000000001))/Input!F319)*1000000000</f>
        <v>0.97685307092746798</v>
      </c>
      <c r="Y319" s="140">
        <f>X319*Input!X319/100</f>
        <v>5.8658085674457971E-3</v>
      </c>
      <c r="Z319" s="140">
        <f>(X319/Constants!$B$11)*6.022E+23*0.000000001*Constants!$B$19/(365.2425*24*60)</f>
        <v>2.3848141503332698E-4</v>
      </c>
      <c r="AA319" s="140">
        <f>Z319*Input!X319/100</f>
        <v>1.4320335054594458E-6</v>
      </c>
      <c r="AB319" s="141">
        <v>0</v>
      </c>
      <c r="AC319" s="141">
        <v>0.9</v>
      </c>
      <c r="AD319" s="140">
        <f>(((Input!G319*Constants!$B$25*0.000000001*Input!U319*(Constants!$B$10/Constants!$B$9))-((AB319*0.000000000000001)+(Input!G319*AC319*0.000000000000001)))/Input!F319)*1000000000000</f>
        <v>224.12332467823848</v>
      </c>
      <c r="AE319" s="140">
        <f>AD319*Input!V319/100</f>
        <v>0.66590721710974921</v>
      </c>
      <c r="AF319" s="140">
        <f>(AD319/Constants!$B$10)*602200000000*Constants!$B$16/(365.2425*24*60)</f>
        <v>10.230258973396957</v>
      </c>
      <c r="AG319" s="140">
        <f>AF319*Input!V319/100</f>
        <v>3.0395780060228E-2</v>
      </c>
      <c r="AH319" s="136">
        <f t="shared" ref="AH319" si="1664">AF319/Z319</f>
        <v>42897.510365607784</v>
      </c>
      <c r="AI319" s="145">
        <f t="shared" ref="AI319" si="1665">AH319*SQRT((AG319/AF319)^2+(AA319/Z319)^2)</f>
        <v>287.39877095048837</v>
      </c>
      <c r="AJ319" s="142">
        <f t="shared" si="1628"/>
        <v>-0.1229264836654087</v>
      </c>
      <c r="AK319" s="145">
        <f t="shared" ref="AK319" si="1666">V319*1000</f>
        <v>1.6762738382236282</v>
      </c>
      <c r="AL319" s="145">
        <f t="shared" ref="AL319" si="1667">AF319/Q319</f>
        <v>1.0007235665732748</v>
      </c>
      <c r="AM319" s="145">
        <f t="shared" ref="AM319" si="1668">AL319*SQRT((R319/Q319)^2+(AG319/AF319)^2)</f>
        <v>2.9765547810744358E-3</v>
      </c>
      <c r="AN319" s="136">
        <f>AF319/Q319</f>
        <v>1.0007235665732748</v>
      </c>
      <c r="AO319" s="140">
        <f t="shared" ref="AO319" si="1669">AN319*SQRT((R319/Q319)^2+(AG319/AF319)^2)</f>
        <v>2.9765547810744358E-3</v>
      </c>
      <c r="AP319" s="136" t="str">
        <f t="shared" ref="AP319" si="1670">ThU_Alter_Kombi(AN319,U319)</f>
        <v>Out of range</v>
      </c>
      <c r="AQ319" s="136" t="e">
        <f t="shared" si="1634"/>
        <v>#VALUE!</v>
      </c>
      <c r="AR319" s="136" t="e">
        <f>(AQ319/AP319)*100</f>
        <v>#VALUE!</v>
      </c>
      <c r="AS319" s="144">
        <f t="shared" si="1635"/>
        <v>2.3328243481831167E-5</v>
      </c>
      <c r="AT319" s="144">
        <f t="shared" si="1636"/>
        <v>1.4011886081226498E-7</v>
      </c>
      <c r="AU319" s="136">
        <v>0.75</v>
      </c>
      <c r="AV319" s="136">
        <f t="shared" ref="AV319" si="1671">AU319/2</f>
        <v>0.375</v>
      </c>
      <c r="AW319" s="136" t="str">
        <f t="shared" si="1638"/>
        <v>Out of range</v>
      </c>
      <c r="AX319" s="146">
        <f t="shared" si="1639"/>
        <v>339.57461667799998</v>
      </c>
      <c r="AY319" s="146" t="e">
        <f t="shared" si="1640"/>
        <v>#VALUE!</v>
      </c>
      <c r="AZ319" s="147" t="e">
        <f t="shared" si="1641"/>
        <v>#VALUE!</v>
      </c>
      <c r="BA319" s="136" t="str">
        <f>Input!B319</f>
        <v>Hu1-13</v>
      </c>
      <c r="BB319" s="148">
        <f>Input!E319</f>
        <v>0</v>
      </c>
      <c r="BC319" s="136" t="e">
        <f>((U319-1)*EXP(Constants!$B$17*AW319*1000))*1000</f>
        <v>#VALUE!</v>
      </c>
      <c r="BD319" s="142" t="e">
        <f>SQRT((EXP(Constants!$B$17*AW319*1000)*V319)^2+((U319-1)*Constants!$B$17*EXP(Constants!$B$17*AW319*1000)*AY319*1000)^2)*1000</f>
        <v>#VALUE!</v>
      </c>
      <c r="BE319" s="136" t="e">
        <f t="shared" si="1642"/>
        <v>#VALUE!</v>
      </c>
      <c r="BF319" s="149" t="e">
        <f t="shared" si="1643"/>
        <v>#VALUE!</v>
      </c>
      <c r="BG319" s="158" t="e">
        <f t="shared" si="1644"/>
        <v>#VALUE!</v>
      </c>
      <c r="BH319" s="136"/>
      <c r="BI319" s="18"/>
      <c r="BJ319" s="18"/>
      <c r="BK319" s="18"/>
      <c r="BL319" s="18"/>
      <c r="BM319" s="18"/>
      <c r="BN319" s="157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</row>
    <row r="320" spans="1:110" ht="15" customHeight="1" x14ac:dyDescent="0.2">
      <c r="A320" s="18">
        <f>Input!A320</f>
        <v>10310</v>
      </c>
      <c r="B320" s="18" t="str">
        <f>Input!B320</f>
        <v>Nam19-ASR10</v>
      </c>
      <c r="C320" s="18">
        <f>Input!O320</f>
        <v>0.72259965683677108</v>
      </c>
      <c r="D320" s="18">
        <f>C320*Input!P320/100</f>
        <v>3.37727504161551E-3</v>
      </c>
      <c r="E320" s="150">
        <f>Input!M320</f>
        <v>0.55452539491569308</v>
      </c>
      <c r="F320" s="151">
        <f>E320*Input!N320/100</f>
        <v>7.0365862346286685E-5</v>
      </c>
      <c r="G320" s="21">
        <f>E320*137.88</f>
        <v>76.457961450975759</v>
      </c>
      <c r="H320" s="151">
        <f>G320*Input!L320/100</f>
        <v>6.4925739375151607E-3</v>
      </c>
      <c r="I320" s="18">
        <v>0.3</v>
      </c>
      <c r="J320" s="127">
        <f>(((C320*Constants!$B$24*0.000000001*Input!G320*(Constants!$B$4/Constants!$B$3))-(I320*0.000000000000001))/Input!F320)*1000000000000</f>
        <v>35.08113053289356</v>
      </c>
      <c r="K320" s="18">
        <f>J320*Input!P320/100</f>
        <v>0.16396164246610001</v>
      </c>
      <c r="L320" s="132">
        <f>(J320/Constants!$B$4)*602200000000*Constants!$B$17/(365.2425*24*60)</f>
        <v>0.48433395810641944</v>
      </c>
      <c r="M320" s="130">
        <f>L320*Input!P320/100</f>
        <v>2.2636725232892813E-3</v>
      </c>
      <c r="N320" s="18">
        <v>5.0000000000000001E-3</v>
      </c>
      <c r="O320" s="127">
        <f>(((G320*Constants!$B$23*0.000000001*Input!G320*(Constants!$B$7/Constants!$B$6))-(N320*0.000000001))/Input!F320)*1000000</f>
        <v>0.37389894621102615</v>
      </c>
      <c r="P320" s="18">
        <f>O320*Input!N320/100</f>
        <v>4.7445476837912347E-5</v>
      </c>
      <c r="Q320" s="128">
        <f>(O320/Constants!$B$7)*602200000000000000*Constants!$B$18/(365.2425*24*60)</f>
        <v>0.27897376533678181</v>
      </c>
      <c r="R320" s="129">
        <f>Q320*Input!N320/100</f>
        <v>3.5400055164106125E-5</v>
      </c>
      <c r="S320" s="130">
        <f>Input!S320*Constants!$B$17/Constants!$B$18</f>
        <v>1.7595512794642405</v>
      </c>
      <c r="T320" s="18">
        <f>S320*Input!T320/100</f>
        <v>3.8838401932637869E-3</v>
      </c>
      <c r="U320" s="18">
        <f>S320*1/((U319+U321)/2)</f>
        <v>1.761222334014015</v>
      </c>
      <c r="V320" s="18">
        <f>U320*Input!T320/100</f>
        <v>3.8875286954980189E-3</v>
      </c>
      <c r="W320" s="131">
        <v>3.0000000000000001E-3</v>
      </c>
      <c r="X320" s="127">
        <f>IF((((Constants!$B$25*0.000000001*Input!G320/Input!W320*(Constants!$B$11/Constants!$B$9))-(W320*0.000000001))/Input!F320)*1000000000&lt;0, "n.d.", (((Constants!$B$25*0.000000001*Input!G320/Input!W320*(Constants!$B$11/Constants!$B$9))-(W320*0.000000001))/Input!F320)*1000000000)</f>
        <v>806.14189470304029</v>
      </c>
      <c r="Y320" s="127">
        <f>X320*Input!X320/100</f>
        <v>1.3655862299749482</v>
      </c>
      <c r="Z320" s="127">
        <f>(X320/Constants!$B$11)*6.022E+23*0.000000001*Constants!$B$19/(365.2425*24*60)</f>
        <v>0.19680529804128855</v>
      </c>
      <c r="AA320" s="127">
        <f>Z320*Input!X320/100</f>
        <v>3.3338374640645713E-4</v>
      </c>
      <c r="AB320" s="132">
        <v>0.05</v>
      </c>
      <c r="AC320" s="132">
        <v>0.9</v>
      </c>
      <c r="AD320" s="127">
        <f>(((Input!G320*Constants!$B$25*0.000000001*Input!U320*(Constants!$B$10/Constants!$B$9))-((AB320*0.000000000000001)+(Input!G320*AC320*0.000000000000001)))/Input!F320)*1000000000000</f>
        <v>5.7005443297182552</v>
      </c>
      <c r="AE320" s="127">
        <f>AD320*Input!V320/100</f>
        <v>1.7423884938236919E-2</v>
      </c>
      <c r="AF320" s="127">
        <f>(AD320/Constants!$B$10)*602200000000*Constants!$B$16/(365.2425*24*60)</f>
        <v>0.26020515654080772</v>
      </c>
      <c r="AG320" s="127">
        <f>AF320*Input!V320/100</f>
        <v>7.9532487525222652E-4</v>
      </c>
      <c r="AH320" s="18">
        <f>AF320/Z320</f>
        <v>1.3221450800893495</v>
      </c>
      <c r="AI320" s="131">
        <f>AH320*SQRT((AG320/AF320)^2+(AA320/Z320)^2)</f>
        <v>4.620312663177837E-3</v>
      </c>
      <c r="AJ320" s="130">
        <f t="shared" si="1628"/>
        <v>761.2223340140149</v>
      </c>
      <c r="AK320" s="131">
        <f>V320*1000</f>
        <v>3.8875286954980188</v>
      </c>
      <c r="AL320" s="131">
        <f>AF320/Q320</f>
        <v>0.93272267457365998</v>
      </c>
      <c r="AM320" s="131">
        <f>AL320*SQRT((R320/Q320)^2+(AG320/AF320)^2)</f>
        <v>2.8533506374691696E-3</v>
      </c>
      <c r="AN320" s="18">
        <f>AL320*1/((AN319+AN321)/2)</f>
        <v>0.93404640506600733</v>
      </c>
      <c r="AO320" s="127">
        <f>AN320*SQRT((R320/Q320)^2+(AG320/AF320)^2)</f>
        <v>2.8574001447312326E-3</v>
      </c>
      <c r="AP320" s="18">
        <f>ThU_Alter_Kombi(AN320,U320)</f>
        <v>77.275899999999993</v>
      </c>
      <c r="AQ320" s="18">
        <f t="shared" si="1634"/>
        <v>0.41170000000000001</v>
      </c>
      <c r="AR320" s="152">
        <f>(AQ320/AP320)</f>
        <v>5.327663605341381E-3</v>
      </c>
      <c r="AS320" s="129">
        <f t="shared" si="1635"/>
        <v>0.70546166878344951</v>
      </c>
      <c r="AT320" s="129">
        <f t="shared" si="1636"/>
        <v>1.1983843741070822E-3</v>
      </c>
      <c r="AU320" s="18">
        <v>0.75</v>
      </c>
      <c r="AV320" s="18">
        <f>AU320/2</f>
        <v>0.375</v>
      </c>
      <c r="AW320" s="18">
        <f t="shared" si="1638"/>
        <v>41.645800000000001</v>
      </c>
      <c r="AX320" s="133">
        <f t="shared" si="1639"/>
        <v>20.7770154408</v>
      </c>
      <c r="AY320" s="133">
        <f t="shared" si="1640"/>
        <v>21.769400403566831</v>
      </c>
      <c r="AZ320" s="152">
        <f t="shared" si="1641"/>
        <v>0.49889821880717861</v>
      </c>
      <c r="BA320" s="18" t="str">
        <f>Input!B320</f>
        <v>Nam19-ASR10</v>
      </c>
      <c r="BB320" s="134">
        <f>Input!E320</f>
        <v>0</v>
      </c>
      <c r="BC320" s="18">
        <f>((U320-1)*EXP(Constants!$B$17*AW320*1000))*1000</f>
        <v>856.15584533097854</v>
      </c>
      <c r="BD320" s="130">
        <f>SQRT((EXP(Constants!$B$17*AW320*1000)*V320)^2+((U320-1)*Constants!$B$17*EXP(Constants!$B$17*AW320*1000)*AY320*1000)^2)*1000</f>
        <v>52.778972929050319</v>
      </c>
      <c r="BE320" s="18">
        <f t="shared" si="1642"/>
        <v>41587.800000000003</v>
      </c>
      <c r="BF320" s="135">
        <f t="shared" si="1643"/>
        <v>10884.700201783415</v>
      </c>
      <c r="BG320" s="20">
        <f t="shared" si="1644"/>
        <v>52.272739156329884</v>
      </c>
      <c r="BH320" s="18"/>
      <c r="BI320" s="18"/>
      <c r="BJ320" s="18"/>
      <c r="BK320" s="18"/>
      <c r="BL320" s="18"/>
      <c r="BM320" s="18"/>
      <c r="BN320" s="157"/>
      <c r="BO320" s="18"/>
      <c r="BP320" s="18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  <c r="CY320" s="18"/>
      <c r="CZ320" s="18"/>
      <c r="DA320" s="18"/>
      <c r="DB320" s="18"/>
      <c r="DC320" s="18"/>
      <c r="DD320" s="18"/>
      <c r="DE320" s="18"/>
      <c r="DF320" s="18"/>
    </row>
    <row r="321" spans="1:110" ht="15" customHeight="1" x14ac:dyDescent="0.2">
      <c r="A321" s="136">
        <f>Input!A321</f>
        <v>10073</v>
      </c>
      <c r="B321" s="136" t="str">
        <f>Input!B321</f>
        <v>Hu1-13</v>
      </c>
      <c r="C321" s="136">
        <f>Input!O321</f>
        <v>2.0740952682310305</v>
      </c>
      <c r="D321" s="136">
        <f>C321*Input!P321/100</f>
        <v>1.7902635038028768E-2</v>
      </c>
      <c r="E321" s="137">
        <f>Input!M321</f>
        <v>2.7196918720809684</v>
      </c>
      <c r="F321" s="138">
        <f>E321*Input!N321/100</f>
        <v>3.5537845392372499E-4</v>
      </c>
      <c r="G321" s="139">
        <f t="shared" ref="G321" si="1672">E321*137.88</f>
        <v>374.99111532252391</v>
      </c>
      <c r="H321" s="138">
        <f>G321*Input!L321/100</f>
        <v>2.2907286940967882E-2</v>
      </c>
      <c r="I321" s="136">
        <v>0</v>
      </c>
      <c r="J321" s="140">
        <f>(((C321*Constants!$B$24*0.000000001*Input!G321*(Constants!$B$4/Constants!$B$3))-(I321*0.000000000000001))/Input!F321)*1000000000000</f>
        <v>752.42203742037236</v>
      </c>
      <c r="K321" s="136">
        <f>J321*Input!P321/100</f>
        <v>6.4945604653905944</v>
      </c>
      <c r="L321" s="141">
        <f>(J321/Constants!$B$4)*602200000000*Constants!$B$17/(365.2425*24*60)</f>
        <v>10.388021651942099</v>
      </c>
      <c r="M321" s="142">
        <f>L321*Input!P321/100</f>
        <v>8.9664618231579146E-2</v>
      </c>
      <c r="N321" s="136">
        <v>0</v>
      </c>
      <c r="O321" s="140">
        <f>(((G321*Constants!$B$23*0.000000001*Input!G321*(Constants!$B$7/Constants!$B$6))-(N321*0.000000001))/Input!F321)*1000000</f>
        <v>13.703619299108675</v>
      </c>
      <c r="P321" s="136">
        <f>O321*Input!N321/100</f>
        <v>1.7906333764016842E-3</v>
      </c>
      <c r="Q321" s="143">
        <f>(O321/Constants!$B$7)*602200000000000000*Constants!$B$18/(365.2425*24*60)</f>
        <v>10.224554825186614</v>
      </c>
      <c r="R321" s="144">
        <f>Q321*Input!N321/100</f>
        <v>1.3360287329361867E-3</v>
      </c>
      <c r="S321" s="142">
        <f>Input!S321*Constants!$B$17/Constants!$B$18</f>
        <v>0.99822531876259368</v>
      </c>
      <c r="T321" s="136">
        <f>S321*Input!T321/100</f>
        <v>1.5831652464841834E-3</v>
      </c>
      <c r="U321" s="142">
        <f>S321</f>
        <v>0.99822531876259368</v>
      </c>
      <c r="V321" s="136">
        <f>U321*Input!T321/100</f>
        <v>1.5831652464841834E-3</v>
      </c>
      <c r="W321" s="145">
        <v>0</v>
      </c>
      <c r="X321" s="140">
        <f>(((Constants!$B$25*0.000000001*Input!G321/Input!W321*(Constants!$B$11/Constants!$B$9))-(W321*0.000000001))/Input!F321)*1000000000</f>
        <v>0.87817356107261502</v>
      </c>
      <c r="Y321" s="140">
        <f>X321*Input!X321/100</f>
        <v>1.0297616011802353E-2</v>
      </c>
      <c r="Z321" s="140">
        <f>(X321/Constants!$B$11)*6.022E+23*0.000000001*Constants!$B$19/(365.2425*24*60)</f>
        <v>2.1439055649445074E-4</v>
      </c>
      <c r="AA321" s="140">
        <f>Z321*Input!X321/100</f>
        <v>2.5139809773365748E-6</v>
      </c>
      <c r="AB321" s="141">
        <v>0</v>
      </c>
      <c r="AC321" s="141">
        <v>0.9</v>
      </c>
      <c r="AD321" s="140">
        <f>(((Input!G321*Constants!$B$25*0.000000001*Input!U321*(Constants!$B$10/Constants!$B$9))-((AB321*0.000000000000001)+(Input!G321*AC321*0.000000000000001)))/Input!F321)*1000000000000</f>
        <v>223.20138022382557</v>
      </c>
      <c r="AE321" s="140">
        <f>AD321*Input!V321/100</f>
        <v>0.61611875427431273</v>
      </c>
      <c r="AF321" s="140">
        <f>(AD321/Constants!$B$10)*602200000000*Constants!$B$16/(365.2425*24*60)</f>
        <v>10.188176202488252</v>
      </c>
      <c r="AG321" s="140">
        <f>AF321*Input!V321/100</f>
        <v>2.8123152392290674E-2</v>
      </c>
      <c r="AH321" s="136">
        <f t="shared" ref="AH321" si="1673">AF321/Z321</f>
        <v>47521.571701092915</v>
      </c>
      <c r="AI321" s="145">
        <f t="shared" ref="AI321" si="1674">AH321*SQRT((AG321/AF321)^2+(AA321/Z321)^2)</f>
        <v>572.47777876775922</v>
      </c>
      <c r="AJ321" s="142">
        <f t="shared" si="1628"/>
        <v>-1.774681237406317</v>
      </c>
      <c r="AK321" s="145">
        <f t="shared" ref="AK321" si="1675">V321*1000</f>
        <v>1.5831652464841834</v>
      </c>
      <c r="AL321" s="145">
        <f t="shared" ref="AL321" si="1676">AF321/Q321</f>
        <v>0.99644203358284622</v>
      </c>
      <c r="AM321" s="145">
        <f t="shared" ref="AM321" si="1677">AL321*SQRT((R321/Q321)^2+(AG321/AF321)^2)</f>
        <v>2.7536303295121857E-3</v>
      </c>
      <c r="AN321" s="136">
        <f>AF321/Q321</f>
        <v>0.99644203358284622</v>
      </c>
      <c r="AO321" s="140">
        <f t="shared" ref="AO321" si="1678">AN321*SQRT((R321/Q321)^2+(AG321/AF321)^2)</f>
        <v>2.7536303295121857E-3</v>
      </c>
      <c r="AP321" s="136">
        <f t="shared" ref="AP321" si="1679">ThU_Alter_Kombi(AN321,U321)</f>
        <v>751.51229999999998</v>
      </c>
      <c r="AQ321" s="136" t="e">
        <f t="shared" si="1634"/>
        <v>#VALUE!</v>
      </c>
      <c r="AR321" s="136" t="e">
        <f>(AQ321/AP321)*100</f>
        <v>#VALUE!</v>
      </c>
      <c r="AS321" s="144">
        <f t="shared" si="1635"/>
        <v>2.0968204499850955E-5</v>
      </c>
      <c r="AT321" s="144">
        <f t="shared" si="1636"/>
        <v>2.4589208046821442E-7</v>
      </c>
      <c r="AU321" s="136">
        <v>0.75</v>
      </c>
      <c r="AV321" s="136">
        <f t="shared" ref="AV321" si="1680">AU321/2</f>
        <v>0.375</v>
      </c>
      <c r="AW321" s="136">
        <f t="shared" si="1638"/>
        <v>751.51049999999998</v>
      </c>
      <c r="AX321" s="146">
        <f t="shared" si="1639"/>
        <v>340.96611970689997</v>
      </c>
      <c r="AY321" s="146">
        <f t="shared" si="1640"/>
        <v>385.56781637236287</v>
      </c>
      <c r="AZ321" s="147">
        <f t="shared" si="1641"/>
        <v>0.45370772558320871</v>
      </c>
      <c r="BA321" s="136" t="str">
        <f>Input!B321</f>
        <v>Hu1-13</v>
      </c>
      <c r="BB321" s="148">
        <f>Input!E321</f>
        <v>0</v>
      </c>
      <c r="BC321" s="136">
        <f>((U321-1)*EXP(Constants!$B$17*AW321*1000))*1000</f>
        <v>-14.797060465843348</v>
      </c>
      <c r="BD321" s="142">
        <f>SQRT((EXP(Constants!$B$17*AW321*1000)*V321)^2+((U321-1)*Constants!$B$17*EXP(Constants!$B$17*AW321*1000)*AY321*1000)^2)*1000</f>
        <v>20.820080443439899</v>
      </c>
      <c r="BE321" s="136">
        <f t="shared" si="1642"/>
        <v>751452.5</v>
      </c>
      <c r="BF321" s="149">
        <f t="shared" si="1643"/>
        <v>192783.90818618145</v>
      </c>
      <c r="BG321" s="158">
        <f t="shared" si="1644"/>
        <v>51.305712478050921</v>
      </c>
      <c r="BH321" s="136"/>
      <c r="BI321" s="18"/>
      <c r="BJ321" s="18"/>
      <c r="BK321" s="18"/>
      <c r="BL321" s="18"/>
      <c r="BM321" s="18"/>
      <c r="BN321" s="157"/>
      <c r="BO321" s="18"/>
      <c r="BP321" s="18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  <c r="CY321" s="18"/>
      <c r="CZ321" s="18"/>
      <c r="DA321" s="18"/>
      <c r="DB321" s="18"/>
      <c r="DC321" s="18"/>
      <c r="DD321" s="18"/>
      <c r="DE321" s="18"/>
      <c r="DF321" s="18"/>
    </row>
    <row r="323" spans="1:110" ht="15" customHeight="1" x14ac:dyDescent="0.2">
      <c r="A323" s="136">
        <f>Input!A323</f>
        <v>10073</v>
      </c>
      <c r="B323" s="136" t="str">
        <f>Input!B323</f>
        <v>Hu1-13</v>
      </c>
      <c r="C323" s="136">
        <f>Input!O323</f>
        <v>2.0548018605240403</v>
      </c>
      <c r="D323" s="136">
        <f>C323*Input!P323/100</f>
        <v>1.7752445121321105E-2</v>
      </c>
      <c r="E323" s="137">
        <f>Input!M323</f>
        <v>2.7159289933768833</v>
      </c>
      <c r="F323" s="138">
        <f>E323*Input!N323/100</f>
        <v>3.2522321361155881E-4</v>
      </c>
      <c r="G323" s="139">
        <f t="shared" ref="G323" si="1681">E323*137.88</f>
        <v>374.47228960680468</v>
      </c>
      <c r="H323" s="138">
        <f>G323*Input!L323/100</f>
        <v>2.9808040142749959E-2</v>
      </c>
      <c r="I323" s="136">
        <v>0</v>
      </c>
      <c r="J323" s="140">
        <f>(((C323*Constants!$B$24*0.000000001*Input!G323*(Constants!$B$4/Constants!$B$3))-(I323*0.000000000000001))/Input!F323)*1000000000000</f>
        <v>745.42294467953764</v>
      </c>
      <c r="K323" s="136">
        <f>J323*Input!P323/100</f>
        <v>6.4400758884957447</v>
      </c>
      <c r="L323" s="141">
        <f>(J323/Constants!$B$4)*602200000000*Constants!$B$17/(365.2425*24*60)</f>
        <v>10.29139140545834</v>
      </c>
      <c r="M323" s="142">
        <f>L323*Input!P323/100</f>
        <v>8.8912398152511493E-2</v>
      </c>
      <c r="N323" s="136">
        <v>0</v>
      </c>
      <c r="O323" s="140">
        <f>(((G323*Constants!$B$23*0.000000001*Input!G323*(Constants!$B$7/Constants!$B$6))-(N323*0.000000001))/Input!F323)*1000000</f>
        <v>13.68465940965986</v>
      </c>
      <c r="P323" s="136">
        <f>O323*Input!N323/100</f>
        <v>1.6386911886291872E-3</v>
      </c>
      <c r="Q323" s="143">
        <f>(O323/Constants!$B$7)*602200000000000000*Constants!$B$18/(365.2425*24*60)</f>
        <v>10.210408458090624</v>
      </c>
      <c r="R323" s="144">
        <f>Q323*Input!N323/100</f>
        <v>1.2226615125523177E-3</v>
      </c>
      <c r="S323" s="142">
        <f>Input!S323*Constants!$B$17/Constants!$B$18</f>
        <v>0.9996664617817429</v>
      </c>
      <c r="T323" s="136">
        <f>S323*Input!T323/100</f>
        <v>1.6621737942804492E-3</v>
      </c>
      <c r="U323" s="142">
        <f>S323</f>
        <v>0.9996664617817429</v>
      </c>
      <c r="V323" s="136">
        <f>U323*Input!T323/100</f>
        <v>1.6621737942804492E-3</v>
      </c>
      <c r="W323" s="145">
        <v>0</v>
      </c>
      <c r="X323" s="140">
        <f>(((Constants!$B$25*0.000000001*Input!G323/Input!W323*(Constants!$B$11/Constants!$B$9))-(W323*0.000000001))/Input!F323)*1000000000</f>
        <v>0.93515871125544858</v>
      </c>
      <c r="Y323" s="140">
        <f>X323*Input!X323/100</f>
        <v>4.7035596961422276E-3</v>
      </c>
      <c r="Z323" s="140">
        <f>(X323/Constants!$B$11)*6.022E+23*0.000000001*Constants!$B$19/(365.2425*24*60)</f>
        <v>2.2830247391165858E-4</v>
      </c>
      <c r="AA323" s="140">
        <f>Z323*Input!X323/100</f>
        <v>1.1482909819433959E-6</v>
      </c>
      <c r="AB323" s="141">
        <v>0</v>
      </c>
      <c r="AC323" s="141">
        <v>0.9</v>
      </c>
      <c r="AD323" s="140">
        <f>(((Input!G323*Constants!$B$25*0.000000001*Input!U323*(Constants!$B$10/Constants!$B$9))-((AB323*0.000000000000001)+(Input!G323*AC323*0.000000000000001)))/Input!F323)*1000000000000</f>
        <v>224.7312280106114</v>
      </c>
      <c r="AE323" s="140">
        <f>AD323*Input!V323/100</f>
        <v>0.56429314730034086</v>
      </c>
      <c r="AF323" s="140">
        <f>(AD323/Constants!$B$10)*602200000000*Constants!$B$16/(365.2425*24*60)</f>
        <v>10.258007127364843</v>
      </c>
      <c r="AG323" s="140">
        <f>AF323*Input!V323/100</f>
        <v>2.575753791839162E-2</v>
      </c>
      <c r="AH323" s="136">
        <f t="shared" ref="AH323" si="1682">AF323/Z323</f>
        <v>44931.651206434886</v>
      </c>
      <c r="AI323" s="145">
        <f t="shared" ref="AI323" si="1683">AH323*SQRT((AG323/AF323)^2+(AA323/Z323)^2)</f>
        <v>252.58926508527045</v>
      </c>
      <c r="AJ323" s="142">
        <f t="shared" ref="AJ323:AJ333" si="1684">(U323-1)*1000</f>
        <v>-0.33353821825710117</v>
      </c>
      <c r="AK323" s="145">
        <f t="shared" ref="AK323" si="1685">V323*1000</f>
        <v>1.6621737942804493</v>
      </c>
      <c r="AL323" s="145">
        <f t="shared" ref="AL323" si="1686">AF323/Q323</f>
        <v>1.0046617791511074</v>
      </c>
      <c r="AM323" s="145">
        <f t="shared" ref="AM323" si="1687">AL323*SQRT((R323/Q323)^2+(AG323/AF323)^2)</f>
        <v>2.5255415873500948E-3</v>
      </c>
      <c r="AN323" s="136">
        <f>AF323/Q323</f>
        <v>1.0046617791511074</v>
      </c>
      <c r="AO323" s="140">
        <f t="shared" ref="AO323" si="1688">AN323*SQRT((R323/Q323)^2+(AG323/AF323)^2)</f>
        <v>2.5255415873500948E-3</v>
      </c>
      <c r="AP323" s="136" t="str">
        <f t="shared" ref="AP323" si="1689">ThU_Alter_Kombi(AN323,U323)</f>
        <v>Out of range</v>
      </c>
      <c r="AQ323" s="136" t="e">
        <f t="shared" ref="AQ323:AQ333" si="1690">Montealter(AN323,AO323,U323,V323)</f>
        <v>#VALUE!</v>
      </c>
      <c r="AR323" s="136" t="e">
        <f>(AQ323/AP323)*100</f>
        <v>#VALUE!</v>
      </c>
      <c r="AS323" s="144">
        <f t="shared" ref="AS323:AS333" si="1691">Z323/Q323</f>
        <v>2.2359778734488729E-5</v>
      </c>
      <c r="AT323" s="144">
        <f t="shared" ref="AT323:AT333" si="1692">AS323*SQRT((Y323/X323)^2+(P323/O323)^2)</f>
        <v>1.1249465450013226E-7</v>
      </c>
      <c r="AU323" s="136">
        <v>0.75</v>
      </c>
      <c r="AV323" s="136">
        <f t="shared" ref="AV323" si="1693">AU323/2</f>
        <v>0.375</v>
      </c>
      <c r="AW323" s="136" t="str">
        <f t="shared" ref="AW323:AW333" si="1694">marincorr_age(AN323,U323,AS323,AU323)</f>
        <v>Out of range</v>
      </c>
      <c r="AX323" s="146">
        <f t="shared" ref="AX323:AX333" si="1695">marincorr_age_error(AN323, AO323, U323, V323, AS323, AT323, AU323, AV323)</f>
        <v>140.57347106570001</v>
      </c>
      <c r="AY323" s="146" t="e">
        <f t="shared" ref="AY323:AY333" si="1696">SQRT(((AU323*EXP(-0.0000091577*AW323*1000))/(0.0000091577*(EXP(-0.0000091577*AW323*1000)+(AJ323/1000)*EXP(-(0.0000091577-0.0000028263)*AW323*1000)-AS323*AU323*EXP(-0.0000091577*AW323*1000))))^2*AT323^2+((AS323*EXP(-0.0000091577*AW323*1000))/(0.0000091577*(EXP(-0.0000091577*AW323*1000)+(AJ323/1000)*EXP(-(0.0000091577-0.0000028263)*AW323*1000)-AS323*AU323*EXP(-0.0000091577*AW323*1000))))^2*AV323^2+((0.0000091577/(0.0000091577-0.0000028263))*(EXP(-(0.0000091577-0.0000028263)*AW323*1000)-1)/(0.0000091577*(EXP(-0.0000091577*AW323*1000)+(AJ323/1000)*EXP(-(0.0000091577-0.0000028263)*AW323*1000)-AS323*AU323*EXP(-0.0000091577*AW323*1000))))^2*T323^2+(1/(0.0000091577*(EXP(-0.0000091577*AW323*1000)+(AJ323/1000)*EXP(-(0.0000091577-0.0000028263)*AW323*1000)-AS323*AU323*EXP(-0.0000091577*AW323*1000))))^2*AO323^2)/1000</f>
        <v>#VALUE!</v>
      </c>
      <c r="AZ323" s="147" t="e">
        <f t="shared" ref="AZ323:AZ333" si="1697">AX323/AW323</f>
        <v>#VALUE!</v>
      </c>
      <c r="BA323" s="136" t="str">
        <f>Input!B323</f>
        <v>Hu1-13</v>
      </c>
      <c r="BB323" s="148">
        <f>Input!E323</f>
        <v>0</v>
      </c>
      <c r="BC323" s="136" t="e">
        <f>((U323-1)*EXP(Constants!$B$17*AW323*1000))*1000</f>
        <v>#VALUE!</v>
      </c>
      <c r="BD323" s="142" t="e">
        <f>SQRT((EXP(Constants!$B$17*AW323*1000)*V323)^2+((U323-1)*Constants!$B$17*EXP(Constants!$B$17*AW323*1000)*AY323*1000)^2)*1000</f>
        <v>#VALUE!</v>
      </c>
      <c r="BE323" s="136" t="e">
        <f t="shared" ref="BE323:BE333" si="1698">AW323*1000-58</f>
        <v>#VALUE!</v>
      </c>
      <c r="BF323" s="149" t="e">
        <f t="shared" ref="BF323:BF333" si="1699">AY323/2*1000</f>
        <v>#VALUE!</v>
      </c>
      <c r="BG323" s="158" t="e">
        <f t="shared" ref="BG323:BG333" si="1700">AY323/AW323*100</f>
        <v>#VALUE!</v>
      </c>
      <c r="BH323" s="136"/>
      <c r="BI323" s="18"/>
      <c r="BJ323" s="18"/>
      <c r="BK323" s="18"/>
      <c r="BL323" s="18"/>
      <c r="BM323" s="18"/>
      <c r="BN323" s="157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</row>
    <row r="324" spans="1:110" ht="15" customHeight="1" x14ac:dyDescent="0.2">
      <c r="A324" s="18">
        <f>Input!A324</f>
        <v>10321</v>
      </c>
      <c r="B324" s="18" t="str">
        <f>Input!B324</f>
        <v>Larga B1-11 mm</v>
      </c>
      <c r="C324" s="18">
        <f>Input!O324</f>
        <v>0.98418398232792192</v>
      </c>
      <c r="D324" s="18">
        <f>C324*Input!P324/100</f>
        <v>2.3708517546979367E-3</v>
      </c>
      <c r="E324" s="150">
        <f>Input!M324</f>
        <v>0.80456873646021931</v>
      </c>
      <c r="F324" s="151">
        <f>E324*Input!N324/100</f>
        <v>6.0183060020869645E-5</v>
      </c>
      <c r="G324" s="21">
        <f>E324*137.88</f>
        <v>110.93393738313503</v>
      </c>
      <c r="H324" s="151">
        <f>G324*Input!L324/100</f>
        <v>5.9786633369311179E-3</v>
      </c>
      <c r="I324" s="18">
        <v>0.3</v>
      </c>
      <c r="J324" s="127">
        <f>(((C324*Constants!$B$24*0.000000001*Input!G324*(Constants!$B$4/Constants!$B$3))-(I324*0.000000000000001))/Input!F324)*1000000000000</f>
        <v>45.302537025284657</v>
      </c>
      <c r="K324" s="18">
        <f>J324*Input!P324/100</f>
        <v>0.10913162714212689</v>
      </c>
      <c r="L324" s="132">
        <f>(J324/Constants!$B$4)*602200000000*Constants!$B$17/(365.2425*24*60)</f>
        <v>0.62545182371318941</v>
      </c>
      <c r="M324" s="130">
        <f>L324*Input!P324/100</f>
        <v>1.5066832831621571E-3</v>
      </c>
      <c r="N324" s="18">
        <v>5.0000000000000001E-3</v>
      </c>
      <c r="O324" s="127">
        <f>(((G324*Constants!$B$23*0.000000001*Input!G324*(Constants!$B$7/Constants!$B$6))-(N324*0.000000001))/Input!F324)*1000000</f>
        <v>0.51437154506983684</v>
      </c>
      <c r="P324" s="18">
        <f>O324*Input!N324/100</f>
        <v>3.8475834527403419E-5</v>
      </c>
      <c r="Q324" s="128">
        <f>(O324/Constants!$B$7)*602200000000000000*Constants!$B$18/(365.2425*24*60)</f>
        <v>0.38378328734107275</v>
      </c>
      <c r="R324" s="129">
        <f>Q324*Input!N324/100</f>
        <v>2.8707618840216336E-5</v>
      </c>
      <c r="S324" s="130">
        <f>Input!S324*Constants!$B$17/Constants!$B$18</f>
        <v>1.6284005767296863</v>
      </c>
      <c r="T324" s="18">
        <f>S324*Input!T324/100</f>
        <v>1.458626360651153E-3</v>
      </c>
      <c r="U324" s="18">
        <f>S324*1/((U323+U325)/2)</f>
        <v>1.6289491731299983</v>
      </c>
      <c r="V324" s="18">
        <f>U324*Input!T324/100</f>
        <v>1.4591177613435186E-3</v>
      </c>
      <c r="W324" s="131">
        <v>3.0000000000000001E-3</v>
      </c>
      <c r="X324" s="127">
        <f>IF((((Constants!$B$25*0.000000001*Input!G324/Input!W324*(Constants!$B$11/Constants!$B$9))-(W324*0.000000001))/Input!F324)*1000000000&lt;0, "n.d.", (((Constants!$B$25*0.000000001*Input!G324/Input!W324*(Constants!$B$11/Constants!$B$9))-(W324*0.000000001))/Input!F324)*1000000000)</f>
        <v>3.4836059909069732E-2</v>
      </c>
      <c r="Y324" s="127">
        <f>X324*Input!X324/100</f>
        <v>1.5457441761590921E-4</v>
      </c>
      <c r="Z324" s="127">
        <f>(X324/Constants!$B$11)*6.022E+23*0.000000001*Constants!$B$19/(365.2425*24*60)</f>
        <v>8.5046084294058176E-6</v>
      </c>
      <c r="AA324" s="127">
        <f>Z324*Input!X324/100</f>
        <v>3.7736612534774507E-8</v>
      </c>
      <c r="AB324" s="132">
        <v>0.05</v>
      </c>
      <c r="AC324" s="132">
        <v>0.9</v>
      </c>
      <c r="AD324" s="127">
        <f>(((Input!G324*Constants!$B$25*0.000000001*Input!U324*(Constants!$B$10/Constants!$B$9))-((AB324*0.000000000000001)+(Input!G324*AC324*0.000000000000001)))/Input!F324)*1000000000000</f>
        <v>2.3084590261583333E-2</v>
      </c>
      <c r="AE324" s="127">
        <f>AD324*Input!V324/100</f>
        <v>8.2561959212965898E-4</v>
      </c>
      <c r="AF324" s="127">
        <f>(AD324/Constants!$B$10)*602200000000*Constants!$B$16/(365.2425*24*60)</f>
        <v>1.0537115537162351E-3</v>
      </c>
      <c r="AG324" s="127">
        <f>AF324*Input!V324/100</f>
        <v>3.7685958180045164E-5</v>
      </c>
      <c r="AH324" s="18">
        <f>AF324/Z324</f>
        <v>123.89889110860024</v>
      </c>
      <c r="AI324" s="131">
        <f>AH324*SQRT((AG324/AF324)^2+(AA324/Z324)^2)</f>
        <v>4.4652127602850511</v>
      </c>
      <c r="AJ324" s="130">
        <f t="shared" si="1684"/>
        <v>628.94917312999837</v>
      </c>
      <c r="AK324" s="131">
        <f>V324*1000</f>
        <v>1.4591177613435187</v>
      </c>
      <c r="AL324" s="131">
        <f>AF324/Q324</f>
        <v>2.7455899943339356E-3</v>
      </c>
      <c r="AM324" s="131">
        <f>AL324*SQRT((R324/Q324)^2+(AG324/AF324)^2)</f>
        <v>9.8196148314636973E-5</v>
      </c>
      <c r="AN324" s="18">
        <f>AL324*1/((AN323+AN325)/2)</f>
        <v>2.7359171237478419E-3</v>
      </c>
      <c r="AO324" s="127">
        <f>AN324*SQRT((R324/Q324)^2+(AG324/AF324)^2)</f>
        <v>9.7850197667723003E-5</v>
      </c>
      <c r="AP324" s="18">
        <f>ThU_Alter_Kombi(AN324,U324)</f>
        <v>0.18329999999999999</v>
      </c>
      <c r="AQ324" s="18">
        <f t="shared" si="1690"/>
        <v>7.6E-3</v>
      </c>
      <c r="AR324" s="152">
        <f>(AQ324/AP324)</f>
        <v>4.1462084015275506E-2</v>
      </c>
      <c r="AS324" s="129">
        <f t="shared" si="1691"/>
        <v>2.2159923868304541E-5</v>
      </c>
      <c r="AT324" s="129">
        <f t="shared" si="1692"/>
        <v>9.8341891209092369E-8</v>
      </c>
      <c r="AU324" s="18">
        <v>0.75</v>
      </c>
      <c r="AV324" s="18">
        <f>AU324/2</f>
        <v>0.375</v>
      </c>
      <c r="AW324" s="18">
        <f t="shared" si="1694"/>
        <v>0.1822</v>
      </c>
      <c r="AX324" s="133">
        <f t="shared" si="1695"/>
        <v>6.5049425000000003E-3</v>
      </c>
      <c r="AY324" s="133">
        <f t="shared" si="1696"/>
        <v>6.5947616475860683E-3</v>
      </c>
      <c r="AZ324" s="152">
        <f t="shared" si="1697"/>
        <v>3.5702209110867182E-2</v>
      </c>
      <c r="BA324" s="18" t="str">
        <f>Input!B324</f>
        <v>Larga B1-11 mm</v>
      </c>
      <c r="BB324" s="134">
        <f>Input!E324</f>
        <v>11</v>
      </c>
      <c r="BC324" s="18">
        <f>((U324-1)*EXP(Constants!$B$17*AW324*1000))*1000</f>
        <v>629.27264895086421</v>
      </c>
      <c r="BD324" s="130">
        <f>SQRT((EXP(Constants!$B$17*AW324*1000)*V324)^2+((U324-1)*Constants!$B$17*EXP(Constants!$B$17*AW324*1000)*AY324*1000)^2)*1000</f>
        <v>1.4599151764782892</v>
      </c>
      <c r="BE324" s="18">
        <f t="shared" si="1698"/>
        <v>124.19999999999999</v>
      </c>
      <c r="BF324" s="135">
        <f t="shared" si="1699"/>
        <v>3.2973808237930342</v>
      </c>
      <c r="BG324" s="20">
        <f t="shared" si="1700"/>
        <v>3.6195179185433961</v>
      </c>
      <c r="BH324" s="18"/>
      <c r="BI324" s="18"/>
      <c r="BJ324" s="18"/>
      <c r="BK324" s="18"/>
      <c r="BL324" s="18"/>
      <c r="BM324" s="18"/>
      <c r="BN324" s="157"/>
      <c r="BO324" s="18"/>
      <c r="BP324" s="18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  <c r="CY324" s="18"/>
      <c r="CZ324" s="18"/>
      <c r="DA324" s="18"/>
      <c r="DB324" s="18"/>
      <c r="DC324" s="18"/>
      <c r="DD324" s="18"/>
      <c r="DE324" s="18"/>
      <c r="DF324" s="18"/>
    </row>
    <row r="325" spans="1:110" ht="15" customHeight="1" x14ac:dyDescent="0.2">
      <c r="A325" s="136">
        <f>Input!A325</f>
        <v>10073</v>
      </c>
      <c r="B325" s="136" t="str">
        <f>Input!B325</f>
        <v>Hu1-13</v>
      </c>
      <c r="C325" s="136">
        <f>Input!O325</f>
        <v>2.0860002362353627</v>
      </c>
      <c r="D325" s="136">
        <f>C325*Input!P325/100</f>
        <v>1.5971481811273017E-2</v>
      </c>
      <c r="E325" s="137">
        <f>Input!M325</f>
        <v>2.7155206227028024</v>
      </c>
      <c r="F325" s="138">
        <f>E325*Input!N325/100</f>
        <v>3.323885262604884E-4</v>
      </c>
      <c r="G325" s="139">
        <f t="shared" ref="G325" si="1701">E325*137.88</f>
        <v>374.41598345826236</v>
      </c>
      <c r="H325" s="138">
        <f>G325*Input!L325/100</f>
        <v>2.2694144829262627E-2</v>
      </c>
      <c r="I325" s="136">
        <v>0</v>
      </c>
      <c r="J325" s="140">
        <f>(((C325*Constants!$B$24*0.000000001*Input!G325*(Constants!$B$4/Constants!$B$3))-(I325*0.000000000000001))/Input!F325)*1000000000000</f>
        <v>756.74081699547071</v>
      </c>
      <c r="K325" s="136">
        <f>J325*Input!P325/100</f>
        <v>5.7939936844414399</v>
      </c>
      <c r="L325" s="141">
        <f>(J325/Constants!$B$4)*602200000000*Constants!$B$17/(365.2425*24*60)</f>
        <v>10.447647199181382</v>
      </c>
      <c r="M325" s="142">
        <f>L325*Input!P325/100</f>
        <v>7.9992515970882985E-2</v>
      </c>
      <c r="N325" s="136">
        <v>0</v>
      </c>
      <c r="O325" s="140">
        <f>(((G325*Constants!$B$23*0.000000001*Input!G325*(Constants!$B$7/Constants!$B$6))-(N325*0.000000001))/Input!F325)*1000000</f>
        <v>13.682601766178999</v>
      </c>
      <c r="P325" s="136">
        <f>O325*Input!N325/100</f>
        <v>1.6747948067294565E-3</v>
      </c>
      <c r="Q325" s="143">
        <f>(O325/Constants!$B$7)*602200000000000000*Constants!$B$18/(365.2425*24*60)</f>
        <v>10.208873207576032</v>
      </c>
      <c r="R325" s="144">
        <f>Q325*Input!N325/100</f>
        <v>1.2495991714726743E-3</v>
      </c>
      <c r="S325" s="142">
        <f>Input!S325*Constants!$B$17/Constants!$B$18</f>
        <v>0.99965997957154029</v>
      </c>
      <c r="T325" s="136">
        <f>S325*Input!T325/100</f>
        <v>1.5464894247810342E-3</v>
      </c>
      <c r="U325" s="142">
        <f>S325</f>
        <v>0.99965997957154029</v>
      </c>
      <c r="V325" s="136">
        <f>U325*Input!T325/100</f>
        <v>1.5464894247810342E-3</v>
      </c>
      <c r="W325" s="145">
        <v>0</v>
      </c>
      <c r="X325" s="140">
        <f>(((Constants!$B$25*0.000000001*Input!G325/Input!W325*(Constants!$B$11/Constants!$B$9))-(W325*0.000000001))/Input!F325)*1000000000</f>
        <v>0.93464254454761475</v>
      </c>
      <c r="Y325" s="140">
        <f>X325*Input!X325/100</f>
        <v>3.921268173442999E-3</v>
      </c>
      <c r="Z325" s="140">
        <f>(X325/Constants!$B$11)*6.022E+23*0.000000001*Constants!$B$19/(365.2425*24*60)</f>
        <v>2.2817646093126179E-4</v>
      </c>
      <c r="AA325" s="140">
        <f>Z325*Input!X325/100</f>
        <v>9.5730833076049293E-7</v>
      </c>
      <c r="AB325" s="141">
        <v>0</v>
      </c>
      <c r="AC325" s="141">
        <v>0.9</v>
      </c>
      <c r="AD325" s="140">
        <f>(((Input!G325*Constants!$B$25*0.000000001*Input!U325*(Constants!$B$10/Constants!$B$9))-((AB325*0.000000000000001)+(Input!G325*AC325*0.000000000000001)))/Input!F325)*1000000000000</f>
        <v>224.19364745153374</v>
      </c>
      <c r="AE325" s="140">
        <f>AD325*Input!V325/100</f>
        <v>0.64886310536951175</v>
      </c>
      <c r="AF325" s="140">
        <f>(AD325/Constants!$B$10)*602200000000*Constants!$B$16/(365.2425*24*60)</f>
        <v>10.233468903392287</v>
      </c>
      <c r="AG325" s="140">
        <f>AF325*Input!V325/100</f>
        <v>2.9617790186463315E-2</v>
      </c>
      <c r="AH325" s="136">
        <f t="shared" ref="AH325" si="1702">AF325/Z325</f>
        <v>44848.924650799636</v>
      </c>
      <c r="AI325" s="145">
        <f t="shared" ref="AI325" si="1703">AH325*SQRT((AG325/AF325)^2+(AA325/Z325)^2)</f>
        <v>228.59070850716361</v>
      </c>
      <c r="AJ325" s="142">
        <f t="shared" si="1684"/>
        <v>-0.34002042845970859</v>
      </c>
      <c r="AK325" s="145">
        <f t="shared" ref="AK325" si="1704">V325*1000</f>
        <v>1.5464894247810341</v>
      </c>
      <c r="AL325" s="145">
        <f t="shared" ref="AL325" si="1705">AF325/Q325</f>
        <v>1.0024092468694785</v>
      </c>
      <c r="AM325" s="145">
        <f t="shared" ref="AM325" si="1706">AL325*SQRT((R325/Q325)^2+(AG325/AF325)^2)</f>
        <v>2.9037745631472068E-3</v>
      </c>
      <c r="AN325" s="136">
        <f>AF325/Q325</f>
        <v>1.0024092468694785</v>
      </c>
      <c r="AO325" s="140">
        <f t="shared" ref="AO325" si="1707">AN325*SQRT((R325/Q325)^2+(AG325/AF325)^2)</f>
        <v>2.9037745631472068E-3</v>
      </c>
      <c r="AP325" s="136" t="str">
        <f t="shared" ref="AP325" si="1708">ThU_Alter_Kombi(AN325,U325)</f>
        <v>Out of range</v>
      </c>
      <c r="AQ325" s="136" t="e">
        <f t="shared" si="1690"/>
        <v>#VALUE!</v>
      </c>
      <c r="AR325" s="136" t="e">
        <f>(AQ325/AP325)*100</f>
        <v>#VALUE!</v>
      </c>
      <c r="AS325" s="144">
        <f t="shared" si="1691"/>
        <v>2.2350797810078731E-5</v>
      </c>
      <c r="AT325" s="144">
        <f t="shared" si="1692"/>
        <v>9.3812083641167059E-8</v>
      </c>
      <c r="AU325" s="136">
        <v>0.75</v>
      </c>
      <c r="AV325" s="136">
        <f t="shared" ref="AV325" si="1709">AU325/2</f>
        <v>0.375</v>
      </c>
      <c r="AW325" s="136" t="str">
        <f t="shared" si="1694"/>
        <v>Out of range</v>
      </c>
      <c r="AX325" s="146">
        <f t="shared" si="1695"/>
        <v>265.06923440359998</v>
      </c>
      <c r="AY325" s="146" t="e">
        <f t="shared" si="1696"/>
        <v>#VALUE!</v>
      </c>
      <c r="AZ325" s="147" t="e">
        <f t="shared" si="1697"/>
        <v>#VALUE!</v>
      </c>
      <c r="BA325" s="136" t="str">
        <f>Input!B325</f>
        <v>Hu1-13</v>
      </c>
      <c r="BB325" s="148">
        <f>Input!E325</f>
        <v>0</v>
      </c>
      <c r="BC325" s="136" t="e">
        <f>((U325-1)*EXP(Constants!$B$17*AW325*1000))*1000</f>
        <v>#VALUE!</v>
      </c>
      <c r="BD325" s="142" t="e">
        <f>SQRT((EXP(Constants!$B$17*AW325*1000)*V325)^2+((U325-1)*Constants!$B$17*EXP(Constants!$B$17*AW325*1000)*AY325*1000)^2)*1000</f>
        <v>#VALUE!</v>
      </c>
      <c r="BE325" s="136" t="e">
        <f t="shared" si="1698"/>
        <v>#VALUE!</v>
      </c>
      <c r="BF325" s="149" t="e">
        <f t="shared" si="1699"/>
        <v>#VALUE!</v>
      </c>
      <c r="BG325" s="158" t="e">
        <f t="shared" si="1700"/>
        <v>#VALUE!</v>
      </c>
      <c r="BH325" s="136"/>
      <c r="BI325" s="18"/>
      <c r="BJ325" s="18"/>
      <c r="BK325" s="18"/>
      <c r="BL325" s="18"/>
      <c r="BM325" s="18"/>
      <c r="BN325" s="157"/>
      <c r="BO325" s="18"/>
      <c r="BP325" s="18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</row>
    <row r="326" spans="1:110" ht="15" customHeight="1" x14ac:dyDescent="0.2">
      <c r="A326" s="18">
        <f>Input!A326</f>
        <v>10322</v>
      </c>
      <c r="B326" s="18" t="str">
        <f>Input!B326</f>
        <v>Larga B1-22 mm</v>
      </c>
      <c r="C326" s="18">
        <f>Input!O326</f>
        <v>2.0618601342071914</v>
      </c>
      <c r="D326" s="18">
        <f>C326*Input!P326/100</f>
        <v>5.0547189097255689E-3</v>
      </c>
      <c r="E326" s="150">
        <f>Input!M326</f>
        <v>1.6718953160011731</v>
      </c>
      <c r="F326" s="151">
        <f>E326*Input!N326/100</f>
        <v>8.4696089439672347E-5</v>
      </c>
      <c r="G326" s="21">
        <f>E326*137.88</f>
        <v>230.52092617024175</v>
      </c>
      <c r="H326" s="151">
        <f>G326*Input!L326/100</f>
        <v>1.3074049487812546E-2</v>
      </c>
      <c r="I326" s="18">
        <v>0.3</v>
      </c>
      <c r="J326" s="127">
        <f>(((C326*Constants!$B$24*0.000000001*Input!G326*(Constants!$B$4/Constants!$B$3))-(I326*0.000000000000001))/Input!F326)*1000000000000</f>
        <v>48.68343922884975</v>
      </c>
      <c r="K326" s="18">
        <f>J326*Input!P326/100</f>
        <v>0.11934907551581492</v>
      </c>
      <c r="L326" s="132">
        <f>(J326/Constants!$B$4)*602200000000*Constants!$B$17/(365.2425*24*60)</f>
        <v>0.67212893249929373</v>
      </c>
      <c r="M326" s="130">
        <f>L326*Input!P326/100</f>
        <v>1.6477465025454734E-3</v>
      </c>
      <c r="N326" s="18">
        <v>5.0000000000000001E-3</v>
      </c>
      <c r="O326" s="127">
        <f>(((G326*Constants!$B$23*0.000000001*Input!G326*(Constants!$B$7/Constants!$B$6))-(N326*0.000000001))/Input!F326)*1000000</f>
        <v>0.54828407121056155</v>
      </c>
      <c r="P326" s="18">
        <f>O326*Input!N326/100</f>
        <v>2.7775373427486064E-5</v>
      </c>
      <c r="Q326" s="128">
        <f>(O326/Constants!$B$7)*602200000000000000*Constants!$B$18/(365.2425*24*60)</f>
        <v>0.409086127066704</v>
      </c>
      <c r="R326" s="129">
        <f>Q326*Input!N326/100</f>
        <v>2.0723782688405124E-5</v>
      </c>
      <c r="S326" s="130">
        <f>Input!S326*Constants!$B$17/Constants!$B$18</f>
        <v>1.6395391294097224</v>
      </c>
      <c r="T326" s="18">
        <f>S326*Input!T326/100</f>
        <v>9.1827093060402613E-4</v>
      </c>
      <c r="U326" s="18">
        <f>S326*1/((U325+U327)/2)</f>
        <v>1.6407464923695552</v>
      </c>
      <c r="V326" s="18">
        <f>U326*Input!T326/100</f>
        <v>9.189471488709861E-4</v>
      </c>
      <c r="W326" s="131">
        <v>3.0000000000000001E-3</v>
      </c>
      <c r="X326" s="127">
        <f>IF((((Constants!$B$25*0.000000001*Input!G326/Input!W326*(Constants!$B$11/Constants!$B$9))-(W326*0.000000001))/Input!F326)*1000000000&lt;0, "n.d.", (((Constants!$B$25*0.000000001*Input!G326/Input!W326*(Constants!$B$11/Constants!$B$9))-(W326*0.000000001))/Input!F326)*1000000000)</f>
        <v>1.8765782337082898E-2</v>
      </c>
      <c r="Y326" s="127">
        <f>X326*Input!X326/100</f>
        <v>8.333094615898939E-5</v>
      </c>
      <c r="Z326" s="127">
        <f>(X326/Constants!$B$11)*6.022E+23*0.000000001*Constants!$B$19/(365.2425*24*60)</f>
        <v>4.5813341424068037E-6</v>
      </c>
      <c r="AA326" s="127">
        <f>Z326*Input!X326/100</f>
        <v>2.0343777941132513E-8</v>
      </c>
      <c r="AB326" s="132">
        <v>0.05</v>
      </c>
      <c r="AC326" s="132">
        <v>0.9</v>
      </c>
      <c r="AD326" s="127">
        <f>(((Input!G326*Constants!$B$25*0.000000001*Input!U326*(Constants!$B$10/Constants!$B$9))-((AB326*0.000000000000001)+(Input!G326*AC326*0.000000000000001)))/Input!F326)*1000000000000</f>
        <v>5.4668542248677732E-2</v>
      </c>
      <c r="AE326" s="127">
        <f>AD326*Input!V326/100</f>
        <v>1.0128573373947018E-3</v>
      </c>
      <c r="AF326" s="127">
        <f>(AD326/Constants!$B$10)*602200000000*Constants!$B$16/(365.2425*24*60)</f>
        <v>2.4953821549139701E-3</v>
      </c>
      <c r="AG326" s="127">
        <f>AF326*Input!V326/100</f>
        <v>4.6232550224430925E-5</v>
      </c>
      <c r="AH326" s="18">
        <f>AF326/Z326</f>
        <v>544.68460001981452</v>
      </c>
      <c r="AI326" s="131">
        <f>AH326*SQRT((AG326/AF326)^2+(AA326/Z326)^2)</f>
        <v>10.377313196677191</v>
      </c>
      <c r="AJ326" s="130">
        <f t="shared" si="1684"/>
        <v>640.7464923695552</v>
      </c>
      <c r="AK326" s="131">
        <f>V326*1000</f>
        <v>0.91894714887098605</v>
      </c>
      <c r="AL326" s="131">
        <f>AF326/Q326</f>
        <v>6.0998943494045268E-3</v>
      </c>
      <c r="AM326" s="131">
        <f>AL326*SQRT((R326/Q326)^2+(AG326/AF326)^2)</f>
        <v>1.1301464407978445E-4</v>
      </c>
      <c r="AN326" s="18">
        <f>AL326*1/((AN325+AN327)/2)</f>
        <v>6.0910259471251248E-3</v>
      </c>
      <c r="AO326" s="127">
        <f>AN326*SQRT((R326/Q326)^2+(AG326/AF326)^2)</f>
        <v>1.1285033642628209E-4</v>
      </c>
      <c r="AP326" s="18">
        <f>ThU_Alter_Kombi(AN326,U326)</f>
        <v>0.40550000000000003</v>
      </c>
      <c r="AQ326" s="18">
        <f t="shared" si="1690"/>
        <v>8.6999999999999994E-3</v>
      </c>
      <c r="AR326" s="152">
        <f>(AQ326/AP326)</f>
        <v>2.1454993834771882E-2</v>
      </c>
      <c r="AS326" s="129">
        <f t="shared" si="1691"/>
        <v>1.1198947701445249E-5</v>
      </c>
      <c r="AT326" s="129">
        <f t="shared" si="1692"/>
        <v>4.973305223008661E-8</v>
      </c>
      <c r="AU326" s="18">
        <v>0.75</v>
      </c>
      <c r="AV326" s="18">
        <f>AU326/2</f>
        <v>0.375</v>
      </c>
      <c r="AW326" s="18">
        <f t="shared" si="1694"/>
        <v>0.40489999999999998</v>
      </c>
      <c r="AX326" s="133">
        <f t="shared" si="1695"/>
        <v>7.5619635000000003E-3</v>
      </c>
      <c r="AY326" s="133">
        <f t="shared" si="1696"/>
        <v>7.5437711333658413E-3</v>
      </c>
      <c r="AZ326" s="152">
        <f t="shared" si="1697"/>
        <v>1.8676126204000991E-2</v>
      </c>
      <c r="BA326" s="18" t="str">
        <f>Input!B326</f>
        <v>Larga B1-22 mm</v>
      </c>
      <c r="BB326" s="134">
        <f>Input!E326</f>
        <v>22</v>
      </c>
      <c r="BC326" s="18">
        <f>((U326-1)*EXP(Constants!$B$17*AW326*1000))*1000</f>
        <v>641.47906114670127</v>
      </c>
      <c r="BD326" s="130">
        <f>SQRT((EXP(Constants!$B$17*AW326*1000)*V326)^2+((U326-1)*Constants!$B$17*EXP(Constants!$B$17*AW326*1000)*AY326*1000)^2)*1000</f>
        <v>0.92009913823334422</v>
      </c>
      <c r="BE326" s="18">
        <f t="shared" si="1698"/>
        <v>346.9</v>
      </c>
      <c r="BF326" s="135">
        <f t="shared" si="1699"/>
        <v>3.7718855666829207</v>
      </c>
      <c r="BG326" s="20">
        <f t="shared" si="1700"/>
        <v>1.8631195686257942</v>
      </c>
      <c r="BH326" s="18"/>
      <c r="BI326" s="18"/>
      <c r="BJ326" s="18"/>
      <c r="BK326" s="18"/>
      <c r="BL326" s="18"/>
      <c r="BM326" s="18"/>
      <c r="BN326" s="157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</row>
    <row r="327" spans="1:110" ht="15" customHeight="1" x14ac:dyDescent="0.2">
      <c r="A327" s="136">
        <f>Input!A327</f>
        <v>10073</v>
      </c>
      <c r="B327" s="136" t="str">
        <f>Input!B327</f>
        <v>Hu1-13</v>
      </c>
      <c r="C327" s="136">
        <f>Input!O327</f>
        <v>2.0530080592821585</v>
      </c>
      <c r="D327" s="136">
        <f>C327*Input!P327/100</f>
        <v>1.6886922728511725E-2</v>
      </c>
      <c r="E327" s="137">
        <f>Input!M327</f>
        <v>2.7160464308501084</v>
      </c>
      <c r="F327" s="138">
        <f>E327*Input!N327/100</f>
        <v>3.2922952194547773E-4</v>
      </c>
      <c r="G327" s="139">
        <f t="shared" ref="G327" si="1710">E327*137.88</f>
        <v>374.48848188561294</v>
      </c>
      <c r="H327" s="138">
        <f>G327*Input!L327/100</f>
        <v>2.9094780044134846E-2</v>
      </c>
      <c r="I327" s="136">
        <v>0</v>
      </c>
      <c r="J327" s="140">
        <f>(((C327*Constants!$B$24*0.000000001*Input!G327*(Constants!$B$4/Constants!$B$3))-(I327*0.000000000000001))/Input!F327)*1000000000000</f>
        <v>744.77220524349673</v>
      </c>
      <c r="K327" s="136">
        <f>J327*Input!P327/100</f>
        <v>6.126089288070192</v>
      </c>
      <c r="L327" s="141">
        <f>(J327/Constants!$B$4)*602200000000*Constants!$B$17/(365.2425*24*60)</f>
        <v>10.282407225018144</v>
      </c>
      <c r="M327" s="142">
        <f>L327*Input!P327/100</f>
        <v>8.4577464509654823E-2</v>
      </c>
      <c r="N327" s="136">
        <v>0</v>
      </c>
      <c r="O327" s="140">
        <f>(((G327*Constants!$B$23*0.000000001*Input!G327*(Constants!$B$7/Constants!$B$6))-(N327*0.000000001))/Input!F327)*1000000</f>
        <v>13.685251137877694</v>
      </c>
      <c r="P327" s="136">
        <f>O327*Input!N327/100</f>
        <v>1.6588776387070278E-3</v>
      </c>
      <c r="Q327" s="143">
        <f>(O327/Constants!$B$7)*602200000000000000*Constants!$B$18/(365.2425*24*60)</f>
        <v>10.21084995879732</v>
      </c>
      <c r="R327" s="144">
        <f>Q327*Input!N327/100</f>
        <v>1.2377230419951413E-3</v>
      </c>
      <c r="S327" s="142">
        <f>Input!S327*Constants!$B$17/Constants!$B$18</f>
        <v>0.99886829647177566</v>
      </c>
      <c r="T327" s="136">
        <f>S327*Input!T327/100</f>
        <v>1.2659593745403255E-3</v>
      </c>
      <c r="U327" s="142">
        <f>S327</f>
        <v>0.99886829647177566</v>
      </c>
      <c r="V327" s="136">
        <f>U327*Input!T327/100</f>
        <v>1.2659593745403255E-3</v>
      </c>
      <c r="W327" s="145">
        <v>0</v>
      </c>
      <c r="X327" s="140">
        <f>(((Constants!$B$25*0.000000001*Input!G327/Input!W327*(Constants!$B$11/Constants!$B$9))-(W327*0.000000001))/Input!F327)*1000000000</f>
        <v>0.92925932476788109</v>
      </c>
      <c r="Y327" s="140">
        <f>X327*Input!X327/100</f>
        <v>4.0531020876342387E-3</v>
      </c>
      <c r="Z327" s="140">
        <f>(X327/Constants!$B$11)*6.022E+23*0.000000001*Constants!$B$19/(365.2425*24*60)</f>
        <v>2.2686224295036584E-4</v>
      </c>
      <c r="AA327" s="140">
        <f>Z327*Input!X327/100</f>
        <v>9.8949325123769268E-7</v>
      </c>
      <c r="AB327" s="141">
        <v>0</v>
      </c>
      <c r="AC327" s="141">
        <v>0.9</v>
      </c>
      <c r="AD327" s="140">
        <f>(((Input!G327*Constants!$B$25*0.000000001*Input!U327*(Constants!$B$10/Constants!$B$9))-((AB327*0.000000000000001)+(Input!G327*AC327*0.000000000000001)))/Input!F327)*1000000000000</f>
        <v>223.81056951036732</v>
      </c>
      <c r="AE327" s="140">
        <f>AD327*Input!V327/100</f>
        <v>0.46956813646367151</v>
      </c>
      <c r="AF327" s="140">
        <f>(AD327/Constants!$B$10)*602200000000*Constants!$B$16/(365.2425*24*60)</f>
        <v>10.21598305469379</v>
      </c>
      <c r="AG327" s="140">
        <f>AF327*Input!V327/100</f>
        <v>2.1433751478456421E-2</v>
      </c>
      <c r="AH327" s="136">
        <f t="shared" ref="AH327" si="1711">AF327/Z327</f>
        <v>45031.658515907817</v>
      </c>
      <c r="AI327" s="145">
        <f t="shared" ref="AI327" si="1712">AH327*SQRT((AG327/AF327)^2+(AA327/Z327)^2)</f>
        <v>217.95430484920874</v>
      </c>
      <c r="AJ327" s="142">
        <f t="shared" si="1684"/>
        <v>-1.1317035282243371</v>
      </c>
      <c r="AK327" s="145">
        <f t="shared" ref="AK327" si="1713">V327*1000</f>
        <v>1.2659593745403255</v>
      </c>
      <c r="AL327" s="145">
        <f t="shared" ref="AL327" si="1714">AF327/Q327</f>
        <v>1.0005027099523724</v>
      </c>
      <c r="AM327" s="145">
        <f t="shared" ref="AM327" si="1715">AL327*SQRT((R327/Q327)^2+(AG327/AF327)^2)</f>
        <v>2.1026158211496448E-3</v>
      </c>
      <c r="AN327" s="136">
        <f>AF327/Q327</f>
        <v>1.0005027099523724</v>
      </c>
      <c r="AO327" s="140">
        <f t="shared" ref="AO327" si="1716">AN327*SQRT((R327/Q327)^2+(AG327/AF327)^2)</f>
        <v>2.1026158211496448E-3</v>
      </c>
      <c r="AP327" s="136" t="str">
        <f t="shared" ref="AP327" si="1717">ThU_Alter_Kombi(AN327,U327)</f>
        <v>Out of range</v>
      </c>
      <c r="AQ327" s="136" t="e">
        <f t="shared" si="1690"/>
        <v>#VALUE!</v>
      </c>
      <c r="AR327" s="136" t="e">
        <f>(AQ327/AP327)*100</f>
        <v>#VALUE!</v>
      </c>
      <c r="AS327" s="144">
        <f t="shared" si="1691"/>
        <v>2.2217762856745246E-5</v>
      </c>
      <c r="AT327" s="144">
        <f t="shared" si="1692"/>
        <v>9.694347736763413E-8</v>
      </c>
      <c r="AU327" s="136">
        <v>0.75</v>
      </c>
      <c r="AV327" s="136">
        <f t="shared" ref="AV327" si="1718">AU327/2</f>
        <v>0.375</v>
      </c>
      <c r="AW327" s="136" t="str">
        <f t="shared" si="1694"/>
        <v>Out of range</v>
      </c>
      <c r="AX327" s="146">
        <f t="shared" si="1695"/>
        <v>308.53763822939999</v>
      </c>
      <c r="AY327" s="146" t="e">
        <f t="shared" si="1696"/>
        <v>#VALUE!</v>
      </c>
      <c r="AZ327" s="147" t="e">
        <f t="shared" si="1697"/>
        <v>#VALUE!</v>
      </c>
      <c r="BA327" s="136" t="str">
        <f>Input!B327</f>
        <v>Hu1-13</v>
      </c>
      <c r="BB327" s="148">
        <f>Input!E327</f>
        <v>0</v>
      </c>
      <c r="BC327" s="136" t="e">
        <f>((U327-1)*EXP(Constants!$B$17*AW327*1000))*1000</f>
        <v>#VALUE!</v>
      </c>
      <c r="BD327" s="142" t="e">
        <f>SQRT((EXP(Constants!$B$17*AW327*1000)*V327)^2+((U327-1)*Constants!$B$17*EXP(Constants!$B$17*AW327*1000)*AY327*1000)^2)*1000</f>
        <v>#VALUE!</v>
      </c>
      <c r="BE327" s="136" t="e">
        <f t="shared" si="1698"/>
        <v>#VALUE!</v>
      </c>
      <c r="BF327" s="149" t="e">
        <f t="shared" si="1699"/>
        <v>#VALUE!</v>
      </c>
      <c r="BG327" s="158" t="e">
        <f t="shared" si="1700"/>
        <v>#VALUE!</v>
      </c>
      <c r="BH327" s="136"/>
      <c r="BI327" s="18"/>
      <c r="BJ327" s="18"/>
      <c r="BK327" s="18"/>
      <c r="BL327" s="18"/>
      <c r="BM327" s="18"/>
      <c r="BN327" s="157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  <c r="CY327" s="18"/>
      <c r="CZ327" s="18"/>
      <c r="DA327" s="18"/>
      <c r="DB327" s="18"/>
      <c r="DC327" s="18"/>
      <c r="DD327" s="18"/>
      <c r="DE327" s="18"/>
      <c r="DF327" s="18"/>
    </row>
    <row r="328" spans="1:110" ht="15" customHeight="1" x14ac:dyDescent="0.2">
      <c r="A328" s="18">
        <f>Input!A328</f>
        <v>10323</v>
      </c>
      <c r="B328" s="18" t="str">
        <f>Input!B328</f>
        <v>Larga B1-30 mm</v>
      </c>
      <c r="C328" s="18">
        <f>Input!O328</f>
        <v>1.4329574150041424</v>
      </c>
      <c r="D328" s="18">
        <f>C328*Input!P328/100</f>
        <v>3.6346579828659352E-3</v>
      </c>
      <c r="E328" s="150">
        <f>Input!M328</f>
        <v>1.2990098231701661</v>
      </c>
      <c r="F328" s="151">
        <f>E328*Input!N328/100</f>
        <v>7.5757873486555859E-5</v>
      </c>
      <c r="G328" s="21">
        <f>E328*137.88</f>
        <v>179.10747441870251</v>
      </c>
      <c r="H328" s="151">
        <f>G328*Input!L328/100</f>
        <v>8.1147036187593224E-3</v>
      </c>
      <c r="I328" s="18">
        <v>0.3</v>
      </c>
      <c r="J328" s="127">
        <f>(((C328*Constants!$B$24*0.000000001*Input!G328*(Constants!$B$4/Constants!$B$3))-(I328*0.000000000000001))/Input!F328)*1000000000000</f>
        <v>37.813929496634621</v>
      </c>
      <c r="K328" s="18">
        <f>J328*Input!P328/100</f>
        <v>9.5914016194316123E-2</v>
      </c>
      <c r="L328" s="132">
        <f>(J328/Constants!$B$4)*602200000000*Constants!$B$17/(365.2425*24*60)</f>
        <v>0.52206328206810815</v>
      </c>
      <c r="M328" s="130">
        <f>L328*Input!P328/100</f>
        <v>1.3241994883180491E-3</v>
      </c>
      <c r="N328" s="18">
        <v>5.0000000000000001E-3</v>
      </c>
      <c r="O328" s="127">
        <f>(((G328*Constants!$B$23*0.000000001*Input!G328*(Constants!$B$7/Constants!$B$6))-(N328*0.000000001))/Input!F328)*1000000</f>
        <v>0.47610833987125173</v>
      </c>
      <c r="P328" s="18">
        <f>O328*Input!N328/100</f>
        <v>2.7766499324721048E-5</v>
      </c>
      <c r="Q328" s="128">
        <f>(O328/Constants!$B$7)*602200000000000000*Constants!$B$18/(365.2425*24*60)</f>
        <v>0.35523431565694658</v>
      </c>
      <c r="R328" s="129">
        <f>Q328*Input!N328/100</f>
        <v>2.0717161536119382E-5</v>
      </c>
      <c r="S328" s="130">
        <f>Input!S328*Constants!$B$17/Constants!$B$18</f>
        <v>1.466488892697529</v>
      </c>
      <c r="T328" s="18">
        <f>S328*Input!T328/100</f>
        <v>1.1224817996516596E-3</v>
      </c>
      <c r="U328" s="18">
        <f>S328*1/((U327+U329)/2)</f>
        <v>1.4684486450934393</v>
      </c>
      <c r="V328" s="18">
        <f>U328*Input!T328/100</f>
        <v>1.1239818358313996E-3</v>
      </c>
      <c r="W328" s="131">
        <v>3.0000000000000001E-3</v>
      </c>
      <c r="X328" s="127">
        <f>IF((((Constants!$B$25*0.000000001*Input!G328/Input!W328*(Constants!$B$11/Constants!$B$9))-(W328*0.000000001))/Input!F328)*1000000000&lt;0, "n.d.", (((Constants!$B$25*0.000000001*Input!G328/Input!W328*(Constants!$B$11/Constants!$B$9))-(W328*0.000000001))/Input!F328)*1000000000)</f>
        <v>1.2794970147122544E-2</v>
      </c>
      <c r="Y328" s="127">
        <f>X328*Input!X328/100</f>
        <v>5.9340933208017566E-5</v>
      </c>
      <c r="Z328" s="127">
        <f>(X328/Constants!$B$11)*6.022E+23*0.000000001*Constants!$B$19/(365.2425*24*60)</f>
        <v>3.123665858057712E-6</v>
      </c>
      <c r="AA328" s="127">
        <f>Z328*Input!X328/100</f>
        <v>1.4487040213130422E-8</v>
      </c>
      <c r="AB328" s="132">
        <v>0.05</v>
      </c>
      <c r="AC328" s="132">
        <v>0.9</v>
      </c>
      <c r="AD328" s="127">
        <f>(((Input!G328*Constants!$B$25*0.000000001*Input!U328*(Constants!$B$10/Constants!$B$9))-((AB328*0.000000000000001)+(Input!G328*AC328*0.000000000000001)))/Input!F328)*1000000000000</f>
        <v>1.2343487518392324</v>
      </c>
      <c r="AE328" s="127">
        <f>AD328*Input!V328/100</f>
        <v>4.0225032104662913E-3</v>
      </c>
      <c r="AF328" s="127">
        <f>(AD328/Constants!$B$10)*602200000000*Constants!$B$16/(365.2425*24*60)</f>
        <v>5.6342673895872046E-2</v>
      </c>
      <c r="AG328" s="127">
        <f>AF328*Input!V328/100</f>
        <v>1.836098479418393E-4</v>
      </c>
      <c r="AH328" s="18">
        <f>AF328/Z328</f>
        <v>18037.356252600523</v>
      </c>
      <c r="AI328" s="131">
        <f>AH328*SQRT((AG328/AF328)^2+(AA328/Z328)^2)</f>
        <v>102.24064674569694</v>
      </c>
      <c r="AJ328" s="130">
        <f t="shared" si="1684"/>
        <v>468.44864509343932</v>
      </c>
      <c r="AK328" s="131">
        <f>V328*1000</f>
        <v>1.1239818358313995</v>
      </c>
      <c r="AL328" s="131">
        <f>AF328/Q328</f>
        <v>0.15860706979187997</v>
      </c>
      <c r="AM328" s="131">
        <f>AL328*SQRT((R328/Q328)^2+(AG328/AF328)^2)</f>
        <v>5.1695244428885613E-4</v>
      </c>
      <c r="AN328" s="18">
        <f>AL328*1/((AN327+AN329)/2)</f>
        <v>0.1584416657310227</v>
      </c>
      <c r="AO328" s="127">
        <f>AN328*SQRT((R328/Q328)^2+(AG328/AF328)^2)</f>
        <v>5.164133382220984E-4</v>
      </c>
      <c r="AP328" s="18">
        <f>ThU_Alter_Kombi(AN328,U328)</f>
        <v>12.377599999999999</v>
      </c>
      <c r="AQ328" s="18">
        <f t="shared" si="1690"/>
        <v>4.3999999999999997E-2</v>
      </c>
      <c r="AR328" s="152">
        <f>(AQ328/AP328)</f>
        <v>3.5548086866597725E-3</v>
      </c>
      <c r="AS328" s="129">
        <f t="shared" si="1691"/>
        <v>8.793254819093176E-6</v>
      </c>
      <c r="AT328" s="129">
        <f t="shared" si="1692"/>
        <v>4.0784870466563339E-8</v>
      </c>
      <c r="AU328" s="18">
        <v>0.75</v>
      </c>
      <c r="AV328" s="18">
        <f>AU328/2</f>
        <v>0.375</v>
      </c>
      <c r="AW328" s="18">
        <f t="shared" si="1694"/>
        <v>12.3772</v>
      </c>
      <c r="AX328" s="133">
        <f t="shared" si="1695"/>
        <v>4.2870655200000003E-2</v>
      </c>
      <c r="AY328" s="133">
        <f t="shared" si="1696"/>
        <v>4.3706456828808575E-2</v>
      </c>
      <c r="AZ328" s="152">
        <f t="shared" si="1697"/>
        <v>3.4636796044339594E-3</v>
      </c>
      <c r="BA328" s="18" t="str">
        <f>Input!B328</f>
        <v>Larga B1-30 mm</v>
      </c>
      <c r="BB328" s="134">
        <f>Input!E328</f>
        <v>30</v>
      </c>
      <c r="BC328" s="18">
        <f>((U328-1)*EXP(Constants!$B$17*AW328*1000))*1000</f>
        <v>485.10030360256428</v>
      </c>
      <c r="BD328" s="130">
        <f>SQRT((EXP(Constants!$B$17*AW328*1000)*V328)^2+((U328-1)*Constants!$B$17*EXP(Constants!$B$17*AW328*1000)*AY328*1000)^2)*1000</f>
        <v>1.1654722179333836</v>
      </c>
      <c r="BE328" s="18">
        <f t="shared" si="1698"/>
        <v>12319.2</v>
      </c>
      <c r="BF328" s="135">
        <f t="shared" si="1699"/>
        <v>21.853228414404288</v>
      </c>
      <c r="BG328" s="20">
        <f t="shared" si="1700"/>
        <v>0.35312071251016847</v>
      </c>
      <c r="BH328" s="18"/>
      <c r="BI328" s="18"/>
      <c r="BJ328" s="18"/>
      <c r="BK328" s="18"/>
      <c r="BL328" s="18"/>
      <c r="BM328" s="18"/>
      <c r="BN328" s="157"/>
      <c r="BO328" s="18"/>
      <c r="BP328" s="18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  <c r="CY328" s="18"/>
      <c r="CZ328" s="18"/>
      <c r="DA328" s="18"/>
      <c r="DB328" s="18"/>
      <c r="DC328" s="18"/>
      <c r="DD328" s="18"/>
      <c r="DE328" s="18"/>
      <c r="DF328" s="18"/>
    </row>
    <row r="329" spans="1:110" ht="15" customHeight="1" x14ac:dyDescent="0.2">
      <c r="A329" s="136">
        <f>Input!A329</f>
        <v>10073</v>
      </c>
      <c r="B329" s="136" t="str">
        <f>Input!B329</f>
        <v>Hu1-13</v>
      </c>
      <c r="C329" s="136">
        <f>Input!O329</f>
        <v>2.0989487828882005</v>
      </c>
      <c r="D329" s="136">
        <f>C329*Input!P329/100</f>
        <v>1.5185279801615452E-2</v>
      </c>
      <c r="E329" s="137">
        <f>Input!M329</f>
        <v>2.7161365287218211</v>
      </c>
      <c r="F329" s="138">
        <f>E329*Input!N329/100</f>
        <v>2.621290481246521E-4</v>
      </c>
      <c r="G329" s="139">
        <f t="shared" ref="G329" si="1719">E329*137.88</f>
        <v>374.50090458016467</v>
      </c>
      <c r="H329" s="138">
        <f>G329*Input!L329/100</f>
        <v>2.5516103671373355E-2</v>
      </c>
      <c r="I329" s="136">
        <v>0</v>
      </c>
      <c r="J329" s="140">
        <f>(((C329*Constants!$B$24*0.000000001*Input!G329*(Constants!$B$4/Constants!$B$3))-(I329*0.000000000000001))/Input!F329)*1000000000000</f>
        <v>761.43817685323188</v>
      </c>
      <c r="K329" s="136">
        <f>J329*Input!P329/100</f>
        <v>5.5087822349041833</v>
      </c>
      <c r="L329" s="141">
        <f>(J329/Constants!$B$4)*602200000000*Constants!$B$17/(365.2425*24*60)</f>
        <v>10.512499467566133</v>
      </c>
      <c r="M329" s="142">
        <f>L329*Input!P329/100</f>
        <v>7.6054855235516292E-2</v>
      </c>
      <c r="N329" s="136">
        <v>0</v>
      </c>
      <c r="O329" s="140">
        <f>(((G329*Constants!$B$23*0.000000001*Input!G329*(Constants!$B$7/Constants!$B$6))-(N329*0.000000001))/Input!F329)*1000000</f>
        <v>13.685705110971586</v>
      </c>
      <c r="P329" s="136">
        <f>O329*Input!N329/100</f>
        <v>1.3207807544718168E-3</v>
      </c>
      <c r="Q329" s="143">
        <f>(O329/Constants!$B$7)*602200000000000000*Constants!$B$18/(365.2425*24*60)</f>
        <v>10.211188677546458</v>
      </c>
      <c r="R329" s="144">
        <f>Q329*Input!N329/100</f>
        <v>9.8546193829441805E-4</v>
      </c>
      <c r="S329" s="142">
        <f>Input!S329*Constants!$B$17/Constants!$B$18</f>
        <v>0.99846255687136509</v>
      </c>
      <c r="T329" s="136">
        <f>S329*Input!T329/100</f>
        <v>1.1228870121682344E-3</v>
      </c>
      <c r="U329" s="142">
        <f>S329</f>
        <v>0.99846255687136509</v>
      </c>
      <c r="V329" s="136">
        <f>U329*Input!T329/100</f>
        <v>1.1228870121682344E-3</v>
      </c>
      <c r="W329" s="145">
        <v>0</v>
      </c>
      <c r="X329" s="140">
        <f>(((Constants!$B$25*0.000000001*Input!G329/Input!W329*(Constants!$B$11/Constants!$B$9))-(W329*0.000000001))/Input!F329)*1000000000</f>
        <v>0.92890099615202182</v>
      </c>
      <c r="Y329" s="140">
        <f>X329*Input!X329/100</f>
        <v>4.3436580683089612E-3</v>
      </c>
      <c r="Z329" s="140">
        <f>(X329/Constants!$B$11)*6.022E+23*0.000000001*Constants!$B$19/(365.2425*24*60)</f>
        <v>2.2677476335092523E-4</v>
      </c>
      <c r="AA329" s="140">
        <f>Z329*Input!X329/100</f>
        <v>1.0604273594264651E-6</v>
      </c>
      <c r="AB329" s="141">
        <v>0</v>
      </c>
      <c r="AC329" s="141">
        <v>0.9</v>
      </c>
      <c r="AD329" s="140">
        <f>(((Input!G329*Constants!$B$25*0.000000001*Input!U329*(Constants!$B$10/Constants!$B$9))-((AB329*0.000000000000001)+(Input!G329*AC329*0.000000000000001)))/Input!F329)*1000000000000</f>
        <v>224.06014748883217</v>
      </c>
      <c r="AE329" s="140">
        <f>AD329*Input!V329/100</f>
        <v>0.42336996760404966</v>
      </c>
      <c r="AF329" s="140">
        <f>(AD329/Constants!$B$10)*602200000000*Constants!$B$16/(365.2425*24*60)</f>
        <v>10.227375208354804</v>
      </c>
      <c r="AG329" s="140">
        <f>AF329*Input!V329/100</f>
        <v>1.9325005179028781E-2</v>
      </c>
      <c r="AH329" s="136">
        <f t="shared" ref="AH329" si="1720">AF329/Z329</f>
        <v>45099.265267574476</v>
      </c>
      <c r="AI329" s="145">
        <f t="shared" ref="AI329" si="1721">AH329*SQRT((AG329/AF329)^2+(AA329/Z329)^2)</f>
        <v>227.45641122948774</v>
      </c>
      <c r="AJ329" s="142">
        <f t="shared" si="1684"/>
        <v>-1.5374431286349077</v>
      </c>
      <c r="AK329" s="145">
        <f t="shared" ref="AK329" si="1722">V329*1000</f>
        <v>1.1228870121682344</v>
      </c>
      <c r="AL329" s="145">
        <f t="shared" ref="AL329" si="1723">AF329/Q329</f>
        <v>1.0015851759593806</v>
      </c>
      <c r="AM329" s="145">
        <f t="shared" ref="AM329" si="1724">AL329*SQRT((R329/Q329)^2+(AG329/AF329)^2)</f>
        <v>1.8949992489192158E-3</v>
      </c>
      <c r="AN329" s="136">
        <f>AF329/Q329</f>
        <v>1.0015851759593806</v>
      </c>
      <c r="AO329" s="140">
        <f t="shared" ref="AO329" si="1725">AN329*SQRT((R329/Q329)^2+(AG329/AF329)^2)</f>
        <v>1.8949992489192158E-3</v>
      </c>
      <c r="AP329" s="136" t="str">
        <f t="shared" ref="AP329" si="1726">ThU_Alter_Kombi(AN329,U329)</f>
        <v>Out of range</v>
      </c>
      <c r="AQ329" s="136" t="e">
        <f t="shared" si="1690"/>
        <v>#VALUE!</v>
      </c>
      <c r="AR329" s="136" t="e">
        <f>(AQ329/AP329)*100</f>
        <v>#VALUE!</v>
      </c>
      <c r="AS329" s="144">
        <f t="shared" si="1691"/>
        <v>2.2208458830026695E-5</v>
      </c>
      <c r="AT329" s="144">
        <f t="shared" si="1692"/>
        <v>1.0387166581244373E-7</v>
      </c>
      <c r="AU329" s="136">
        <v>0.75</v>
      </c>
      <c r="AV329" s="136">
        <f t="shared" ref="AV329" si="1727">AU329/2</f>
        <v>0.375</v>
      </c>
      <c r="AW329" s="136" t="str">
        <f t="shared" si="1694"/>
        <v>Out of range</v>
      </c>
      <c r="AX329" s="146">
        <f t="shared" si="1695"/>
        <v>144.62559902609999</v>
      </c>
      <c r="AY329" s="146" t="e">
        <f t="shared" si="1696"/>
        <v>#VALUE!</v>
      </c>
      <c r="AZ329" s="147" t="e">
        <f t="shared" si="1697"/>
        <v>#VALUE!</v>
      </c>
      <c r="BA329" s="136" t="str">
        <f>Input!B329</f>
        <v>Hu1-13</v>
      </c>
      <c r="BB329" s="148">
        <f>Input!E329</f>
        <v>0</v>
      </c>
      <c r="BC329" s="136" t="e">
        <f>((U329-1)*EXP(Constants!$B$17*AW329*1000))*1000</f>
        <v>#VALUE!</v>
      </c>
      <c r="BD329" s="142" t="e">
        <f>SQRT((EXP(Constants!$B$17*AW329*1000)*V329)^2+((U329-1)*Constants!$B$17*EXP(Constants!$B$17*AW329*1000)*AY329*1000)^2)*1000</f>
        <v>#VALUE!</v>
      </c>
      <c r="BE329" s="136" t="e">
        <f t="shared" si="1698"/>
        <v>#VALUE!</v>
      </c>
      <c r="BF329" s="149" t="e">
        <f t="shared" si="1699"/>
        <v>#VALUE!</v>
      </c>
      <c r="BG329" s="158" t="e">
        <f t="shared" si="1700"/>
        <v>#VALUE!</v>
      </c>
      <c r="BH329" s="136"/>
      <c r="BI329" s="18"/>
      <c r="BJ329" s="18"/>
      <c r="BK329" s="18"/>
      <c r="BL329" s="18"/>
      <c r="BM329" s="18"/>
      <c r="BN329" s="157"/>
      <c r="BO329" s="18"/>
      <c r="BP329" s="18"/>
      <c r="BQ329" s="18"/>
      <c r="BR329" s="18"/>
      <c r="BS329" s="18"/>
      <c r="BT329" s="18"/>
      <c r="BU329" s="18"/>
      <c r="BV329" s="18"/>
      <c r="BW329" s="18"/>
      <c r="BX329" s="18"/>
      <c r="BY329" s="18"/>
      <c r="BZ329" s="18"/>
      <c r="CA329" s="18"/>
      <c r="CB329" s="18"/>
      <c r="CC329" s="18"/>
      <c r="CD329" s="18"/>
      <c r="CE329" s="1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  <c r="CY329" s="18"/>
      <c r="CZ329" s="18"/>
      <c r="DA329" s="18"/>
      <c r="DB329" s="18"/>
      <c r="DC329" s="18"/>
      <c r="DD329" s="18"/>
      <c r="DE329" s="18"/>
      <c r="DF329" s="18"/>
    </row>
    <row r="330" spans="1:110" ht="15" customHeight="1" x14ac:dyDescent="0.2">
      <c r="A330" s="18">
        <f>Input!A330</f>
        <v>10324</v>
      </c>
      <c r="B330" s="18" t="str">
        <f>Input!B330</f>
        <v>Larga B1-89 mm</v>
      </c>
      <c r="C330" s="18">
        <f>Input!O330</f>
        <v>1.0620956463445184</v>
      </c>
      <c r="D330" s="18">
        <f>C330*Input!P330/100</f>
        <v>2.7450649328510878E-3</v>
      </c>
      <c r="E330" s="150">
        <f>Input!M330</f>
        <v>0.90621815531064343</v>
      </c>
      <c r="F330" s="151">
        <f>E330*Input!N330/100</f>
        <v>5.1157389775179348E-5</v>
      </c>
      <c r="G330" s="21">
        <f>E330*137.88</f>
        <v>124.94935925423151</v>
      </c>
      <c r="H330" s="151">
        <f>G330*Input!L330/100</f>
        <v>7.6039756266416811E-3</v>
      </c>
      <c r="I330" s="18">
        <v>0.3</v>
      </c>
      <c r="J330" s="127">
        <f>(((C330*Constants!$B$24*0.000000001*Input!G330*(Constants!$B$4/Constants!$B$3))-(I330*0.000000000000001))/Input!F330)*1000000000000</f>
        <v>23.405621434081308</v>
      </c>
      <c r="K330" s="18">
        <f>J330*Input!P330/100</f>
        <v>6.0493563693079337E-2</v>
      </c>
      <c r="L330" s="132">
        <f>(J330/Constants!$B$4)*602200000000*Constants!$B$17/(365.2425*24*60)</f>
        <v>0.32314059150630287</v>
      </c>
      <c r="M330" s="130">
        <f>L330*Input!P330/100</f>
        <v>8.3518081368443432E-4</v>
      </c>
      <c r="N330" s="18">
        <v>5.0000000000000001E-3</v>
      </c>
      <c r="O330" s="127">
        <f>(((G330*Constants!$B$23*0.000000001*Input!G330*(Constants!$B$7/Constants!$B$6))-(N330*0.000000001))/Input!F330)*1000000</f>
        <v>0.27736955143443409</v>
      </c>
      <c r="P330" s="18">
        <f>O330*Input!N330/100</f>
        <v>1.5657932001631513E-5</v>
      </c>
      <c r="Q330" s="128">
        <f>(O330/Constants!$B$7)*602200000000000000*Constants!$B$18/(365.2425*24*60)</f>
        <v>0.20695118009176239</v>
      </c>
      <c r="R330" s="129">
        <f>Q330*Input!N330/100</f>
        <v>1.1682708101073595E-5</v>
      </c>
      <c r="S330" s="130">
        <f>Input!S330*Constants!$B$17/Constants!$B$18</f>
        <v>1.5568667819618698</v>
      </c>
      <c r="T330" s="18">
        <f>S330*Input!T330/100</f>
        <v>1.3548389876420126E-3</v>
      </c>
      <c r="U330" s="18">
        <f>S330*1/((U329+U331)/2)</f>
        <v>1.5591156175059826</v>
      </c>
      <c r="V330" s="18">
        <f>U330*Input!T330/100</f>
        <v>1.3567960016314304E-3</v>
      </c>
      <c r="W330" s="131">
        <v>3.0000000000000001E-3</v>
      </c>
      <c r="X330" s="127">
        <f>IF((((Constants!$B$25*0.000000001*Input!G330/Input!W330*(Constants!$B$11/Constants!$B$9))-(W330*0.000000001))/Input!F330)*1000000000&lt;0, "n.d.", (((Constants!$B$25*0.000000001*Input!G330/Input!W330*(Constants!$B$11/Constants!$B$9))-(W330*0.000000001))/Input!F330)*1000000000)</f>
        <v>6.6595196185238051E-3</v>
      </c>
      <c r="Y330" s="127">
        <f>X330*Input!X330/100</f>
        <v>5.759275282729499E-5</v>
      </c>
      <c r="Z330" s="127">
        <f>(X330/Constants!$B$11)*6.022E+23*0.000000001*Constants!$B$19/(365.2425*24*60)</f>
        <v>1.6258040326984669E-6</v>
      </c>
      <c r="AA330" s="127">
        <f>Z330*Input!X330/100</f>
        <v>1.4060252865743176E-8</v>
      </c>
      <c r="AB330" s="132">
        <v>0.05</v>
      </c>
      <c r="AC330" s="132">
        <v>0.9</v>
      </c>
      <c r="AD330" s="127">
        <f>(((Input!G330*Constants!$B$25*0.000000001*Input!U330*(Constants!$B$10/Constants!$B$9))-((AB330*0.000000000000001)+(Input!G330*AC330*0.000000000000001)))/Input!F330)*1000000000000</f>
        <v>0.81610390149643808</v>
      </c>
      <c r="AE330" s="127">
        <f>AD330*Input!V330/100</f>
        <v>4.1959484409249542E-3</v>
      </c>
      <c r="AF330" s="127">
        <f>(AD330/Constants!$B$10)*602200000000*Constants!$B$16/(365.2425*24*60)</f>
        <v>3.7251608120191577E-2</v>
      </c>
      <c r="AG330" s="127">
        <f>AF330*Input!V330/100</f>
        <v>1.9152687142808301E-4</v>
      </c>
      <c r="AH330" s="18">
        <f>AF330/Z330</f>
        <v>22912.729560869851</v>
      </c>
      <c r="AI330" s="131">
        <f>AH330*SQRT((AG330/AF330)^2+(AA330/Z330)^2)</f>
        <v>230.5269823184008</v>
      </c>
      <c r="AJ330" s="130">
        <f t="shared" si="1684"/>
        <v>559.11561750598264</v>
      </c>
      <c r="AK330" s="131">
        <f>V330*1000</f>
        <v>1.3567960016314304</v>
      </c>
      <c r="AL330" s="131">
        <f>AF330/Q330</f>
        <v>0.18000191206290378</v>
      </c>
      <c r="AM330" s="131">
        <f>AL330*SQRT((R330/Q330)^2+(AG330/AF330)^2)</f>
        <v>9.2552463661570942E-4</v>
      </c>
      <c r="AN330" s="18">
        <f>AL330*1/((AN329+AN331)/2)</f>
        <v>0.17938544244689941</v>
      </c>
      <c r="AO330" s="127">
        <f>AN330*SQRT((R330/Q330)^2+(AG330/AF330)^2)</f>
        <v>9.2235490463454198E-4</v>
      </c>
      <c r="AP330" s="18">
        <f>ThU_Alter_Kombi(AN330,U330)</f>
        <v>13.235200000000001</v>
      </c>
      <c r="AQ330" s="18">
        <f t="shared" si="1690"/>
        <v>7.2900000000000006E-2</v>
      </c>
      <c r="AR330" s="152">
        <f>(AQ330/AP330)</f>
        <v>5.5080391682785302E-3</v>
      </c>
      <c r="AS330" s="129">
        <f t="shared" si="1691"/>
        <v>7.8559785548339638E-6</v>
      </c>
      <c r="AT330" s="129">
        <f t="shared" si="1692"/>
        <v>6.7941397594315622E-8</v>
      </c>
      <c r="AU330" s="18">
        <v>0.75</v>
      </c>
      <c r="AV330" s="18">
        <f>AU330/2</f>
        <v>0.375</v>
      </c>
      <c r="AW330" s="18">
        <f t="shared" si="1694"/>
        <v>13.2348</v>
      </c>
      <c r="AX330" s="133">
        <f t="shared" si="1695"/>
        <v>7.2655431500000006E-2</v>
      </c>
      <c r="AY330" s="133">
        <f t="shared" si="1696"/>
        <v>7.2982684452506733E-2</v>
      </c>
      <c r="AZ330" s="152">
        <f t="shared" si="1697"/>
        <v>5.4897264408982384E-3</v>
      </c>
      <c r="BA330" s="18" t="str">
        <f>Input!B330</f>
        <v>Larga B1-89 mm</v>
      </c>
      <c r="BB330" s="134">
        <f>Input!E330</f>
        <v>89</v>
      </c>
      <c r="BC330" s="18">
        <f>((U330-1)*EXP(Constants!$B$17*AW330*1000))*1000</f>
        <v>580.39312788226209</v>
      </c>
      <c r="BD330" s="130">
        <f>SQRT((EXP(Constants!$B$17*AW330*1000)*V330)^2+((U330-1)*Constants!$B$17*EXP(Constants!$B$17*AW330*1000)*AY330*1000)^2)*1000</f>
        <v>1.4134935014648295</v>
      </c>
      <c r="BE330" s="18">
        <f t="shared" si="1698"/>
        <v>13176.8</v>
      </c>
      <c r="BF330" s="135">
        <f t="shared" si="1699"/>
        <v>36.491342226253366</v>
      </c>
      <c r="BG330" s="20">
        <f t="shared" si="1700"/>
        <v>0.55144531426622789</v>
      </c>
      <c r="BH330" s="18"/>
      <c r="BI330" s="18"/>
      <c r="BJ330" s="18"/>
      <c r="BK330" s="18"/>
      <c r="BL330" s="18"/>
      <c r="BM330" s="18"/>
      <c r="BN330" s="157"/>
      <c r="BO330" s="18"/>
      <c r="BP330" s="18"/>
      <c r="BQ330" s="18"/>
      <c r="BR330" s="18"/>
      <c r="BS330" s="18"/>
      <c r="BT330" s="18"/>
      <c r="BU330" s="18"/>
      <c r="BV330" s="18"/>
      <c r="BW330" s="18"/>
      <c r="BX330" s="18"/>
      <c r="BY330" s="18"/>
      <c r="BZ330" s="18"/>
      <c r="CA330" s="18"/>
      <c r="CB330" s="18"/>
      <c r="CC330" s="18"/>
      <c r="CD330" s="18"/>
      <c r="CE330" s="1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  <c r="CY330" s="18"/>
      <c r="CZ330" s="18"/>
      <c r="DA330" s="18"/>
      <c r="DB330" s="18"/>
      <c r="DC330" s="18"/>
      <c r="DD330" s="18"/>
      <c r="DE330" s="18"/>
      <c r="DF330" s="18"/>
    </row>
    <row r="331" spans="1:110" ht="15" customHeight="1" x14ac:dyDescent="0.2">
      <c r="A331" s="136">
        <f>Input!A331</f>
        <v>10073</v>
      </c>
      <c r="B331" s="136" t="str">
        <f>Input!B331</f>
        <v>Hu1-13</v>
      </c>
      <c r="C331" s="136">
        <f>Input!O331</f>
        <v>2.0896045977276403</v>
      </c>
      <c r="D331" s="136">
        <f>C331*Input!P331/100</f>
        <v>1.6011833623040057E-2</v>
      </c>
      <c r="E331" s="137">
        <f>Input!M331</f>
        <v>2.7181911068806404</v>
      </c>
      <c r="F331" s="138">
        <f>E331*Input!N331/100</f>
        <v>2.7666518228188977E-4</v>
      </c>
      <c r="G331" s="139">
        <f t="shared" ref="G331" si="1728">E331*137.88</f>
        <v>374.78418981670268</v>
      </c>
      <c r="H331" s="138">
        <f>G331*Input!L331/100</f>
        <v>1.8474508201062587E-2</v>
      </c>
      <c r="I331" s="136">
        <v>0</v>
      </c>
      <c r="J331" s="140">
        <f>(((C331*Constants!$B$24*0.000000001*Input!G331*(Constants!$B$4/Constants!$B$3))-(I331*0.000000000000001))/Input!F331)*1000000000000</f>
        <v>758.04837555324696</v>
      </c>
      <c r="K331" s="136">
        <f>J331*Input!P331/100</f>
        <v>5.8086321597749535</v>
      </c>
      <c r="L331" s="141">
        <f>(J331/Constants!$B$4)*602200000000*Constants!$B$17/(365.2425*24*60)</f>
        <v>10.465699496873155</v>
      </c>
      <c r="M331" s="142">
        <f>L331*Input!P331/100</f>
        <v>8.0194616376178529E-2</v>
      </c>
      <c r="N331" s="136">
        <v>0</v>
      </c>
      <c r="O331" s="140">
        <f>(((G331*Constants!$B$23*0.000000001*Input!G331*(Constants!$B$7/Constants!$B$6))-(N331*0.000000001))/Input!F331)*1000000</f>
        <v>13.696057444336168</v>
      </c>
      <c r="P331" s="136">
        <f>O331*Input!N331/100</f>
        <v>1.3940234811999513E-3</v>
      </c>
      <c r="Q331" s="143">
        <f>(O331/Constants!$B$7)*602200000000000000*Constants!$B$18/(365.2425*24*60)</f>
        <v>10.218912768368337</v>
      </c>
      <c r="R331" s="144">
        <f>Q331*Input!N331/100</f>
        <v>1.0401098571129657E-3</v>
      </c>
      <c r="S331" s="142">
        <f>Input!S331*Constants!$B$17/Constants!$B$18</f>
        <v>0.99865268523273198</v>
      </c>
      <c r="T331" s="136">
        <f>S331*Input!T331/100</f>
        <v>1.3740032702034713E-3</v>
      </c>
      <c r="U331" s="142">
        <f>S331</f>
        <v>0.99865268523273198</v>
      </c>
      <c r="V331" s="136">
        <f>U331*Input!T331/100</f>
        <v>1.3740032702034713E-3</v>
      </c>
      <c r="W331" s="145">
        <v>0</v>
      </c>
      <c r="X331" s="140">
        <f>(((Constants!$B$25*0.000000001*Input!G331/Input!W331*(Constants!$B$11/Constants!$B$9))-(W331*0.000000001))/Input!F331)*1000000000</f>
        <v>0.92720414177132482</v>
      </c>
      <c r="Y331" s="140">
        <f>X331*Input!X331/100</f>
        <v>2.9096350550708141E-3</v>
      </c>
      <c r="Z331" s="140">
        <f>(X331/Constants!$B$11)*6.022E+23*0.000000001*Constants!$B$19/(365.2425*24*60)</f>
        <v>2.2636050633944874E-4</v>
      </c>
      <c r="AA331" s="140">
        <f>Z331*Input!X331/100</f>
        <v>7.1033598175112063E-7</v>
      </c>
      <c r="AB331" s="141">
        <v>0</v>
      </c>
      <c r="AC331" s="141">
        <v>0.9</v>
      </c>
      <c r="AD331" s="140">
        <f>(((Input!G331*Constants!$B$25*0.000000001*Input!U331*(Constants!$B$10/Constants!$B$9))-((AB331*0.000000000000001)+(Input!G331*AC331*0.000000000000001)))/Input!F331)*1000000000000</f>
        <v>225.05859245149409</v>
      </c>
      <c r="AE331" s="140">
        <f>AD331*Input!V331/100</f>
        <v>0.4703819493835581</v>
      </c>
      <c r="AF331" s="140">
        <f>(AD331/Constants!$B$10)*602200000000*Constants!$B$16/(365.2425*24*60)</f>
        <v>10.272949896100398</v>
      </c>
      <c r="AG331" s="140">
        <f>AF331*Input!V331/100</f>
        <v>2.1470898513189587E-2</v>
      </c>
      <c r="AH331" s="136">
        <f t="shared" ref="AH331" si="1729">AF331/Z331</f>
        <v>45383.137112686738</v>
      </c>
      <c r="AI331" s="145">
        <f t="shared" ref="AI331" si="1730">AH331*SQRT((AG331/AF331)^2+(AA331/Z331)^2)</f>
        <v>171.11178274558384</v>
      </c>
      <c r="AJ331" s="142">
        <f t="shared" si="1684"/>
        <v>-1.3473147672680152</v>
      </c>
      <c r="AK331" s="145">
        <f t="shared" ref="AK331" si="1731">V331*1000</f>
        <v>1.3740032702034712</v>
      </c>
      <c r="AL331" s="145">
        <f t="shared" ref="AL331" si="1732">AF331/Q331</f>
        <v>1.0052879527359631</v>
      </c>
      <c r="AM331" s="145">
        <f t="shared" ref="AM331" si="1733">AL331*SQRT((R331/Q331)^2+(AG331/AF331)^2)</f>
        <v>2.1035842039239328E-3</v>
      </c>
      <c r="AN331" s="136">
        <f>AF331/Q331</f>
        <v>1.0052879527359631</v>
      </c>
      <c r="AO331" s="140">
        <f t="shared" ref="AO331" si="1734">AN331*SQRT((R331/Q331)^2+(AG331/AF331)^2)</f>
        <v>2.1035842039239328E-3</v>
      </c>
      <c r="AP331" s="136" t="str">
        <f t="shared" ref="AP331" si="1735">ThU_Alter_Kombi(AN331,U331)</f>
        <v>Out of range</v>
      </c>
      <c r="AQ331" s="136" t="e">
        <f t="shared" si="1690"/>
        <v>#VALUE!</v>
      </c>
      <c r="AR331" s="136" t="e">
        <f>(AQ331/AP331)*100</f>
        <v>#VALUE!</v>
      </c>
      <c r="AS331" s="144">
        <f t="shared" si="1691"/>
        <v>2.2151134026716221E-5</v>
      </c>
      <c r="AT331" s="144">
        <f t="shared" si="1692"/>
        <v>6.9548448291840112E-8</v>
      </c>
      <c r="AU331" s="136">
        <v>0.75</v>
      </c>
      <c r="AV331" s="136">
        <f t="shared" ref="AV331" si="1736">AU331/2</f>
        <v>0.375</v>
      </c>
      <c r="AW331" s="136" t="str">
        <f t="shared" si="1694"/>
        <v>Out of range</v>
      </c>
      <c r="AX331" s="146">
        <f t="shared" si="1695"/>
        <v>20.875807679400001</v>
      </c>
      <c r="AY331" s="146" t="e">
        <f t="shared" si="1696"/>
        <v>#VALUE!</v>
      </c>
      <c r="AZ331" s="147" t="e">
        <f t="shared" si="1697"/>
        <v>#VALUE!</v>
      </c>
      <c r="BA331" s="136" t="str">
        <f>Input!B331</f>
        <v>Hu1-13</v>
      </c>
      <c r="BB331" s="148">
        <f>Input!E331</f>
        <v>0</v>
      </c>
      <c r="BC331" s="136" t="e">
        <f>((U331-1)*EXP(Constants!$B$17*AW331*1000))*1000</f>
        <v>#VALUE!</v>
      </c>
      <c r="BD331" s="142" t="e">
        <f>SQRT((EXP(Constants!$B$17*AW331*1000)*V331)^2+((U331-1)*Constants!$B$17*EXP(Constants!$B$17*AW331*1000)*AY331*1000)^2)*1000</f>
        <v>#VALUE!</v>
      </c>
      <c r="BE331" s="136" t="e">
        <f t="shared" si="1698"/>
        <v>#VALUE!</v>
      </c>
      <c r="BF331" s="149" t="e">
        <f t="shared" si="1699"/>
        <v>#VALUE!</v>
      </c>
      <c r="BG331" s="158" t="e">
        <f t="shared" si="1700"/>
        <v>#VALUE!</v>
      </c>
      <c r="BH331" s="136"/>
      <c r="BI331" s="18"/>
      <c r="BJ331" s="18"/>
      <c r="BK331" s="18"/>
      <c r="BL331" s="18"/>
      <c r="BM331" s="18"/>
      <c r="BN331" s="157"/>
      <c r="BO331" s="18"/>
      <c r="BP331" s="18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  <c r="CY331" s="18"/>
      <c r="CZ331" s="18"/>
      <c r="DA331" s="18"/>
      <c r="DB331" s="18"/>
      <c r="DC331" s="18"/>
      <c r="DD331" s="18"/>
      <c r="DE331" s="18"/>
      <c r="DF331" s="18"/>
    </row>
    <row r="332" spans="1:110" ht="15" customHeight="1" x14ac:dyDescent="0.2">
      <c r="A332" s="18">
        <f>Input!A332</f>
        <v>10325</v>
      </c>
      <c r="B332" s="18" t="str">
        <f>Input!B332</f>
        <v>Larga B1-167 mm</v>
      </c>
      <c r="C332" s="18">
        <f>Input!O332</f>
        <v>2.69272762721282</v>
      </c>
      <c r="D332" s="18">
        <f>C332*Input!P332/100</f>
        <v>8.1451288937742904E-3</v>
      </c>
      <c r="E332" s="150">
        <f>Input!M332</f>
        <v>2.2827470885477346</v>
      </c>
      <c r="F332" s="151">
        <f>E332*Input!N332/100</f>
        <v>1.1979714463329319E-4</v>
      </c>
      <c r="G332" s="21">
        <f>E332*137.88</f>
        <v>314.74516856896162</v>
      </c>
      <c r="H332" s="151">
        <f>G332*Input!L332/100</f>
        <v>1.3116309853335182E-2</v>
      </c>
      <c r="I332" s="18">
        <v>0.3</v>
      </c>
      <c r="J332" s="127">
        <f>(((C332*Constants!$B$24*0.000000001*Input!G332*(Constants!$B$4/Constants!$B$3))-(I332*0.000000000000001))/Input!F332)*1000000000000</f>
        <v>70.551767152184226</v>
      </c>
      <c r="K332" s="18">
        <f>J332*Input!P332/100</f>
        <v>0.21340934423913563</v>
      </c>
      <c r="L332" s="132">
        <f>(J332/Constants!$B$4)*602200000000*Constants!$B$17/(365.2425*24*60)</f>
        <v>0.97404548020993864</v>
      </c>
      <c r="M332" s="130">
        <f>L332*Input!P332/100</f>
        <v>2.9463529487831048E-3</v>
      </c>
      <c r="N332" s="18">
        <v>5.0000000000000001E-3</v>
      </c>
      <c r="O332" s="127">
        <f>(((G332*Constants!$B$23*0.000000001*Input!G332*(Constants!$B$7/Constants!$B$6))-(N332*0.000000001))/Input!F332)*1000000</f>
        <v>0.83071260497288468</v>
      </c>
      <c r="P332" s="18">
        <f>O332*Input!N332/100</f>
        <v>4.3595279821361345E-5</v>
      </c>
      <c r="Q332" s="128">
        <f>(O332/Constants!$B$7)*602200000000000000*Constants!$B$18/(365.2425*24*60)</f>
        <v>0.61981191889001941</v>
      </c>
      <c r="R332" s="129">
        <f>Q332*Input!N332/100</f>
        <v>3.2527343245871791E-5</v>
      </c>
      <c r="S332" s="130">
        <f>Input!S332*Constants!$B$17/Constants!$B$18</f>
        <v>1.5679760951389796</v>
      </c>
      <c r="T332" s="18">
        <f>S332*Input!T332/100</f>
        <v>7.1985521897562727E-4</v>
      </c>
      <c r="U332" s="18">
        <f>S332*1/((U331+U333)/2)</f>
        <v>1.5712640861840175</v>
      </c>
      <c r="V332" s="18">
        <f>U332*Input!T332/100</f>
        <v>7.2136473019907845E-4</v>
      </c>
      <c r="W332" s="131">
        <v>3.0000000000000001E-3</v>
      </c>
      <c r="X332" s="127">
        <f>IF((((Constants!$B$25*0.000000001*Input!G332/Input!W332*(Constants!$B$11/Constants!$B$9))-(W332*0.000000001))/Input!F332)*1000000000&lt;0, "n.d.", (((Constants!$B$25*0.000000001*Input!G332/Input!W332*(Constants!$B$11/Constants!$B$9))-(W332*0.000000001))/Input!F332)*1000000000)</f>
        <v>3.8058533270336099E-2</v>
      </c>
      <c r="Y332" s="127">
        <f>X332*Input!X332/100</f>
        <v>1.6267268232914638E-4</v>
      </c>
      <c r="Z332" s="127">
        <f>(X332/Constants!$B$11)*6.022E+23*0.000000001*Constants!$B$19/(365.2425*24*60)</f>
        <v>9.2913183553646461E-6</v>
      </c>
      <c r="AA332" s="127">
        <f>Z332*Input!X332/100</f>
        <v>3.9713660757895308E-8</v>
      </c>
      <c r="AB332" s="132">
        <v>0.05</v>
      </c>
      <c r="AC332" s="132">
        <v>0.9</v>
      </c>
      <c r="AD332" s="127">
        <f>(((Input!G332*Constants!$B$25*0.000000001*Input!U332*(Constants!$B$10/Constants!$B$9))-((AB332*0.000000000000001)+(Input!G332*AC332*0.000000000000001)))/Input!F332)*1000000000000</f>
        <v>2.6101043164417108</v>
      </c>
      <c r="AE332" s="127">
        <f>AD332*Input!V332/100</f>
        <v>8.7567943580466601E-3</v>
      </c>
      <c r="AF332" s="127">
        <f>(AD332/Constants!$B$10)*602200000000*Constants!$B$16/(365.2425*24*60)</f>
        <v>0.11913995628573955</v>
      </c>
      <c r="AG332" s="127">
        <f>AF332*Input!V332/100</f>
        <v>3.9970973207813113E-4</v>
      </c>
      <c r="AH332" s="18">
        <f>AF332/Z332</f>
        <v>12822.718125566133</v>
      </c>
      <c r="AI332" s="131">
        <f>AH332*SQRT((AG332/AF332)^2+(AA332/Z332)^2)</f>
        <v>69.674915179878866</v>
      </c>
      <c r="AJ332" s="130">
        <f t="shared" si="1684"/>
        <v>571.26408618401751</v>
      </c>
      <c r="AK332" s="131">
        <f>V332*1000</f>
        <v>0.72136473019907843</v>
      </c>
      <c r="AL332" s="131">
        <f>AF332/Q332</f>
        <v>0.19221953088462626</v>
      </c>
      <c r="AM332" s="131">
        <f>AL332*SQRT((R332/Q332)^2+(AG332/AF332)^2)</f>
        <v>6.4496763917553648E-4</v>
      </c>
      <c r="AN332" s="18">
        <f>AL332*1/((AN331+AN333)/2)</f>
        <v>0.19188692079561531</v>
      </c>
      <c r="AO332" s="127">
        <f>AN332*SQRT((R332/Q332)^2+(AG332/AF332)^2)</f>
        <v>6.4385160927530683E-4</v>
      </c>
      <c r="AP332" s="18">
        <f>ThU_Alter_Kombi(AN332,U332)</f>
        <v>14.0951</v>
      </c>
      <c r="AQ332" s="18">
        <f t="shared" si="1690"/>
        <v>5.0099999999999999E-2</v>
      </c>
      <c r="AR332" s="152">
        <f>(AQ332/AP332)</f>
        <v>3.5544267156671465E-3</v>
      </c>
      <c r="AS332" s="129">
        <f t="shared" si="1691"/>
        <v>1.4990544828508396E-5</v>
      </c>
      <c r="AT332" s="129">
        <f t="shared" si="1692"/>
        <v>6.4078558053454144E-8</v>
      </c>
      <c r="AU332" s="18">
        <v>0.75</v>
      </c>
      <c r="AV332" s="18">
        <f>AU332/2</f>
        <v>0.375</v>
      </c>
      <c r="AW332" s="18">
        <f t="shared" si="1694"/>
        <v>14.0943</v>
      </c>
      <c r="AX332" s="133">
        <f t="shared" si="1695"/>
        <v>5.0559694699999998E-2</v>
      </c>
      <c r="AY332" s="133">
        <f t="shared" si="1696"/>
        <v>5.0646657380491844E-2</v>
      </c>
      <c r="AZ332" s="152">
        <f t="shared" si="1697"/>
        <v>3.5872441128683222E-3</v>
      </c>
      <c r="BA332" s="18" t="str">
        <f>Input!B332</f>
        <v>Larga B1-167 mm</v>
      </c>
      <c r="BB332" s="134">
        <f>Input!E332</f>
        <v>167</v>
      </c>
      <c r="BC332" s="18">
        <f>((U332-1)*EXP(Constants!$B$17*AW332*1000))*1000</f>
        <v>594.44402722566451</v>
      </c>
      <c r="BD332" s="130">
        <f>SQRT((EXP(Constants!$B$17*AW332*1000)*V332)^2+((U332-1)*Constants!$B$17*EXP(Constants!$B$17*AW332*1000)*AY332*1000)^2)*1000</f>
        <v>0.75542829973719372</v>
      </c>
      <c r="BE332" s="18">
        <f t="shared" si="1698"/>
        <v>14036.300000000001</v>
      </c>
      <c r="BF332" s="135">
        <f t="shared" si="1699"/>
        <v>25.323328690245923</v>
      </c>
      <c r="BG332" s="20">
        <f t="shared" si="1700"/>
        <v>0.35934141731403363</v>
      </c>
      <c r="BH332" s="18"/>
      <c r="BI332" s="18"/>
      <c r="BJ332" s="18"/>
      <c r="BK332" s="18"/>
      <c r="BL332" s="18"/>
      <c r="BM332" s="18"/>
      <c r="BN332" s="157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</row>
    <row r="333" spans="1:110" ht="15" customHeight="1" x14ac:dyDescent="0.2">
      <c r="A333" s="136">
        <f>Input!A333</f>
        <v>10073</v>
      </c>
      <c r="B333" s="136" t="str">
        <f>Input!B333</f>
        <v>Hu1-13</v>
      </c>
      <c r="C333" s="136">
        <f>Input!O333</f>
        <v>2.0591045075424796</v>
      </c>
      <c r="D333" s="136">
        <f>C333*Input!P333/100</f>
        <v>1.2877298610418779E-2</v>
      </c>
      <c r="E333" s="137">
        <f>Input!M333</f>
        <v>2.7188275615022621</v>
      </c>
      <c r="F333" s="138">
        <f>E333*Input!N333/100</f>
        <v>2.3468368808424615E-4</v>
      </c>
      <c r="G333" s="139">
        <f t="shared" ref="G333" si="1737">E333*137.88</f>
        <v>374.87194417993192</v>
      </c>
      <c r="H333" s="138">
        <f>G333*Input!L333/100</f>
        <v>2.4043207686881066E-2</v>
      </c>
      <c r="I333" s="136">
        <v>0</v>
      </c>
      <c r="J333" s="140">
        <f>(((C333*Constants!$B$24*0.000000001*Input!G333*(Constants!$B$4/Constants!$B$3))-(I333*0.000000000000001))/Input!F333)*1000000000000</f>
        <v>746.98382111829255</v>
      </c>
      <c r="K333" s="136">
        <f>J333*Input!P333/100</f>
        <v>4.6715131196387105</v>
      </c>
      <c r="L333" s="141">
        <f>(J333/Constants!$B$4)*602200000000*Constants!$B$17/(365.2425*24*60)</f>
        <v>10.312941037759625</v>
      </c>
      <c r="M333" s="142">
        <f>L333*Input!P333/100</f>
        <v>6.449542546695293E-2</v>
      </c>
      <c r="N333" s="136">
        <v>0</v>
      </c>
      <c r="O333" s="140">
        <f>(((G333*Constants!$B$23*0.000000001*Input!G333*(Constants!$B$7/Constants!$B$6))-(N333*0.000000001))/Input!F333)*1000000</f>
        <v>13.699264326676554</v>
      </c>
      <c r="P333" s="136">
        <f>O333*Input!N333/100</f>
        <v>1.1824927486202863E-3</v>
      </c>
      <c r="Q333" s="143">
        <f>(O333/Constants!$B$7)*602200000000000000*Constants!$B$18/(365.2425*24*60)</f>
        <v>10.22130548985246</v>
      </c>
      <c r="R333" s="144">
        <f>Q333*Input!N333/100</f>
        <v>8.8228238648165979E-4</v>
      </c>
      <c r="S333" s="142">
        <f>Input!S333*Constants!$B$17/Constants!$B$18</f>
        <v>0.99716216082153886</v>
      </c>
      <c r="T333" s="136">
        <f>S333*Input!T333/100</f>
        <v>1.0496365079196055E-3</v>
      </c>
      <c r="U333" s="142">
        <f>S333</f>
        <v>0.99716216082153886</v>
      </c>
      <c r="V333" s="136">
        <f>U333*Input!T333/100</f>
        <v>1.0496365079196055E-3</v>
      </c>
      <c r="W333" s="145">
        <v>0</v>
      </c>
      <c r="X333" s="140">
        <f>(((Constants!$B$25*0.000000001*Input!G333/Input!W333*(Constants!$B$11/Constants!$B$9))-(W333*0.000000001))/Input!F333)*1000000000</f>
        <v>0.92544768019955692</v>
      </c>
      <c r="Y333" s="140">
        <f>X333*Input!X333/100</f>
        <v>2.772910618943939E-3</v>
      </c>
      <c r="Z333" s="140">
        <f>(X333/Constants!$B$11)*6.022E+23*0.000000001*Constants!$B$19/(365.2425*24*60)</f>
        <v>2.2593169728560693E-4</v>
      </c>
      <c r="AA333" s="140">
        <f>Z333*Input!X333/100</f>
        <v>6.769571267650652E-7</v>
      </c>
      <c r="AB333" s="141">
        <v>0</v>
      </c>
      <c r="AC333" s="141">
        <v>0.9</v>
      </c>
      <c r="AD333" s="140">
        <f>(((Input!G333*Constants!$B$25*0.000000001*Input!U333*(Constants!$B$10/Constants!$B$9))-((AB333*0.000000000000001)+(Input!G333*AC333*0.000000000000001)))/Input!F333)*1000000000000</f>
        <v>223.51935158158801</v>
      </c>
      <c r="AE333" s="140">
        <f>AD333*Input!V333/100</f>
        <v>0.58436796226545784</v>
      </c>
      <c r="AF333" s="140">
        <f>(AD333/Constants!$B$10)*602200000000*Constants!$B$16/(365.2425*24*60)</f>
        <v>10.202690217665847</v>
      </c>
      <c r="AG333" s="140">
        <f>AF333*Input!V333/100</f>
        <v>2.667386626677307E-2</v>
      </c>
      <c r="AH333" s="136">
        <f t="shared" ref="AH333" si="1738">AF333/Z333</f>
        <v>45158.294919407985</v>
      </c>
      <c r="AI333" s="145">
        <f t="shared" ref="AI333" si="1739">AH333*SQRT((AG333/AF333)^2+(AA333/Z333)^2)</f>
        <v>179.57349950035427</v>
      </c>
      <c r="AJ333" s="142">
        <f t="shared" si="1684"/>
        <v>-2.8378391784611434</v>
      </c>
      <c r="AK333" s="145">
        <f t="shared" ref="AK333" si="1740">V333*1000</f>
        <v>1.0496365079196055</v>
      </c>
      <c r="AL333" s="145">
        <f t="shared" ref="AL333" si="1741">AF333/Q333</f>
        <v>0.99817877743649341</v>
      </c>
      <c r="AM333" s="145">
        <f t="shared" ref="AM333" si="1742">AL333*SQRT((R333/Q333)^2+(AG333/AF333)^2)</f>
        <v>2.611055966393514E-3</v>
      </c>
      <c r="AN333" s="136">
        <f>AF333/Q333</f>
        <v>0.99817877743649341</v>
      </c>
      <c r="AO333" s="140">
        <f t="shared" ref="AO333" si="1743">AN333*SQRT((R333/Q333)^2+(AG333/AF333)^2)</f>
        <v>2.611055966393514E-3</v>
      </c>
      <c r="AP333" s="136" t="str">
        <f t="shared" ref="AP333" si="1744">ThU_Alter_Kombi(AN333,U333)</f>
        <v>Out of range</v>
      </c>
      <c r="AQ333" s="136" t="e">
        <f t="shared" si="1690"/>
        <v>#VALUE!</v>
      </c>
      <c r="AR333" s="136" t="e">
        <f>(AQ333/AP333)*100</f>
        <v>#VALUE!</v>
      </c>
      <c r="AS333" s="144">
        <f t="shared" si="1691"/>
        <v>2.2103996158798707E-5</v>
      </c>
      <c r="AT333" s="144">
        <f t="shared" si="1692"/>
        <v>6.6257483271296342E-8</v>
      </c>
      <c r="AU333" s="136">
        <v>0.75</v>
      </c>
      <c r="AV333" s="136">
        <f t="shared" ref="AV333" si="1745">AU333/2</f>
        <v>0.375</v>
      </c>
      <c r="AW333" s="136" t="str">
        <f t="shared" si="1694"/>
        <v>Out of range</v>
      </c>
      <c r="AX333" s="146">
        <f t="shared" si="1695"/>
        <v>289.015346819</v>
      </c>
      <c r="AY333" s="146" t="e">
        <f t="shared" si="1696"/>
        <v>#VALUE!</v>
      </c>
      <c r="AZ333" s="147" t="e">
        <f t="shared" si="1697"/>
        <v>#VALUE!</v>
      </c>
      <c r="BA333" s="136" t="str">
        <f>Input!B333</f>
        <v>Hu1-13</v>
      </c>
      <c r="BB333" s="148">
        <f>Input!E333</f>
        <v>0</v>
      </c>
      <c r="BC333" s="136" t="e">
        <f>((U333-1)*EXP(Constants!$B$17*AW333*1000))*1000</f>
        <v>#VALUE!</v>
      </c>
      <c r="BD333" s="142" t="e">
        <f>SQRT((EXP(Constants!$B$17*AW333*1000)*V333)^2+((U333-1)*Constants!$B$17*EXP(Constants!$B$17*AW333*1000)*AY333*1000)^2)*1000</f>
        <v>#VALUE!</v>
      </c>
      <c r="BE333" s="136" t="e">
        <f t="shared" si="1698"/>
        <v>#VALUE!</v>
      </c>
      <c r="BF333" s="149" t="e">
        <f t="shared" si="1699"/>
        <v>#VALUE!</v>
      </c>
      <c r="BG333" s="158" t="e">
        <f t="shared" si="1700"/>
        <v>#VALUE!</v>
      </c>
      <c r="BH333" s="136"/>
      <c r="BI333" s="18"/>
      <c r="BJ333" s="18"/>
      <c r="BK333" s="18"/>
      <c r="BL333" s="18"/>
      <c r="BM333" s="18"/>
      <c r="BN333" s="157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</row>
    <row r="335" spans="1:110" ht="15" customHeight="1" x14ac:dyDescent="0.2">
      <c r="A335" s="136">
        <f>Input!A335</f>
        <v>10073</v>
      </c>
      <c r="B335" s="136" t="str">
        <f>Input!B335</f>
        <v>Hu1-13</v>
      </c>
      <c r="C335" s="136">
        <f>Input!O335</f>
        <v>2.0711986285342223</v>
      </c>
      <c r="D335" s="136">
        <f>C335*Input!P335/100</f>
        <v>1.4590875042638713E-2</v>
      </c>
      <c r="E335" s="137">
        <f>Input!M335</f>
        <v>2.7190737604085746</v>
      </c>
      <c r="F335" s="138">
        <f>E335*Input!N335/100</f>
        <v>2.3400741130683662E-4</v>
      </c>
      <c r="G335" s="139">
        <f t="shared" ref="G335" si="1746">E335*137.88</f>
        <v>374.90589008513427</v>
      </c>
      <c r="H335" s="138">
        <f>G335*Input!L335/100</f>
        <v>2.1805509662620074E-2</v>
      </c>
      <c r="I335" s="136">
        <v>0</v>
      </c>
      <c r="J335" s="140">
        <f>(((C335*Constants!$B$24*0.000000001*Input!G335*(Constants!$B$4/Constants!$B$3))-(I335*0.000000000000001))/Input!F335)*1000000000000</f>
        <v>751.37121995035125</v>
      </c>
      <c r="K335" s="136">
        <f>J335*Input!P335/100</f>
        <v>5.2931493048975051</v>
      </c>
      <c r="L335" s="141">
        <f>(J335/Constants!$B$4)*602200000000*Constants!$B$17/(365.2425*24*60)</f>
        <v>10.373513950030226</v>
      </c>
      <c r="M335" s="142">
        <f>L335*Input!P335/100</f>
        <v>7.3077803216331977E-2</v>
      </c>
      <c r="N335" s="136">
        <v>0</v>
      </c>
      <c r="O335" s="140">
        <f>(((G335*Constants!$B$23*0.000000001*Input!G335*(Constants!$B$7/Constants!$B$6))-(N335*0.000000001))/Input!F335)*1000000</f>
        <v>13.700504840765152</v>
      </c>
      <c r="P335" s="136">
        <f>O335*Input!N335/100</f>
        <v>1.179085215732615E-3</v>
      </c>
      <c r="Q335" s="143">
        <f>(O335/Constants!$B$7)*602200000000000000*Constants!$B$18/(365.2425*24*60)</f>
        <v>10.222231063165134</v>
      </c>
      <c r="R335" s="144">
        <f>Q335*Input!N335/100</f>
        <v>8.797399554590111E-4</v>
      </c>
      <c r="S335" s="142">
        <f>Input!S335*Constants!$B$17/Constants!$B$18</f>
        <v>0.99930917291099841</v>
      </c>
      <c r="T335" s="136">
        <f>S335*Input!T335/100</f>
        <v>1.2719251133102847E-3</v>
      </c>
      <c r="U335" s="142">
        <f>S335</f>
        <v>0.99930917291099841</v>
      </c>
      <c r="V335" s="136">
        <f>U335*Input!T335/100</f>
        <v>1.2719251133102847E-3</v>
      </c>
      <c r="W335" s="145">
        <v>0</v>
      </c>
      <c r="X335" s="140">
        <f>(((Constants!$B$25*0.000000001*Input!G335/Input!W335*(Constants!$B$11/Constants!$B$9))-(W335*0.000000001))/Input!F335)*1000000000</f>
        <v>0.95924455675771603</v>
      </c>
      <c r="Y335" s="140">
        <f>X335*Input!X335/100</f>
        <v>5.1222323832411879E-3</v>
      </c>
      <c r="Z335" s="140">
        <f>(X335/Constants!$B$11)*6.022E+23*0.000000001*Constants!$B$19/(365.2425*24*60)</f>
        <v>2.3418260746357669E-4</v>
      </c>
      <c r="AA335" s="140">
        <f>Z335*Input!X335/100</f>
        <v>1.250502520020834E-6</v>
      </c>
      <c r="AB335" s="141">
        <v>0</v>
      </c>
      <c r="AC335" s="141">
        <v>0.9</v>
      </c>
      <c r="AD335" s="140">
        <f>(((Input!G335*Constants!$B$25*0.000000001*Input!U335*(Constants!$B$10/Constants!$B$9))-((AB335*0.000000000000001)+(Input!G335*AC335*0.000000000000001)))/Input!F335)*1000000000000</f>
        <v>226.18544078922034</v>
      </c>
      <c r="AE335" s="140">
        <f>AD335*Input!V335/100</f>
        <v>0.55421355632846259</v>
      </c>
      <c r="AF335" s="140">
        <f>(AD335/Constants!$B$10)*602200000000*Constants!$B$16/(365.2425*24*60)</f>
        <v>10.324385641733889</v>
      </c>
      <c r="AG335" s="140">
        <f>AF335*Input!V335/100</f>
        <v>2.5297448250632727E-2</v>
      </c>
      <c r="AH335" s="136">
        <f t="shared" ref="AH335" si="1747">AF335/Z335</f>
        <v>44086.901899150129</v>
      </c>
      <c r="AI335" s="145">
        <f t="shared" ref="AI335" si="1748">AH335*SQRT((AG335/AF335)^2+(AA335/Z335)^2)</f>
        <v>259.01907036593076</v>
      </c>
      <c r="AJ335" s="142">
        <f t="shared" ref="AJ335:AJ345" si="1749">(U335-1)*1000</f>
        <v>-0.69082708900158885</v>
      </c>
      <c r="AK335" s="145">
        <f t="shared" ref="AK335" si="1750">V335*1000</f>
        <v>1.2719251133102847</v>
      </c>
      <c r="AL335" s="145">
        <f t="shared" ref="AL335" si="1751">AF335/Q335</f>
        <v>1.009993374043056</v>
      </c>
      <c r="AM335" s="145">
        <f t="shared" ref="AM335" si="1752">AL335*SQRT((R335/Q335)^2+(AG335/AF335)^2)</f>
        <v>2.476274249088503E-3</v>
      </c>
      <c r="AN335" s="136">
        <f>AF335/Q335</f>
        <v>1.009993374043056</v>
      </c>
      <c r="AO335" s="140">
        <f t="shared" ref="AO335" si="1753">AN335*SQRT((R335/Q335)^2+(AG335/AF335)^2)</f>
        <v>2.476274249088503E-3</v>
      </c>
      <c r="AP335" s="136" t="str">
        <f t="shared" ref="AP335" si="1754">ThU_Alter_Kombi(AN335,U335)</f>
        <v>Out of range</v>
      </c>
      <c r="AQ335" s="136" t="e">
        <f t="shared" ref="AQ335:AQ345" si="1755">Montealter(AN335,AO335,U335,V335)</f>
        <v>#VALUE!</v>
      </c>
      <c r="AR335" s="136" t="e">
        <f>(AQ335/AP335)*100</f>
        <v>#VALUE!</v>
      </c>
      <c r="AS335" s="144">
        <f t="shared" ref="AS335:AS349" si="1756">Z335/Q335</f>
        <v>2.2909148307890641E-5</v>
      </c>
      <c r="AT335" s="144">
        <f t="shared" ref="AT335:AT349" si="1757">AS335*SQRT((Y335/X335)^2+(P335/O335)^2)</f>
        <v>1.2234754932107754E-7</v>
      </c>
      <c r="AU335" s="136">
        <v>0.75</v>
      </c>
      <c r="AV335" s="136">
        <f t="shared" ref="AV335" si="1758">AU335/2</f>
        <v>0.375</v>
      </c>
      <c r="AW335" s="136" t="str">
        <f t="shared" ref="AW335:AW349" si="1759">marincorr_age(AN335,U335,AS335,AU335)</f>
        <v>Out of range</v>
      </c>
      <c r="AX335" s="146">
        <f t="shared" ref="AX335:AX349" si="1760">marincorr_age_error(AN335, AO335, U335, V335, AS335, AT335, AU335, AV335)</f>
        <v>0</v>
      </c>
      <c r="AY335" s="146" t="e">
        <f t="shared" ref="AY335:AY349" si="1761">SQRT(((AU335*EXP(-0.0000091577*AW335*1000))/(0.0000091577*(EXP(-0.0000091577*AW335*1000)+(AJ335/1000)*EXP(-(0.0000091577-0.0000028263)*AW335*1000)-AS335*AU335*EXP(-0.0000091577*AW335*1000))))^2*AT335^2+((AS335*EXP(-0.0000091577*AW335*1000))/(0.0000091577*(EXP(-0.0000091577*AW335*1000)+(AJ335/1000)*EXP(-(0.0000091577-0.0000028263)*AW335*1000)-AS335*AU335*EXP(-0.0000091577*AW335*1000))))^2*AV335^2+((0.0000091577/(0.0000091577-0.0000028263))*(EXP(-(0.0000091577-0.0000028263)*AW335*1000)-1)/(0.0000091577*(EXP(-0.0000091577*AW335*1000)+(AJ335/1000)*EXP(-(0.0000091577-0.0000028263)*AW335*1000)-AS335*AU335*EXP(-0.0000091577*AW335*1000))))^2*T335^2+(1/(0.0000091577*(EXP(-0.0000091577*AW335*1000)+(AJ335/1000)*EXP(-(0.0000091577-0.0000028263)*AW335*1000)-AS335*AU335*EXP(-0.0000091577*AW335*1000))))^2*AO335^2)/1000</f>
        <v>#VALUE!</v>
      </c>
      <c r="AZ335" s="147" t="e">
        <f t="shared" ref="AZ335:AZ349" si="1762">AX335/AW335</f>
        <v>#VALUE!</v>
      </c>
      <c r="BA335" s="136" t="str">
        <f>Input!B335</f>
        <v>Hu1-13</v>
      </c>
      <c r="BB335" s="148">
        <f>Input!E335</f>
        <v>0</v>
      </c>
      <c r="BC335" s="136" t="e">
        <f>((U335-1)*EXP(Constants!$B$17*AW335*1000))*1000</f>
        <v>#VALUE!</v>
      </c>
      <c r="BD335" s="142" t="e">
        <f>SQRT((EXP(Constants!$B$17*AW335*1000)*V335)^2+((U335-1)*Constants!$B$17*EXP(Constants!$B$17*AW335*1000)*AY335*1000)^2)*1000</f>
        <v>#VALUE!</v>
      </c>
      <c r="BE335" s="136" t="e">
        <f t="shared" ref="BE335:BE345" si="1763">AW335*1000-58</f>
        <v>#VALUE!</v>
      </c>
      <c r="BF335" s="149" t="e">
        <f t="shared" ref="BF335:BF345" si="1764">AY335/2*1000</f>
        <v>#VALUE!</v>
      </c>
      <c r="BG335" s="158" t="e">
        <f t="shared" ref="BG335:BG345" si="1765">AY335/AW335*100</f>
        <v>#VALUE!</v>
      </c>
      <c r="BH335" s="136"/>
      <c r="BI335" s="18"/>
      <c r="BJ335" s="18"/>
      <c r="BK335" s="18"/>
      <c r="BL335" s="18"/>
      <c r="BM335" s="18"/>
      <c r="BN335" s="157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</row>
    <row r="336" spans="1:110" ht="15" customHeight="1" x14ac:dyDescent="0.2">
      <c r="A336" s="18">
        <f>Input!A336</f>
        <v>10326</v>
      </c>
      <c r="B336" s="18" t="str">
        <f>Input!B336</f>
        <v>Larga B1-236 mm</v>
      </c>
      <c r="C336" s="18">
        <f>Input!O336</f>
        <v>1.7642282137428955</v>
      </c>
      <c r="D336" s="18">
        <f>C336*Input!P336/100</f>
        <v>4.9332470504838471E-3</v>
      </c>
      <c r="E336" s="150">
        <f>Input!M336</f>
        <v>1.5063226048879499</v>
      </c>
      <c r="F336" s="151">
        <f>E336*Input!N336/100</f>
        <v>8.873712957065042E-5</v>
      </c>
      <c r="G336" s="21">
        <f>E336*137.88</f>
        <v>207.69176076195052</v>
      </c>
      <c r="H336" s="151">
        <f>G336*Input!L336/100</f>
        <v>1.2862824640384803E-2</v>
      </c>
      <c r="I336" s="18">
        <v>0.3</v>
      </c>
      <c r="J336" s="127">
        <f>(((C336*Constants!$B$24*0.000000001*Input!G336*(Constants!$B$4/Constants!$B$3))-(I336*0.000000000000001))/Input!F336)*1000000000000</f>
        <v>50.617183005700483</v>
      </c>
      <c r="K336" s="18">
        <f>J336*Input!P336/100</f>
        <v>0.14153898391461919</v>
      </c>
      <c r="L336" s="132">
        <f>(J336/Constants!$B$4)*602200000000*Constants!$B$17/(365.2425*24*60)</f>
        <v>0.6988264124031297</v>
      </c>
      <c r="M336" s="130">
        <f>L336*Input!P336/100</f>
        <v>1.9541028257755531E-3</v>
      </c>
      <c r="N336" s="18">
        <v>5.0000000000000001E-3</v>
      </c>
      <c r="O336" s="127">
        <f>(((G336*Constants!$B$23*0.000000001*Input!G336*(Constants!$B$7/Constants!$B$6))-(N336*0.000000001))/Input!F336)*1000000</f>
        <v>0.6002555954587695</v>
      </c>
      <c r="P336" s="18">
        <f>O336*Input!N336/100</f>
        <v>3.536092360088757E-5</v>
      </c>
      <c r="Q336" s="128">
        <f>(O336/Constants!$B$7)*602200000000000000*Constants!$B$18/(365.2425*24*60)</f>
        <v>0.44786316015743505</v>
      </c>
      <c r="R336" s="129">
        <f>Q336*Input!N336/100</f>
        <v>2.6383519137168862E-5</v>
      </c>
      <c r="S336" s="130">
        <f>Input!S336*Constants!$B$17/Constants!$B$18</f>
        <v>1.5571126295236521</v>
      </c>
      <c r="T336" s="18">
        <f>S336*Input!T336/100</f>
        <v>9.7123431354448776E-4</v>
      </c>
      <c r="U336" s="18">
        <f>S336*1/((U335+U337)/2)</f>
        <v>1.5579320037049089</v>
      </c>
      <c r="V336" s="18">
        <f>U336*Input!T336/100</f>
        <v>9.717453904604283E-4</v>
      </c>
      <c r="W336" s="131">
        <v>3.0000000000000001E-3</v>
      </c>
      <c r="X336" s="127">
        <f>IF((((Constants!$B$25*0.000000001*Input!G336/Input!W336*(Constants!$B$11/Constants!$B$9))-(W336*0.000000001))/Input!F336)*1000000000&lt;0, "n.d.", (((Constants!$B$25*0.000000001*Input!G336/Input!W336*(Constants!$B$11/Constants!$B$9))-(W336*0.000000001))/Input!F336)*1000000000)</f>
        <v>2.6408081705648182E-2</v>
      </c>
      <c r="Y336" s="127">
        <f>X336*Input!X336/100</f>
        <v>1.8667147274818011E-4</v>
      </c>
      <c r="Z336" s="127">
        <f>(X336/Constants!$B$11)*6.022E+23*0.000000001*Constants!$B$19/(365.2425*24*60)</f>
        <v>6.4470664841123408E-6</v>
      </c>
      <c r="AA336" s="127">
        <f>Z336*Input!X336/100</f>
        <v>4.5572541349615724E-8</v>
      </c>
      <c r="AB336" s="132">
        <v>0.05</v>
      </c>
      <c r="AC336" s="132">
        <v>0.9</v>
      </c>
      <c r="AD336" s="127">
        <f>(((Input!G336*Constants!$B$25*0.000000001*Input!U336*(Constants!$B$10/Constants!$B$9))-((AB336*0.000000000000001)+(Input!G336*AC336*0.000000000000001)))/Input!F336)*1000000000000</f>
        <v>2.4998135886178745</v>
      </c>
      <c r="AE336" s="127">
        <f>AD336*Input!V336/100</f>
        <v>1.0859078017918015E-2</v>
      </c>
      <c r="AF336" s="127">
        <f>(AD336/Constants!$B$10)*602200000000*Constants!$B$16/(365.2425*24*60)</f>
        <v>0.11410566228879779</v>
      </c>
      <c r="AG336" s="127">
        <f>AF336*Input!V336/100</f>
        <v>4.9566987503469749E-4</v>
      </c>
      <c r="AH336" s="18">
        <f>AF336/Z336</f>
        <v>17698.849945163602</v>
      </c>
      <c r="AI336" s="131">
        <f>AH336*SQRT((AG336/AF336)^2+(AA336/Z336)^2)</f>
        <v>146.84374547186513</v>
      </c>
      <c r="AJ336" s="130">
        <f t="shared" si="1749"/>
        <v>557.93200370490888</v>
      </c>
      <c r="AK336" s="131">
        <f>V336*1000</f>
        <v>0.97174539046042829</v>
      </c>
      <c r="AL336" s="131">
        <f>AF336/Q336</f>
        <v>0.2547779599659119</v>
      </c>
      <c r="AM336" s="131">
        <f>AL336*SQRT((R336/Q336)^2+(AG336/AF336)^2)</f>
        <v>1.1068457873574678E-3</v>
      </c>
      <c r="AN336" s="18">
        <f>AL336*1/((AN335+AN337)/2)</f>
        <v>0.25243114389305293</v>
      </c>
      <c r="AO336" s="127">
        <f>AN336*SQRT((R336/Q336)^2+(AG336/AF336)^2)</f>
        <v>1.0966503862941486E-3</v>
      </c>
      <c r="AP336" s="18">
        <f>ThU_Alter_Kombi(AN336,U336)</f>
        <v>19.077400000000001</v>
      </c>
      <c r="AQ336" s="18">
        <f t="shared" si="1755"/>
        <v>9.0399999999999994E-2</v>
      </c>
      <c r="AR336" s="152">
        <f>(AQ336/AP336)</f>
        <v>4.7385912126390387E-3</v>
      </c>
      <c r="AS336" s="129">
        <f t="shared" si="1756"/>
        <v>1.4395170350349951E-5</v>
      </c>
      <c r="AT336" s="129">
        <f t="shared" si="1757"/>
        <v>1.0175903703857361E-7</v>
      </c>
      <c r="AU336" s="18">
        <v>0.75</v>
      </c>
      <c r="AV336" s="18">
        <f>AU336/2</f>
        <v>0.375</v>
      </c>
      <c r="AW336" s="18">
        <f t="shared" si="1759"/>
        <v>19.076699999999999</v>
      </c>
      <c r="AX336" s="133">
        <f t="shared" si="1760"/>
        <v>9.24730624E-2</v>
      </c>
      <c r="AY336" s="133">
        <f t="shared" si="1761"/>
        <v>9.0707466496449202E-2</v>
      </c>
      <c r="AZ336" s="152">
        <f t="shared" si="1762"/>
        <v>4.847434954682938E-3</v>
      </c>
      <c r="BA336" s="18" t="str">
        <f>Input!B336</f>
        <v>Larga B1-236 mm</v>
      </c>
      <c r="BB336" s="134">
        <f>Input!E336</f>
        <v>236</v>
      </c>
      <c r="BC336" s="18">
        <f>((U336-1)*EXP(Constants!$B$17*AW336*1000))*1000</f>
        <v>588.79182891627681</v>
      </c>
      <c r="BD336" s="130">
        <f>SQRT((EXP(Constants!$B$17*AW336*1000)*V336)^2+((U336-1)*Constants!$B$17*EXP(Constants!$B$17*AW336*1000)*AY336*1000)^2)*1000</f>
        <v>1.03651041057666</v>
      </c>
      <c r="BE336" s="18">
        <f t="shared" si="1763"/>
        <v>19018.699999999997</v>
      </c>
      <c r="BF336" s="135">
        <f t="shared" si="1764"/>
        <v>45.3537332482246</v>
      </c>
      <c r="BG336" s="20">
        <f t="shared" si="1765"/>
        <v>0.47548824742460283</v>
      </c>
      <c r="BH336" s="18"/>
      <c r="BI336" s="18"/>
      <c r="BJ336" s="18"/>
      <c r="BK336" s="18"/>
      <c r="BL336" s="18"/>
      <c r="BM336" s="18"/>
      <c r="BN336" s="157"/>
      <c r="BO336" s="18"/>
      <c r="BP336" s="18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  <c r="CY336" s="18"/>
      <c r="CZ336" s="18"/>
      <c r="DA336" s="18"/>
      <c r="DB336" s="18"/>
      <c r="DC336" s="18"/>
      <c r="DD336" s="18"/>
      <c r="DE336" s="18"/>
      <c r="DF336" s="18"/>
    </row>
    <row r="337" spans="1:110" ht="15" customHeight="1" x14ac:dyDescent="0.2">
      <c r="A337" s="136">
        <f>Input!A337</f>
        <v>10073</v>
      </c>
      <c r="B337" s="136" t="str">
        <f>Input!B337</f>
        <v>Hu1-13</v>
      </c>
      <c r="C337" s="136">
        <f>Input!O337</f>
        <v>2.0659968731712093</v>
      </c>
      <c r="D337" s="136">
        <f>C337*Input!P337/100</f>
        <v>1.2493781459560467E-2</v>
      </c>
      <c r="E337" s="137">
        <f>Input!M337</f>
        <v>2.7191065484456183</v>
      </c>
      <c r="F337" s="138">
        <f>E337*Input!N337/100</f>
        <v>2.5976430402770801E-4</v>
      </c>
      <c r="G337" s="139">
        <f t="shared" ref="G337" si="1766">E337*137.88</f>
        <v>374.91041089968184</v>
      </c>
      <c r="H337" s="138">
        <f>G337*Input!L337/100</f>
        <v>2.2649834506986117E-2</v>
      </c>
      <c r="I337" s="136">
        <v>0</v>
      </c>
      <c r="J337" s="140">
        <f>(((C337*Constants!$B$24*0.000000001*Input!G337*(Constants!$B$4/Constants!$B$3))-(I337*0.000000000000001))/Input!F337)*1000000000000</f>
        <v>749.48417289501583</v>
      </c>
      <c r="K337" s="136">
        <f>J337*Input!P337/100</f>
        <v>4.5323841411127708</v>
      </c>
      <c r="L337" s="141">
        <f>(J337/Constants!$B$4)*602200000000*Constants!$B$17/(365.2425*24*60)</f>
        <v>10.347461170214972</v>
      </c>
      <c r="M337" s="142">
        <f>L337*Input!P337/100</f>
        <v>6.2574595441432845E-2</v>
      </c>
      <c r="N337" s="136">
        <v>0</v>
      </c>
      <c r="O337" s="140">
        <f>(((G337*Constants!$B$23*0.000000001*Input!G337*(Constants!$B$7/Constants!$B$6))-(N337*0.000000001))/Input!F337)*1000000</f>
        <v>13.700670048736621</v>
      </c>
      <c r="P337" s="136">
        <f>O337*Input!N337/100</f>
        <v>1.3088655985024969E-3</v>
      </c>
      <c r="Q337" s="143">
        <f>(O337/Constants!$B$7)*602200000000000000*Constants!$B$18/(365.2425*24*60)</f>
        <v>10.22235432826211</v>
      </c>
      <c r="R337" s="144">
        <f>Q337*Input!N337/100</f>
        <v>9.7657179308534314E-4</v>
      </c>
      <c r="S337" s="142">
        <f>Input!S337*Constants!$B$17/Constants!$B$18</f>
        <v>0.99963895296444649</v>
      </c>
      <c r="T337" s="136">
        <f>S337*Input!T337/100</f>
        <v>1.64783267885999E-3</v>
      </c>
      <c r="U337" s="142">
        <f>S337</f>
        <v>0.99963895296444649</v>
      </c>
      <c r="V337" s="136">
        <f>U337*Input!T337/100</f>
        <v>1.64783267885999E-3</v>
      </c>
      <c r="W337" s="145">
        <v>0</v>
      </c>
      <c r="X337" s="140">
        <f>(((Constants!$B$25*0.000000001*Input!G337/Input!W337*(Constants!$B$11/Constants!$B$9))-(W337*0.000000001))/Input!F337)*1000000000</f>
        <v>0.95312694883697568</v>
      </c>
      <c r="Y337" s="140">
        <f>X337*Input!X337/100</f>
        <v>4.915393521235936E-3</v>
      </c>
      <c r="Z337" s="140">
        <f>(X337/Constants!$B$11)*6.022E+23*0.000000001*Constants!$B$19/(365.2425*24*60)</f>
        <v>2.3268910159562455E-4</v>
      </c>
      <c r="AA337" s="140">
        <f>Z337*Input!X337/100</f>
        <v>1.2000064669674697E-6</v>
      </c>
      <c r="AB337" s="141">
        <v>0</v>
      </c>
      <c r="AC337" s="141">
        <v>0.9</v>
      </c>
      <c r="AD337" s="140">
        <f>(((Input!G337*Constants!$B$25*0.000000001*Input!U337*(Constants!$B$10/Constants!$B$9))-((AB337*0.000000000000001)+(Input!G337*AC337*0.000000000000001)))/Input!F337)*1000000000000</f>
        <v>225.87619775090158</v>
      </c>
      <c r="AE337" s="140">
        <f>AD337*Input!V337/100</f>
        <v>0.5593485011099496</v>
      </c>
      <c r="AF337" s="140">
        <f>(AD337/Constants!$B$10)*602200000000*Constants!$B$16/(365.2425*24*60)</f>
        <v>10.310270036531874</v>
      </c>
      <c r="AG337" s="140">
        <f>AF337*Input!V337/100</f>
        <v>2.553183623771137E-2</v>
      </c>
      <c r="AH337" s="136">
        <f t="shared" ref="AH337" si="1767">AF337/Z337</f>
        <v>44309.209008204562</v>
      </c>
      <c r="AI337" s="145">
        <f t="shared" ref="AI337" si="1768">AH337*SQRT((AG337/AF337)^2+(AA337/Z337)^2)</f>
        <v>253.48675810416586</v>
      </c>
      <c r="AJ337" s="142">
        <f t="shared" si="1749"/>
        <v>-0.36104703555350781</v>
      </c>
      <c r="AK337" s="145">
        <f t="shared" ref="AK337" si="1769">V337*1000</f>
        <v>1.64783267885999</v>
      </c>
      <c r="AL337" s="145">
        <f t="shared" ref="AL337" si="1770">AF337/Q337</f>
        <v>1.0086003385762807</v>
      </c>
      <c r="AM337" s="145">
        <f t="shared" ref="AM337" si="1771">AL337*SQRT((R337/Q337)^2+(AG337/AF337)^2)</f>
        <v>2.4995052527999485E-3</v>
      </c>
      <c r="AN337" s="136">
        <f>AF337/Q337</f>
        <v>1.0086003385762807</v>
      </c>
      <c r="AO337" s="140">
        <f t="shared" ref="AO337" si="1772">AN337*SQRT((R337/Q337)^2+(AG337/AF337)^2)</f>
        <v>2.4995052527999485E-3</v>
      </c>
      <c r="AP337" s="136" t="str">
        <f t="shared" ref="AP337" si="1773">ThU_Alter_Kombi(AN337,U337)</f>
        <v>Out of range</v>
      </c>
      <c r="AQ337" s="136" t="e">
        <f t="shared" si="1755"/>
        <v>#VALUE!</v>
      </c>
      <c r="AR337" s="136" t="e">
        <f>(AQ337/AP337)*100</f>
        <v>#VALUE!</v>
      </c>
      <c r="AS337" s="144">
        <f t="shared" si="1756"/>
        <v>2.2762770113759472E-5</v>
      </c>
      <c r="AT337" s="144">
        <f t="shared" si="1757"/>
        <v>1.1741055977749823E-7</v>
      </c>
      <c r="AU337" s="136">
        <v>0.75</v>
      </c>
      <c r="AV337" s="136">
        <f t="shared" ref="AV337" si="1774">AU337/2</f>
        <v>0.375</v>
      </c>
      <c r="AW337" s="136" t="str">
        <f t="shared" si="1759"/>
        <v>Out of range</v>
      </c>
      <c r="AX337" s="146">
        <f t="shared" si="1760"/>
        <v>0</v>
      </c>
      <c r="AY337" s="146" t="e">
        <f t="shared" si="1761"/>
        <v>#VALUE!</v>
      </c>
      <c r="AZ337" s="147" t="e">
        <f t="shared" si="1762"/>
        <v>#VALUE!</v>
      </c>
      <c r="BA337" s="136" t="str">
        <f>Input!B337</f>
        <v>Hu1-13</v>
      </c>
      <c r="BB337" s="148">
        <f>Input!E337</f>
        <v>0</v>
      </c>
      <c r="BC337" s="136" t="e">
        <f>((U337-1)*EXP(Constants!$B$17*AW337*1000))*1000</f>
        <v>#VALUE!</v>
      </c>
      <c r="BD337" s="142" t="e">
        <f>SQRT((EXP(Constants!$B$17*AW337*1000)*V337)^2+((U337-1)*Constants!$B$17*EXP(Constants!$B$17*AW337*1000)*AY337*1000)^2)*1000</f>
        <v>#VALUE!</v>
      </c>
      <c r="BE337" s="136" t="e">
        <f t="shared" si="1763"/>
        <v>#VALUE!</v>
      </c>
      <c r="BF337" s="149" t="e">
        <f t="shared" si="1764"/>
        <v>#VALUE!</v>
      </c>
      <c r="BG337" s="158" t="e">
        <f t="shared" si="1765"/>
        <v>#VALUE!</v>
      </c>
      <c r="BH337" s="136"/>
      <c r="BI337" s="18"/>
      <c r="BJ337" s="18"/>
      <c r="BK337" s="18"/>
      <c r="BL337" s="18"/>
      <c r="BM337" s="18"/>
      <c r="BN337" s="157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</row>
    <row r="338" spans="1:110" ht="15" customHeight="1" x14ac:dyDescent="0.2">
      <c r="A338" s="18">
        <f>Input!A338</f>
        <v>10327</v>
      </c>
      <c r="B338" s="18" t="str">
        <f>Input!B338</f>
        <v>Larga B1-320 mm</v>
      </c>
      <c r="C338" s="18">
        <f>Input!O338</f>
        <v>1.2483354556182997</v>
      </c>
      <c r="D338" s="18">
        <f>C338*Input!P338/100</f>
        <v>3.7036713141797811E-3</v>
      </c>
      <c r="E338" s="150">
        <f>Input!M338</f>
        <v>1.0943292189843545</v>
      </c>
      <c r="F338" s="151">
        <f>E338*Input!N338/100</f>
        <v>6.8282409880011572E-5</v>
      </c>
      <c r="G338" s="21">
        <f>E338*137.88</f>
        <v>150.8861127135628</v>
      </c>
      <c r="H338" s="151">
        <f>G338*Input!L338/100</f>
        <v>9.1131435827360684E-3</v>
      </c>
      <c r="I338" s="18">
        <v>0.3</v>
      </c>
      <c r="J338" s="127">
        <f>(((C338*Constants!$B$24*0.000000001*Input!G338*(Constants!$B$4/Constants!$B$3))-(I338*0.000000000000001))/Input!F338)*1000000000000</f>
        <v>33.086736454525713</v>
      </c>
      <c r="K338" s="18">
        <f>J338*Input!P338/100</f>
        <v>9.8164636864982863E-2</v>
      </c>
      <c r="L338" s="132">
        <f>(J338/Constants!$B$4)*602200000000*Constants!$B$17/(365.2425*24*60)</f>
        <v>0.4567991334492098</v>
      </c>
      <c r="M338" s="130">
        <f>L338*Input!P338/100</f>
        <v>1.3552718055741323E-3</v>
      </c>
      <c r="N338" s="18">
        <v>5.0000000000000001E-3</v>
      </c>
      <c r="O338" s="127">
        <f>(((G338*Constants!$B$23*0.000000001*Input!G338*(Constants!$B$7/Constants!$B$6))-(N338*0.000000001))/Input!F338)*1000000</f>
        <v>0.40284971140576992</v>
      </c>
      <c r="P338" s="18">
        <f>O338*Input!N338/100</f>
        <v>2.5136447640302316E-5</v>
      </c>
      <c r="Q338" s="128">
        <f>(O338/Constants!$B$7)*602200000000000000*Constants!$B$18/(365.2425*24*60)</f>
        <v>0.30057453222206848</v>
      </c>
      <c r="R338" s="129">
        <f>Q338*Input!N338/100</f>
        <v>1.8754825378534881E-5</v>
      </c>
      <c r="S338" s="130">
        <f>Input!S338*Constants!$B$17/Constants!$B$18</f>
        <v>1.5180681507235301</v>
      </c>
      <c r="T338" s="18">
        <f>S338*Input!T338/100</f>
        <v>1.3402669358102009E-3</v>
      </c>
      <c r="U338" s="18">
        <f>S338*1/((U337+U339)/2)</f>
        <v>1.5194600072072315</v>
      </c>
      <c r="V338" s="18">
        <f>U338*Input!T338/100</f>
        <v>1.3414957734112064E-3</v>
      </c>
      <c r="W338" s="131">
        <v>3.0000000000000001E-3</v>
      </c>
      <c r="X338" s="127">
        <f>IF((((Constants!$B$25*0.000000001*Input!G338/Input!W338*(Constants!$B$11/Constants!$B$9))-(W338*0.000000001))/Input!F338)*1000000000&lt;0, "n.d.", (((Constants!$B$25*0.000000001*Input!G338/Input!W338*(Constants!$B$11/Constants!$B$9))-(W338*0.000000001))/Input!F338)*1000000000)</f>
        <v>7.6696058216481108E-2</v>
      </c>
      <c r="Y338" s="127">
        <f>X338*Input!X338/100</f>
        <v>3.1953127051692024E-4</v>
      </c>
      <c r="Z338" s="127">
        <f>(X338/Constants!$B$11)*6.022E+23*0.000000001*Constants!$B$19/(365.2425*24*60)</f>
        <v>1.8723987296860254E-5</v>
      </c>
      <c r="AA338" s="127">
        <f>Z338*Input!X338/100</f>
        <v>7.8007913173597439E-8</v>
      </c>
      <c r="AB338" s="132">
        <v>0.05</v>
      </c>
      <c r="AC338" s="132">
        <v>0.9</v>
      </c>
      <c r="AD338" s="127">
        <f>(((Input!G338*Constants!$B$25*0.000000001*Input!U338*(Constants!$B$10/Constants!$B$9))-((AB338*0.000000000000001)+(Input!G338*AC338*0.000000000000001)))/Input!F338)*1000000000000</f>
        <v>2.0080274211084688</v>
      </c>
      <c r="AE338" s="127">
        <f>AD338*Input!V338/100</f>
        <v>9.2806427403038915E-3</v>
      </c>
      <c r="AF338" s="127">
        <f>(AD338/Constants!$B$10)*602200000000*Constants!$B$16/(365.2425*24*60)</f>
        <v>9.1657753931296534E-2</v>
      </c>
      <c r="AG338" s="127">
        <f>AF338*Input!V338/100</f>
        <v>4.2362114166024533E-4</v>
      </c>
      <c r="AH338" s="18">
        <f>AF338/Z338</f>
        <v>4895.2048769369885</v>
      </c>
      <c r="AI338" s="131">
        <f>AH338*SQRT((AG338/AF338)^2+(AA338/Z338)^2)</f>
        <v>30.459822013345978</v>
      </c>
      <c r="AJ338" s="130">
        <f t="shared" si="1749"/>
        <v>519.46000720723146</v>
      </c>
      <c r="AK338" s="131">
        <f>V338*1000</f>
        <v>1.3414957734112065</v>
      </c>
      <c r="AL338" s="131">
        <f>AF338/Q338</f>
        <v>0.3049418500419675</v>
      </c>
      <c r="AM338" s="131">
        <f>AL338*SQRT((R338/Q338)^2+(AG338/AF338)^2)</f>
        <v>1.4094998087938798E-3</v>
      </c>
      <c r="AN338" s="18">
        <f>AL338*1/((AN337+AN339)/2)</f>
        <v>0.30209528828807308</v>
      </c>
      <c r="AO338" s="127">
        <f>AN338*SQRT((R338/Q338)^2+(AG338/AF338)^2)</f>
        <v>1.3963424535562107E-3</v>
      </c>
      <c r="AP338" s="18">
        <f>ThU_Alter_Kombi(AN338,U338)</f>
        <v>23.868600000000001</v>
      </c>
      <c r="AQ338" s="18">
        <f t="shared" si="1755"/>
        <v>0.125</v>
      </c>
      <c r="AR338" s="152">
        <f>(AQ338/AP338)</f>
        <v>5.237005940859539E-3</v>
      </c>
      <c r="AS338" s="129">
        <f t="shared" si="1756"/>
        <v>6.2293991305380198E-5</v>
      </c>
      <c r="AT338" s="129">
        <f t="shared" si="1757"/>
        <v>2.5955845603716499E-7</v>
      </c>
      <c r="AU338" s="18">
        <v>0.75</v>
      </c>
      <c r="AV338" s="18">
        <f>AU338/2</f>
        <v>0.375</v>
      </c>
      <c r="AW338" s="18">
        <f t="shared" si="1759"/>
        <v>23.865300000000001</v>
      </c>
      <c r="AX338" s="133">
        <f t="shared" si="1760"/>
        <v>0.1231104284</v>
      </c>
      <c r="AY338" s="133">
        <f t="shared" si="1761"/>
        <v>0.12425771427855328</v>
      </c>
      <c r="AZ338" s="152">
        <f t="shared" si="1762"/>
        <v>5.1585535652181195E-3</v>
      </c>
      <c r="BA338" s="18" t="str">
        <f>Input!B338</f>
        <v>Larga B1-320 mm</v>
      </c>
      <c r="BB338" s="134">
        <f>Input!E338</f>
        <v>320</v>
      </c>
      <c r="BC338" s="18">
        <f>((U338-1)*EXP(Constants!$B$17*AW338*1000))*1000</f>
        <v>555.65029628547074</v>
      </c>
      <c r="BD338" s="130">
        <f>SQRT((EXP(Constants!$B$17*AW338*1000)*V338)^2+((U338-1)*Constants!$B$17*EXP(Constants!$B$17*AW338*1000)*AY338*1000)^2)*1000</f>
        <v>1.4481246897280147</v>
      </c>
      <c r="BE338" s="18">
        <f t="shared" si="1763"/>
        <v>23807.300000000003</v>
      </c>
      <c r="BF338" s="135">
        <f t="shared" si="1764"/>
        <v>62.12885713927664</v>
      </c>
      <c r="BG338" s="20">
        <f t="shared" si="1765"/>
        <v>0.52066269553935318</v>
      </c>
      <c r="BH338" s="18"/>
      <c r="BI338" s="18"/>
      <c r="BJ338" s="18"/>
      <c r="BK338" s="18"/>
      <c r="BL338" s="18"/>
      <c r="BM338" s="18"/>
      <c r="BN338" s="157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</row>
    <row r="339" spans="1:110" ht="15" customHeight="1" x14ac:dyDescent="0.2">
      <c r="A339" s="136">
        <f>Input!A339</f>
        <v>10073</v>
      </c>
      <c r="B339" s="136" t="str">
        <f>Input!B339</f>
        <v>Hu1-13</v>
      </c>
      <c r="C339" s="136">
        <f>Input!O339</f>
        <v>2.0693575567579283</v>
      </c>
      <c r="D339" s="136">
        <f>C339*Input!P339/100</f>
        <v>1.2966713743776184E-2</v>
      </c>
      <c r="E339" s="137">
        <f>Input!M339</f>
        <v>2.7190982508201764</v>
      </c>
      <c r="F339" s="138">
        <f>E339*Input!N339/100</f>
        <v>3.0870739502598851E-4</v>
      </c>
      <c r="G339" s="139">
        <f t="shared" ref="G339" si="1775">E339*137.88</f>
        <v>374.90926682308589</v>
      </c>
      <c r="H339" s="138">
        <f>G339*Input!L339/100</f>
        <v>2.3493798735505719E-2</v>
      </c>
      <c r="I339" s="136">
        <v>0</v>
      </c>
      <c r="J339" s="140">
        <f>(((C339*Constants!$B$24*0.000000001*Input!G339*(Constants!$B$4/Constants!$B$3))-(I339*0.000000000000001))/Input!F339)*1000000000000</f>
        <v>750.70333212563355</v>
      </c>
      <c r="K339" s="136">
        <f>J339*Input!P339/100</f>
        <v>4.7039503552119699</v>
      </c>
      <c r="L339" s="141">
        <f>(J339/Constants!$B$4)*602200000000*Constants!$B$17/(365.2425*24*60)</f>
        <v>10.364293017044234</v>
      </c>
      <c r="M339" s="142">
        <f>L339*Input!P339/100</f>
        <v>6.4943257519585795E-2</v>
      </c>
      <c r="N339" s="136">
        <v>0</v>
      </c>
      <c r="O339" s="140">
        <f>(((G339*Constants!$B$23*0.000000001*Input!G339*(Constants!$B$7/Constants!$B$6))-(N339*0.000000001))/Input!F339)*1000000</f>
        <v>13.700628239772412</v>
      </c>
      <c r="P339" s="136">
        <f>O339*Input!N339/100</f>
        <v>1.5554734930390518E-3</v>
      </c>
      <c r="Q339" s="143">
        <f>(O339/Constants!$B$7)*602200000000000000*Constants!$B$18/(365.2425*24*60)</f>
        <v>10.222323133726023</v>
      </c>
      <c r="R339" s="144">
        <f>Q339*Input!N339/100</f>
        <v>1.1605710624007747E-3</v>
      </c>
      <c r="S339" s="142">
        <f>Input!S339*Constants!$B$17/Constants!$B$18</f>
        <v>0.99852900607745076</v>
      </c>
      <c r="T339" s="136">
        <f>S339*Input!T339/100</f>
        <v>1.5681199172200002E-3</v>
      </c>
      <c r="U339" s="142">
        <f>S339</f>
        <v>0.99852900607745076</v>
      </c>
      <c r="V339" s="136">
        <f>U339*Input!T339/100</f>
        <v>1.5681199172200002E-3</v>
      </c>
      <c r="W339" s="145">
        <v>0</v>
      </c>
      <c r="X339" s="140">
        <f>(((Constants!$B$25*0.000000001*Input!G339/Input!W339*(Constants!$B$11/Constants!$B$9))-(W339*0.000000001))/Input!F339)*1000000000</f>
        <v>0.94684760643853438</v>
      </c>
      <c r="Y339" s="140">
        <f>X339*Input!X339/100</f>
        <v>4.0610201442867998E-3</v>
      </c>
      <c r="Z339" s="140">
        <f>(X339/Constants!$B$11)*6.022E+23*0.000000001*Constants!$B$19/(365.2425*24*60)</f>
        <v>2.3115611111299524E-4</v>
      </c>
      <c r="AA339" s="140">
        <f>Z339*Input!X339/100</f>
        <v>9.9142630484730492E-7</v>
      </c>
      <c r="AB339" s="141">
        <v>0</v>
      </c>
      <c r="AC339" s="141">
        <v>0.9</v>
      </c>
      <c r="AD339" s="140">
        <f>(((Input!G339*Constants!$B$25*0.000000001*Input!U339*(Constants!$B$10/Constants!$B$9))-((AB339*0.000000000000001)+(Input!G339*AC339*0.000000000000001)))/Input!F339)*1000000000000</f>
        <v>226.24385584671657</v>
      </c>
      <c r="AE339" s="140">
        <f>AD339*Input!V339/100</f>
        <v>0.61012248360363319</v>
      </c>
      <c r="AF339" s="140">
        <f>(AD339/Constants!$B$10)*602200000000*Constants!$B$16/(365.2425*24*60)</f>
        <v>10.327052036081687</v>
      </c>
      <c r="AG339" s="140">
        <f>AF339*Input!V339/100</f>
        <v>2.7849448609234169E-2</v>
      </c>
      <c r="AH339" s="136">
        <f t="shared" ref="AH339" si="1776">AF339/Z339</f>
        <v>44675.660904476586</v>
      </c>
      <c r="AI339" s="145">
        <f t="shared" ref="AI339" si="1777">AH339*SQRT((AG339/AF339)^2+(AA339/Z339)^2)</f>
        <v>226.34244821820934</v>
      </c>
      <c r="AJ339" s="142">
        <f t="shared" si="1749"/>
        <v>-1.4709939225492352</v>
      </c>
      <c r="AK339" s="145">
        <f t="shared" ref="AK339" si="1778">V339*1000</f>
        <v>1.5681199172200002</v>
      </c>
      <c r="AL339" s="145">
        <f t="shared" ref="AL339" si="1779">AF339/Q339</f>
        <v>1.0102451175711846</v>
      </c>
      <c r="AM339" s="145">
        <f t="shared" ref="AM339" si="1780">AL339*SQRT((R339/Q339)^2+(AG339/AF339)^2)</f>
        <v>2.7267889711932278E-3</v>
      </c>
      <c r="AN339" s="136">
        <f>AF339/Q339</f>
        <v>1.0102451175711846</v>
      </c>
      <c r="AO339" s="140">
        <f t="shared" ref="AO339" si="1781">AN339*SQRT((R339/Q339)^2+(AG339/AF339)^2)</f>
        <v>2.7267889711932278E-3</v>
      </c>
      <c r="AP339" s="136" t="str">
        <f t="shared" ref="AP339" si="1782">ThU_Alter_Kombi(AN339,U339)</f>
        <v>Out of range</v>
      </c>
      <c r="AQ339" s="136" t="e">
        <f t="shared" si="1755"/>
        <v>#VALUE!</v>
      </c>
      <c r="AR339" s="136" t="e">
        <f>(AQ339/AP339)*100</f>
        <v>#VALUE!</v>
      </c>
      <c r="AS339" s="144">
        <f t="shared" si="1756"/>
        <v>2.261287459700358E-5</v>
      </c>
      <c r="AT339" s="144">
        <f t="shared" si="1757"/>
        <v>9.7020371874191696E-8</v>
      </c>
      <c r="AU339" s="136">
        <v>0.75</v>
      </c>
      <c r="AV339" s="136">
        <f t="shared" ref="AV339" si="1783">AU339/2</f>
        <v>0.375</v>
      </c>
      <c r="AW339" s="136" t="str">
        <f t="shared" si="1759"/>
        <v>Out of range</v>
      </c>
      <c r="AX339" s="146">
        <f t="shared" si="1760"/>
        <v>0</v>
      </c>
      <c r="AY339" s="146" t="e">
        <f t="shared" si="1761"/>
        <v>#VALUE!</v>
      </c>
      <c r="AZ339" s="147" t="e">
        <f t="shared" si="1762"/>
        <v>#VALUE!</v>
      </c>
      <c r="BA339" s="136" t="str">
        <f>Input!B339</f>
        <v>Hu1-13</v>
      </c>
      <c r="BB339" s="148">
        <f>Input!E339</f>
        <v>0</v>
      </c>
      <c r="BC339" s="136" t="e">
        <f>((U339-1)*EXP(Constants!$B$17*AW339*1000))*1000</f>
        <v>#VALUE!</v>
      </c>
      <c r="BD339" s="142" t="e">
        <f>SQRT((EXP(Constants!$B$17*AW339*1000)*V339)^2+((U339-1)*Constants!$B$17*EXP(Constants!$B$17*AW339*1000)*AY339*1000)^2)*1000</f>
        <v>#VALUE!</v>
      </c>
      <c r="BE339" s="136" t="e">
        <f t="shared" si="1763"/>
        <v>#VALUE!</v>
      </c>
      <c r="BF339" s="149" t="e">
        <f t="shared" si="1764"/>
        <v>#VALUE!</v>
      </c>
      <c r="BG339" s="158" t="e">
        <f t="shared" si="1765"/>
        <v>#VALUE!</v>
      </c>
      <c r="BH339" s="136"/>
      <c r="BI339" s="18"/>
      <c r="BJ339" s="18"/>
      <c r="BK339" s="18"/>
      <c r="BL339" s="18"/>
      <c r="BM339" s="18"/>
      <c r="BN339" s="157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</row>
    <row r="340" spans="1:110" ht="15" customHeight="1" x14ac:dyDescent="0.2">
      <c r="A340" s="18">
        <f>Input!A340</f>
        <v>10328</v>
      </c>
      <c r="B340" s="18" t="str">
        <f>Input!B340</f>
        <v>Larga B1-398 mm</v>
      </c>
      <c r="C340" s="18">
        <f>Input!O340</f>
        <v>1.0490516946538082</v>
      </c>
      <c r="D340" s="18">
        <f>C340*Input!P340/100</f>
        <v>2.9564538177290502E-3</v>
      </c>
      <c r="E340" s="150">
        <f>Input!M340</f>
        <v>0.9262521236290121</v>
      </c>
      <c r="F340" s="151">
        <f>E340*Input!N340/100</f>
        <v>5.4579195447642134E-5</v>
      </c>
      <c r="G340" s="21">
        <f>E340*137.88</f>
        <v>127.71164280596818</v>
      </c>
      <c r="H340" s="151">
        <f>G340*Input!L340/100</f>
        <v>5.7648763948281202E-3</v>
      </c>
      <c r="I340" s="18">
        <v>0.3</v>
      </c>
      <c r="J340" s="127">
        <f>(((C340*Constants!$B$24*0.000000001*Input!G340*(Constants!$B$4/Constants!$B$3))-(I340*0.000000000000001))/Input!F340)*1000000000000</f>
        <v>31.839380945432989</v>
      </c>
      <c r="K340" s="18">
        <f>J340*Input!P340/100</f>
        <v>8.9730239062545708E-2</v>
      </c>
      <c r="L340" s="132">
        <f>(J340/Constants!$B$4)*602200000000*Constants!$B$17/(365.2425*24*60)</f>
        <v>0.43957800568885269</v>
      </c>
      <c r="M340" s="130">
        <f>L340*Input!P340/100</f>
        <v>1.2388255790744438E-3</v>
      </c>
      <c r="N340" s="18">
        <v>5.0000000000000001E-3</v>
      </c>
      <c r="O340" s="127">
        <f>(((G340*Constants!$B$23*0.000000001*Input!G340*(Constants!$B$7/Constants!$B$6))-(N340*0.000000001))/Input!F340)*1000000</f>
        <v>0.39045304713890933</v>
      </c>
      <c r="P340" s="18">
        <f>O340*Input!N340/100</f>
        <v>2.3007356884028489E-5</v>
      </c>
      <c r="Q340" s="128">
        <f>(O340/Constants!$B$7)*602200000000000000*Constants!$B$18/(365.2425*24*60)</f>
        <v>0.29132512367682439</v>
      </c>
      <c r="R340" s="129">
        <f>Q340*Input!N340/100</f>
        <v>1.7166266568619922E-5</v>
      </c>
      <c r="S340" s="130">
        <f>Input!S340*Constants!$B$17/Constants!$B$18</f>
        <v>1.5024649149190941</v>
      </c>
      <c r="T340" s="18">
        <f>S340*Input!T340/100</f>
        <v>1.1008774193951797E-3</v>
      </c>
      <c r="U340" s="18">
        <f>S340*1/((U339+U341)/2)</f>
        <v>1.5039678138777206</v>
      </c>
      <c r="V340" s="18">
        <f>U340*Input!T340/100</f>
        <v>1.1019786148445748E-3</v>
      </c>
      <c r="W340" s="131">
        <v>3.0000000000000001E-3</v>
      </c>
      <c r="X340" s="127">
        <f>IF((((Constants!$B$25*0.000000001*Input!G340/Input!W340*(Constants!$B$11/Constants!$B$9))-(W340*0.000000001))/Input!F340)*1000000000&lt;0, "n.d.", (((Constants!$B$25*0.000000001*Input!G340/Input!W340*(Constants!$B$11/Constants!$B$9))-(W340*0.000000001))/Input!F340)*1000000000)</f>
        <v>0.12597058965767205</v>
      </c>
      <c r="Y340" s="127">
        <f>X340*Input!X340/100</f>
        <v>3.2108814363434256E-4</v>
      </c>
      <c r="Z340" s="127">
        <f>(X340/Constants!$B$11)*6.022E+23*0.000000001*Constants!$B$19/(365.2425*24*60)</f>
        <v>3.0753493404715754E-5</v>
      </c>
      <c r="AA340" s="127">
        <f>Z340*Input!X340/100</f>
        <v>7.8387996233292076E-8</v>
      </c>
      <c r="AB340" s="132">
        <v>0.05</v>
      </c>
      <c r="AC340" s="132">
        <v>0.9</v>
      </c>
      <c r="AD340" s="127">
        <f>(((Input!G340*Constants!$B$25*0.000000001*Input!U340*(Constants!$B$10/Constants!$B$9))-((AB340*0.000000000000001)+(Input!G340*AC340*0.000000000000001)))/Input!F340)*1000000000000</f>
        <v>2.097554747908061</v>
      </c>
      <c r="AE340" s="127">
        <f>AD340*Input!V340/100</f>
        <v>9.2656140859542196E-3</v>
      </c>
      <c r="AF340" s="127">
        <f>(AD340/Constants!$B$10)*602200000000*Constants!$B$16/(365.2425*24*60)</f>
        <v>9.5744288608892711E-2</v>
      </c>
      <c r="AG340" s="127">
        <f>AF340*Input!V340/100</f>
        <v>4.2293514868633439E-4</v>
      </c>
      <c r="AH340" s="18">
        <f>AF340/Z340</f>
        <v>3113.2817123862501</v>
      </c>
      <c r="AI340" s="131">
        <f>AH340*SQRT((AG340/AF340)^2+(AA340/Z340)^2)</f>
        <v>15.877693914186855</v>
      </c>
      <c r="AJ340" s="130">
        <f t="shared" si="1749"/>
        <v>503.96781387772063</v>
      </c>
      <c r="AK340" s="131">
        <f>V340*1000</f>
        <v>1.1019786148445747</v>
      </c>
      <c r="AL340" s="131">
        <f>AF340/Q340</f>
        <v>0.32865098416676447</v>
      </c>
      <c r="AM340" s="131">
        <f>AL340*SQRT((R340/Q340)^2+(AG340/AF340)^2)</f>
        <v>1.4518925462108599E-3</v>
      </c>
      <c r="AN340" s="18">
        <f>AL340*1/((AN339+AN341)/2)</f>
        <v>0.3252782392638785</v>
      </c>
      <c r="AO340" s="127">
        <f>AN340*SQRT((R340/Q340)^2+(AG340/AF340)^2)</f>
        <v>1.4369926572079838E-3</v>
      </c>
      <c r="AP340" s="18">
        <f>ThU_Alter_Kombi(AN340,U340)</f>
        <v>26.212900000000001</v>
      </c>
      <c r="AQ340" s="18">
        <f t="shared" si="1755"/>
        <v>0.13120000000000001</v>
      </c>
      <c r="AR340" s="152">
        <f>(AQ340/AP340)</f>
        <v>5.0051692105795237E-3</v>
      </c>
      <c r="AS340" s="129">
        <f t="shared" si="1756"/>
        <v>1.0556416493220653E-4</v>
      </c>
      <c r="AT340" s="129">
        <f t="shared" si="1757"/>
        <v>2.6914582114533897E-7</v>
      </c>
      <c r="AU340" s="18">
        <v>0.75</v>
      </c>
      <c r="AV340" s="18">
        <f>AU340/2</f>
        <v>0.375</v>
      </c>
      <c r="AW340" s="18">
        <f t="shared" si="1759"/>
        <v>26.2073</v>
      </c>
      <c r="AX340" s="133">
        <f t="shared" si="1760"/>
        <v>0.13057836910000001</v>
      </c>
      <c r="AY340" s="133">
        <f t="shared" si="1761"/>
        <v>0.13118347796096128</v>
      </c>
      <c r="AZ340" s="152">
        <f t="shared" si="1762"/>
        <v>4.9825189584581401E-3</v>
      </c>
      <c r="BA340" s="18" t="str">
        <f>Input!B340</f>
        <v>Larga B1-398 mm</v>
      </c>
      <c r="BB340" s="134">
        <f>Input!E340</f>
        <v>398</v>
      </c>
      <c r="BC340" s="18">
        <f>((U340-1)*EXP(Constants!$B$17*AW340*1000))*1000</f>
        <v>542.65349078338443</v>
      </c>
      <c r="BD340" s="130">
        <f>SQRT((EXP(Constants!$B$17*AW340*1000)*V340)^2+((U340-1)*Constants!$B$17*EXP(Constants!$B$17*AW340*1000)*AY340*1000)^2)*1000</f>
        <v>1.2034551834941611</v>
      </c>
      <c r="BE340" s="18">
        <f t="shared" si="1763"/>
        <v>26149.3</v>
      </c>
      <c r="BF340" s="135">
        <f t="shared" si="1764"/>
        <v>65.591738980480642</v>
      </c>
      <c r="BG340" s="20">
        <f t="shared" si="1765"/>
        <v>0.50056082832249515</v>
      </c>
      <c r="BH340" s="18"/>
      <c r="BI340" s="18"/>
      <c r="BJ340" s="18"/>
      <c r="BK340" s="18"/>
      <c r="BL340" s="18"/>
      <c r="BM340" s="18"/>
      <c r="BN340" s="157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</row>
    <row r="341" spans="1:110" ht="15" customHeight="1" x14ac:dyDescent="0.2">
      <c r="A341" s="136">
        <f>Input!A341</f>
        <v>10073</v>
      </c>
      <c r="B341" s="136" t="str">
        <f>Input!B341</f>
        <v>Hu1-13</v>
      </c>
      <c r="C341" s="136">
        <f>Input!O341</f>
        <v>2.0603699344517032</v>
      </c>
      <c r="D341" s="136">
        <f>C341*Input!P341/100</f>
        <v>1.4322291784372691E-2</v>
      </c>
      <c r="E341" s="137">
        <f>Input!M341</f>
        <v>2.7187989561721131</v>
      </c>
      <c r="F341" s="138">
        <f>E341*Input!N341/100</f>
        <v>2.6004067261104299E-4</v>
      </c>
      <c r="G341" s="139">
        <f t="shared" ref="G341" si="1784">E341*137.88</f>
        <v>374.86800007701095</v>
      </c>
      <c r="H341" s="138">
        <f>G341*Input!L341/100</f>
        <v>2.1332260083631066E-2</v>
      </c>
      <c r="I341" s="136">
        <v>0</v>
      </c>
      <c r="J341" s="140">
        <f>(((C341*Constants!$B$24*0.000000001*Input!G341*(Constants!$B$4/Constants!$B$3))-(I341*0.000000000000001))/Input!F341)*1000000000000</f>
        <v>747.44288156157518</v>
      </c>
      <c r="K341" s="136">
        <f>J341*Input!P341/100</f>
        <v>5.195715032954018</v>
      </c>
      <c r="L341" s="141">
        <f>(J341/Constants!$B$4)*602200000000*Constants!$B$17/(365.2425*24*60)</f>
        <v>10.319278876880764</v>
      </c>
      <c r="M341" s="142">
        <f>L341*Input!P341/100</f>
        <v>7.1732614909434111E-2</v>
      </c>
      <c r="N341" s="136">
        <v>0</v>
      </c>
      <c r="O341" s="140">
        <f>(((G341*Constants!$B$23*0.000000001*Input!G341*(Constants!$B$7/Constants!$B$6))-(N341*0.000000001))/Input!F341)*1000000</f>
        <v>13.699120193968612</v>
      </c>
      <c r="P341" s="136">
        <f>O341*Input!N341/100</f>
        <v>1.3102581275206313E-3</v>
      </c>
      <c r="Q341" s="143">
        <f>(O341/Constants!$B$7)*602200000000000000*Constants!$B$18/(365.2425*24*60)</f>
        <v>10.221197949447092</v>
      </c>
      <c r="R341" s="144">
        <f>Q341*Input!N341/100</f>
        <v>9.7761078789254012E-4</v>
      </c>
      <c r="S341" s="142">
        <f>Input!S341*Constants!$B$17/Constants!$B$18</f>
        <v>0.99947241530303543</v>
      </c>
      <c r="T341" s="136">
        <f>S341*Input!T341/100</f>
        <v>1.2109033096782426E-3</v>
      </c>
      <c r="U341" s="142">
        <f>S341</f>
        <v>0.99947241530303543</v>
      </c>
      <c r="V341" s="136">
        <f>U341*Input!T341/100</f>
        <v>1.2109033096782426E-3</v>
      </c>
      <c r="W341" s="145">
        <v>0</v>
      </c>
      <c r="X341" s="140">
        <f>(((Constants!$B$25*0.000000001*Input!G341/Input!W341*(Constants!$B$11/Constants!$B$9))-(W341*0.000000001))/Input!F341)*1000000000</f>
        <v>0.95158028057774735</v>
      </c>
      <c r="Y341" s="140">
        <f>X341*Input!X341/100</f>
        <v>4.8953459308612281E-3</v>
      </c>
      <c r="Z341" s="140">
        <f>(X341/Constants!$B$11)*6.022E+23*0.000000001*Constants!$B$19/(365.2425*24*60)</f>
        <v>2.3231150987172515E-4</v>
      </c>
      <c r="AA341" s="140">
        <f>Z341*Input!X341/100</f>
        <v>1.1951122020438515E-6</v>
      </c>
      <c r="AB341" s="141">
        <v>0</v>
      </c>
      <c r="AC341" s="141">
        <v>0.9</v>
      </c>
      <c r="AD341" s="140">
        <f>(((Input!G341*Constants!$B$25*0.000000001*Input!U341*(Constants!$B$10/Constants!$B$9))-((AB341*0.000000000000001)+(Input!G341*AC341*0.000000000000001)))/Input!F341)*1000000000000</f>
        <v>226.27434388068662</v>
      </c>
      <c r="AE341" s="140">
        <f>AD341*Input!V341/100</f>
        <v>0.64159254665225574</v>
      </c>
      <c r="AF341" s="140">
        <f>(AD341/Constants!$B$10)*602200000000*Constants!$B$16/(365.2425*24*60)</f>
        <v>10.328443682772415</v>
      </c>
      <c r="AG341" s="140">
        <f>AF341*Input!V341/100</f>
        <v>2.9285920673704655E-2</v>
      </c>
      <c r="AH341" s="136">
        <f t="shared" ref="AH341" si="1785">AF341/Z341</f>
        <v>44459.457426261164</v>
      </c>
      <c r="AI341" s="145">
        <f t="shared" ref="AI341" si="1786">AH341*SQRT((AG341/AF341)^2+(AA341/Z341)^2)</f>
        <v>261.15946638636893</v>
      </c>
      <c r="AJ341" s="142">
        <f t="shared" si="1749"/>
        <v>-0.527584696964567</v>
      </c>
      <c r="AK341" s="145">
        <f t="shared" ref="AK341" si="1787">V341*1000</f>
        <v>1.2109033096782427</v>
      </c>
      <c r="AL341" s="145">
        <f t="shared" ref="AL341" si="1788">AF341/Q341</f>
        <v>1.0104924817869441</v>
      </c>
      <c r="AM341" s="145">
        <f t="shared" ref="AM341" si="1789">AL341*SQRT((R341/Q341)^2+(AG341/AF341)^2)</f>
        <v>2.8668437297200587E-3</v>
      </c>
      <c r="AN341" s="136">
        <f>AF341/Q341</f>
        <v>1.0104924817869441</v>
      </c>
      <c r="AO341" s="140">
        <f t="shared" ref="AO341" si="1790">AN341*SQRT((R341/Q341)^2+(AG341/AF341)^2)</f>
        <v>2.8668437297200587E-3</v>
      </c>
      <c r="AP341" s="136" t="str">
        <f t="shared" ref="AP341" si="1791">ThU_Alter_Kombi(AN341,U341)</f>
        <v>Out of range</v>
      </c>
      <c r="AQ341" s="136" t="e">
        <f t="shared" si="1755"/>
        <v>#VALUE!</v>
      </c>
      <c r="AR341" s="136" t="e">
        <f>(AQ341/AP341)*100</f>
        <v>#VALUE!</v>
      </c>
      <c r="AS341" s="144">
        <f t="shared" si="1756"/>
        <v>2.2728403365311194E-5</v>
      </c>
      <c r="AT341" s="144">
        <f t="shared" si="1757"/>
        <v>1.1694507267544501E-7</v>
      </c>
      <c r="AU341" s="136">
        <v>0.75</v>
      </c>
      <c r="AV341" s="136">
        <f t="shared" ref="AV341" si="1792">AU341/2</f>
        <v>0.375</v>
      </c>
      <c r="AW341" s="136" t="str">
        <f t="shared" si="1759"/>
        <v>Out of range</v>
      </c>
      <c r="AX341" s="146">
        <f t="shared" si="1760"/>
        <v>0</v>
      </c>
      <c r="AY341" s="146" t="e">
        <f t="shared" si="1761"/>
        <v>#VALUE!</v>
      </c>
      <c r="AZ341" s="147" t="e">
        <f t="shared" si="1762"/>
        <v>#VALUE!</v>
      </c>
      <c r="BA341" s="136" t="str">
        <f>Input!B341</f>
        <v>Hu1-13</v>
      </c>
      <c r="BB341" s="148">
        <f>Input!E341</f>
        <v>0</v>
      </c>
      <c r="BC341" s="136" t="e">
        <f>((U341-1)*EXP(Constants!$B$17*AW341*1000))*1000</f>
        <v>#VALUE!</v>
      </c>
      <c r="BD341" s="142" t="e">
        <f>SQRT((EXP(Constants!$B$17*AW341*1000)*V341)^2+((U341-1)*Constants!$B$17*EXP(Constants!$B$17*AW341*1000)*AY341*1000)^2)*1000</f>
        <v>#VALUE!</v>
      </c>
      <c r="BE341" s="136" t="e">
        <f t="shared" si="1763"/>
        <v>#VALUE!</v>
      </c>
      <c r="BF341" s="149" t="e">
        <f t="shared" si="1764"/>
        <v>#VALUE!</v>
      </c>
      <c r="BG341" s="158" t="e">
        <f t="shared" si="1765"/>
        <v>#VALUE!</v>
      </c>
      <c r="BH341" s="136"/>
      <c r="BI341" s="18"/>
      <c r="BJ341" s="18"/>
      <c r="BK341" s="18"/>
      <c r="BL341" s="18"/>
      <c r="BM341" s="18"/>
      <c r="BN341" s="157"/>
      <c r="BO341" s="18"/>
      <c r="BP341" s="18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  <c r="CY341" s="18"/>
      <c r="CZ341" s="18"/>
      <c r="DA341" s="18"/>
      <c r="DB341" s="18"/>
      <c r="DC341" s="18"/>
      <c r="DD341" s="18"/>
      <c r="DE341" s="18"/>
      <c r="DF341" s="18"/>
    </row>
    <row r="342" spans="1:110" ht="15" customHeight="1" x14ac:dyDescent="0.2">
      <c r="A342" s="18">
        <f>Input!A342</f>
        <v>10329</v>
      </c>
      <c r="B342" s="18" t="str">
        <f>Input!B342</f>
        <v>Larga B1-466 mm</v>
      </c>
      <c r="C342" s="18">
        <f>Input!O342</f>
        <v>0.95959172873126863</v>
      </c>
      <c r="D342" s="18">
        <f>C342*Input!P342/100</f>
        <v>2.5076822101232736E-3</v>
      </c>
      <c r="E342" s="150">
        <f>Input!M342</f>
        <v>0.88429988755473388</v>
      </c>
      <c r="F342" s="151">
        <f>E342*Input!N342/100</f>
        <v>6.2063727954930742E-5</v>
      </c>
      <c r="G342" s="21">
        <f>E342*137.88</f>
        <v>121.92726849604671</v>
      </c>
      <c r="H342" s="151">
        <f>G342*Input!L342/100</f>
        <v>8.5900373954222124E-3</v>
      </c>
      <c r="I342" s="18">
        <v>0.3</v>
      </c>
      <c r="J342" s="127">
        <f>(((C342*Constants!$B$24*0.000000001*Input!G342*(Constants!$B$4/Constants!$B$3))-(I342*0.000000000000001))/Input!F342)*1000000000000</f>
        <v>22.48767979112441</v>
      </c>
      <c r="K342" s="18">
        <f>J342*Input!P342/100</f>
        <v>5.8766611748217533E-2</v>
      </c>
      <c r="L342" s="132">
        <f>(J342/Constants!$B$4)*602200000000*Constants!$B$17/(365.2425*24*60)</f>
        <v>0.31046738792105483</v>
      </c>
      <c r="M342" s="130">
        <f>L342*Input!P342/100</f>
        <v>8.1133832462524551E-4</v>
      </c>
      <c r="N342" s="18">
        <v>5.0000000000000001E-3</v>
      </c>
      <c r="O342" s="127">
        <f>(((G342*Constants!$B$23*0.000000001*Input!G342*(Constants!$B$7/Constants!$B$6))-(N342*0.000000001))/Input!F342)*1000000</f>
        <v>0.28782583501907993</v>
      </c>
      <c r="P342" s="18">
        <f>O342*Input!N342/100</f>
        <v>2.0200776427124999E-5</v>
      </c>
      <c r="Q342" s="128">
        <f>(O342/Constants!$B$7)*602200000000000000*Constants!$B$18/(365.2425*24*60)</f>
        <v>0.21475283033067874</v>
      </c>
      <c r="R342" s="129">
        <f>Q342*Input!N342/100</f>
        <v>1.5072218629417934E-5</v>
      </c>
      <c r="S342" s="130">
        <f>Input!S342*Constants!$B$17/Constants!$B$18</f>
        <v>1.4399742439494907</v>
      </c>
      <c r="T342" s="18">
        <f>S342*Input!T342/100</f>
        <v>1.9839363407998423E-3</v>
      </c>
      <c r="U342" s="18">
        <f>S342*1/((U341+U343)/2)</f>
        <v>1.4406795491369424</v>
      </c>
      <c r="V342" s="18">
        <f>U342*Input!T342/100</f>
        <v>1.9849080808143735E-3</v>
      </c>
      <c r="W342" s="131">
        <v>3.0000000000000001E-3</v>
      </c>
      <c r="X342" s="127">
        <f>IF((((Constants!$B$25*0.000000001*Input!G342/Input!W342*(Constants!$B$11/Constants!$B$9))-(W342*0.000000001))/Input!F342)*1000000000&lt;0, "n.d.", (((Constants!$B$25*0.000000001*Input!G342/Input!W342*(Constants!$B$11/Constants!$B$9))-(W342*0.000000001))/Input!F342)*1000000000)</f>
        <v>1.097040055245718</v>
      </c>
      <c r="Y342" s="127">
        <f>X342*Input!X342/100</f>
        <v>1.6570686582871653E-3</v>
      </c>
      <c r="Z342" s="127">
        <f>(X342/Constants!$B$11)*6.022E+23*0.000000001*Constants!$B$19/(365.2425*24*60)</f>
        <v>2.6782294339806987E-4</v>
      </c>
      <c r="AA342" s="127">
        <f>Z342*Input!X342/100</f>
        <v>4.0454403041441839E-7</v>
      </c>
      <c r="AB342" s="132">
        <v>0.05</v>
      </c>
      <c r="AC342" s="132">
        <v>0.9</v>
      </c>
      <c r="AD342" s="127">
        <f>(((Input!G342*Constants!$B$25*0.000000001*Input!U342*(Constants!$B$10/Constants!$B$9))-((AB342*0.000000000000001)+(Input!G342*AC342*0.000000000000001)))/Input!F342)*1000000000000</f>
        <v>1.7001310149619899</v>
      </c>
      <c r="AE342" s="127">
        <f>AD342*Input!V342/100</f>
        <v>5.3714779961253067E-3</v>
      </c>
      <c r="AF342" s="127">
        <f>(AD342/Constants!$B$10)*602200000000*Constants!$B$16/(365.2425*24*60)</f>
        <v>7.7603616654960975E-2</v>
      </c>
      <c r="AG342" s="127">
        <f>AF342*Input!V342/100</f>
        <v>2.4518470377483568E-4</v>
      </c>
      <c r="AH342" s="18">
        <f>AF342/Z342</f>
        <v>289.75716445479196</v>
      </c>
      <c r="AI342" s="131">
        <f>AH342*SQRT((AG342/AF342)^2+(AA342/Z342)^2)</f>
        <v>1.014717119778108</v>
      </c>
      <c r="AJ342" s="130">
        <f t="shared" si="1749"/>
        <v>440.6795491369424</v>
      </c>
      <c r="AK342" s="131">
        <f>V342*1000</f>
        <v>1.9849080808143735</v>
      </c>
      <c r="AL342" s="131">
        <f>AF342/Q342</f>
        <v>0.3613624860518303</v>
      </c>
      <c r="AM342" s="131">
        <f>AL342*SQRT((R342/Q342)^2+(AG342/AF342)^2)</f>
        <v>1.1419881666238552E-3</v>
      </c>
      <c r="AN342" s="18">
        <f>AL342*1/((AN341+AN343)/2)</f>
        <v>0.35797310374811997</v>
      </c>
      <c r="AO342" s="127">
        <f>AN342*SQRT((R342/Q342)^2+(AG342/AF342)^2)</f>
        <v>1.1312769427630411E-3</v>
      </c>
      <c r="AP342" s="18">
        <f>ThU_Alter_Kombi(AN342,U342)</f>
        <v>30.6876</v>
      </c>
      <c r="AQ342" s="18">
        <f t="shared" si="1755"/>
        <v>0.1202</v>
      </c>
      <c r="AR342" s="152">
        <f>(AQ342/AP342)</f>
        <v>3.9168915131844789E-3</v>
      </c>
      <c r="AS342" s="129">
        <f t="shared" si="1756"/>
        <v>1.2471218329726933E-3</v>
      </c>
      <c r="AT342" s="129">
        <f t="shared" si="1757"/>
        <v>1.8857981403966065E-6</v>
      </c>
      <c r="AU342" s="18">
        <v>0.75</v>
      </c>
      <c r="AV342" s="18">
        <f>AU342/2</f>
        <v>0.375</v>
      </c>
      <c r="AW342" s="18">
        <f t="shared" si="1759"/>
        <v>30.6187</v>
      </c>
      <c r="AX342" s="133">
        <f t="shared" si="1760"/>
        <v>0.1246861472</v>
      </c>
      <c r="AY342" s="133">
        <f t="shared" si="1761"/>
        <v>0.12587793196057864</v>
      </c>
      <c r="AZ342" s="152">
        <f t="shared" si="1762"/>
        <v>4.0722221126305164E-3</v>
      </c>
      <c r="BA342" s="18" t="str">
        <f>Input!B342</f>
        <v>Larga B1-466 mm</v>
      </c>
      <c r="BB342" s="134">
        <f>Input!E342</f>
        <v>466</v>
      </c>
      <c r="BC342" s="18">
        <f>((U342-1)*EXP(Constants!$B$17*AW342*1000))*1000</f>
        <v>480.4512535737407</v>
      </c>
      <c r="BD342" s="130">
        <f>SQRT((EXP(Constants!$B$17*AW342*1000)*V342)^2+((U342-1)*Constants!$B$17*EXP(Constants!$B$17*AW342*1000)*AY342*1000)^2)*1000</f>
        <v>2.1707675773831836</v>
      </c>
      <c r="BE342" s="18">
        <f t="shared" si="1763"/>
        <v>30560.7</v>
      </c>
      <c r="BF342" s="135">
        <f t="shared" si="1764"/>
        <v>62.938965980289325</v>
      </c>
      <c r="BG342" s="20">
        <f t="shared" si="1765"/>
        <v>0.41111455404892644</v>
      </c>
      <c r="BH342" s="18"/>
      <c r="BI342" s="18"/>
      <c r="BJ342" s="18"/>
      <c r="BK342" s="18"/>
      <c r="BL342" s="18"/>
      <c r="BM342" s="18"/>
      <c r="BN342" s="157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</row>
    <row r="343" spans="1:110" ht="15" customHeight="1" x14ac:dyDescent="0.2">
      <c r="A343" s="136">
        <f>Input!A343</f>
        <v>10073</v>
      </c>
      <c r="B343" s="136" t="str">
        <f>Input!B343</f>
        <v>Hu1-13</v>
      </c>
      <c r="C343" s="136">
        <f>Input!O343</f>
        <v>2.0690236699547784</v>
      </c>
      <c r="D343" s="136">
        <f>C343*Input!P343/100</f>
        <v>1.4588912830986511E-2</v>
      </c>
      <c r="E343" s="137">
        <f>Input!M343</f>
        <v>2.7195409937980703</v>
      </c>
      <c r="F343" s="138">
        <f>E343*Input!N343/100</f>
        <v>2.7793911024136654E-4</v>
      </c>
      <c r="G343" s="139">
        <f t="shared" ref="G343" si="1793">E343*137.88</f>
        <v>374.97031222487794</v>
      </c>
      <c r="H343" s="138">
        <f>G343*Input!L343/100</f>
        <v>1.8278460269167459E-2</v>
      </c>
      <c r="I343" s="136">
        <v>0</v>
      </c>
      <c r="J343" s="140">
        <f>(((C343*Constants!$B$24*0.000000001*Input!G343*(Constants!$B$4/Constants!$B$3))-(I343*0.000000000000001))/Input!F343)*1000000000000</f>
        <v>750.5822076080949</v>
      </c>
      <c r="K343" s="136">
        <f>J343*Input!P343/100</f>
        <v>5.2924374710141668</v>
      </c>
      <c r="L343" s="141">
        <f>(J343/Constants!$B$4)*602200000000*Constants!$B$17/(365.2425*24*60)</f>
        <v>10.362620758593264</v>
      </c>
      <c r="M343" s="142">
        <f>L343*Input!P343/100</f>
        <v>7.3067975559212781E-2</v>
      </c>
      <c r="N343" s="136">
        <v>0</v>
      </c>
      <c r="O343" s="140">
        <f>(((G343*Constants!$B$23*0.000000001*Input!G343*(Constants!$B$7/Constants!$B$6))-(N343*0.000000001))/Input!F343)*1000000</f>
        <v>13.70285907381604</v>
      </c>
      <c r="P343" s="136">
        <f>O343*Input!N343/100</f>
        <v>1.4004423788516926E-3</v>
      </c>
      <c r="Q343" s="143">
        <f>(O343/Constants!$B$7)*602200000000000000*Constants!$B$18/(365.2425*24*60)</f>
        <v>10.223987605314667</v>
      </c>
      <c r="R343" s="144">
        <f>Q343*Input!N343/100</f>
        <v>1.0448991298974014E-3</v>
      </c>
      <c r="S343" s="142">
        <f>Input!S343*Constants!$B$17/Constants!$B$18</f>
        <v>0.99954845621849864</v>
      </c>
      <c r="T343" s="136">
        <f>S343*Input!T343/100</f>
        <v>1.6341542271488699E-3</v>
      </c>
      <c r="U343" s="142">
        <f>S343</f>
        <v>0.99954845621849864</v>
      </c>
      <c r="V343" s="136">
        <f>U343*Input!T343/100</f>
        <v>1.6341542271488699E-3</v>
      </c>
      <c r="W343" s="145">
        <v>0</v>
      </c>
      <c r="X343" s="140">
        <f>(((Constants!$B$25*0.000000001*Input!G343/Input!W343*(Constants!$B$11/Constants!$B$9))-(W343*0.000000001))/Input!F343)*1000000000</f>
        <v>0.95083409031723776</v>
      </c>
      <c r="Y343" s="140">
        <f>X343*Input!X343/100</f>
        <v>4.6764627228079551E-3</v>
      </c>
      <c r="Z343" s="140">
        <f>(X343/Constants!$B$11)*6.022E+23*0.000000001*Constants!$B$19/(365.2425*24*60)</f>
        <v>2.3212934070575075E-4</v>
      </c>
      <c r="AA343" s="140">
        <f>Z343*Input!X343/100</f>
        <v>1.1416757347417445E-6</v>
      </c>
      <c r="AB343" s="141">
        <v>0</v>
      </c>
      <c r="AC343" s="141">
        <v>0.9</v>
      </c>
      <c r="AD343" s="140">
        <f>(((Input!G343*Constants!$B$25*0.000000001*Input!U343*(Constants!$B$10/Constants!$B$9))-((AB343*0.000000000000001)+(Input!G343*AC343*0.000000000000001)))/Input!F343)*1000000000000</f>
        <v>225.87727790179463</v>
      </c>
      <c r="AE343" s="140">
        <f>AD343*Input!V343/100</f>
        <v>0.59182914459875013</v>
      </c>
      <c r="AF343" s="140">
        <f>(AD343/Constants!$B$10)*602200000000*Constants!$B$16/(365.2425*24*60)</f>
        <v>10.310319340741428</v>
      </c>
      <c r="AG343" s="140">
        <f>AF343*Input!V343/100</f>
        <v>2.7014436921910807E-2</v>
      </c>
      <c r="AH343" s="136">
        <f t="shared" ref="AH343" si="1794">AF343/Z343</f>
        <v>44416.269435800801</v>
      </c>
      <c r="AI343" s="145">
        <f t="shared" ref="AI343" si="1795">AH343*SQRT((AG343/AF343)^2+(AA343/Z343)^2)</f>
        <v>247.51673917031334</v>
      </c>
      <c r="AJ343" s="142">
        <f t="shared" si="1749"/>
        <v>-0.45154378150136232</v>
      </c>
      <c r="AK343" s="145">
        <f t="shared" ref="AK343" si="1796">V343*1000</f>
        <v>1.6341542271488698</v>
      </c>
      <c r="AL343" s="145">
        <f t="shared" ref="AL343" si="1797">AF343/Q343</f>
        <v>1.0084440375672876</v>
      </c>
      <c r="AM343" s="145">
        <f t="shared" ref="AM343" si="1798">AL343*SQRT((R343/Q343)^2+(AG343/AF343)^2)</f>
        <v>2.6442696182284553E-3</v>
      </c>
      <c r="AN343" s="136">
        <f>AF343/Q343</f>
        <v>1.0084440375672876</v>
      </c>
      <c r="AO343" s="140">
        <f t="shared" ref="AO343" si="1799">AN343*SQRT((R343/Q343)^2+(AG343/AF343)^2)</f>
        <v>2.6442696182284553E-3</v>
      </c>
      <c r="AP343" s="136" t="str">
        <f t="shared" ref="AP343" si="1800">ThU_Alter_Kombi(AN343,U343)</f>
        <v>Out of range</v>
      </c>
      <c r="AQ343" s="136" t="e">
        <f t="shared" si="1755"/>
        <v>#VALUE!</v>
      </c>
      <c r="AR343" s="136" t="e">
        <f>(AQ343/AP343)*100</f>
        <v>#VALUE!</v>
      </c>
      <c r="AS343" s="144">
        <f t="shared" si="1756"/>
        <v>2.270438401011798E-5</v>
      </c>
      <c r="AT343" s="144">
        <f t="shared" si="1757"/>
        <v>1.1169049103095382E-7</v>
      </c>
      <c r="AU343" s="136">
        <v>0.75</v>
      </c>
      <c r="AV343" s="136">
        <f t="shared" ref="AV343" si="1801">AU343/2</f>
        <v>0.375</v>
      </c>
      <c r="AW343" s="136" t="str">
        <f t="shared" si="1759"/>
        <v>Out of range</v>
      </c>
      <c r="AX343" s="146">
        <f t="shared" si="1760"/>
        <v>0</v>
      </c>
      <c r="AY343" s="146" t="e">
        <f t="shared" si="1761"/>
        <v>#VALUE!</v>
      </c>
      <c r="AZ343" s="147" t="e">
        <f t="shared" si="1762"/>
        <v>#VALUE!</v>
      </c>
      <c r="BA343" s="136" t="str">
        <f>Input!B343</f>
        <v>Hu1-13</v>
      </c>
      <c r="BB343" s="148">
        <f>Input!E343</f>
        <v>0</v>
      </c>
      <c r="BC343" s="136" t="e">
        <f>((U343-1)*EXP(Constants!$B$17*AW343*1000))*1000</f>
        <v>#VALUE!</v>
      </c>
      <c r="BD343" s="142" t="e">
        <f>SQRT((EXP(Constants!$B$17*AW343*1000)*V343)^2+((U343-1)*Constants!$B$17*EXP(Constants!$B$17*AW343*1000)*AY343*1000)^2)*1000</f>
        <v>#VALUE!</v>
      </c>
      <c r="BE343" s="136" t="e">
        <f t="shared" si="1763"/>
        <v>#VALUE!</v>
      </c>
      <c r="BF343" s="149" t="e">
        <f t="shared" si="1764"/>
        <v>#VALUE!</v>
      </c>
      <c r="BG343" s="158" t="e">
        <f t="shared" si="1765"/>
        <v>#VALUE!</v>
      </c>
      <c r="BH343" s="136"/>
      <c r="BI343" s="18"/>
      <c r="BJ343" s="18"/>
      <c r="BK343" s="18"/>
      <c r="BL343" s="18"/>
      <c r="BM343" s="18"/>
      <c r="BN343" s="157"/>
      <c r="BO343" s="18"/>
      <c r="BP343" s="18"/>
      <c r="BQ343" s="18"/>
      <c r="BR343" s="18"/>
      <c r="BS343" s="18"/>
      <c r="BT343" s="18"/>
      <c r="BU343" s="18"/>
      <c r="BV343" s="18"/>
      <c r="BW343" s="18"/>
      <c r="BX343" s="18"/>
      <c r="BY343" s="18"/>
      <c r="BZ343" s="18"/>
      <c r="CA343" s="18"/>
      <c r="CB343" s="18"/>
      <c r="CC343" s="18"/>
      <c r="CD343" s="18"/>
      <c r="CE343" s="1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  <c r="CY343" s="18"/>
      <c r="CZ343" s="18"/>
      <c r="DA343" s="18"/>
      <c r="DB343" s="18"/>
      <c r="DC343" s="18"/>
      <c r="DD343" s="18"/>
      <c r="DE343" s="18"/>
      <c r="DF343" s="18"/>
    </row>
    <row r="344" spans="1:110" ht="15" customHeight="1" x14ac:dyDescent="0.2">
      <c r="A344" s="18">
        <f>Input!A344</f>
        <v>10330</v>
      </c>
      <c r="B344" s="18" t="str">
        <f>Input!B344</f>
        <v>Larga B1-485 mm</v>
      </c>
      <c r="C344" s="18">
        <f>Input!O344</f>
        <v>2.1507400379041224</v>
      </c>
      <c r="D344" s="18">
        <f>C344*Input!P344/100</f>
        <v>4.9744796984249363E-3</v>
      </c>
      <c r="E344" s="150">
        <f>Input!M344</f>
        <v>2.0162644096091236</v>
      </c>
      <c r="F344" s="151">
        <f>E344*Input!N344/100</f>
        <v>1.0183820383850609E-4</v>
      </c>
      <c r="G344" s="21">
        <f>E344*137.88</f>
        <v>278.00253679690593</v>
      </c>
      <c r="H344" s="151">
        <f>G344*Input!L344/100</f>
        <v>9.5431877952441742E-3</v>
      </c>
      <c r="I344" s="18">
        <v>0.3</v>
      </c>
      <c r="J344" s="127">
        <f>(((C344*Constants!$B$24*0.000000001*Input!G344*(Constants!$B$4/Constants!$B$3))-(I344*0.000000000000001))/Input!F344)*1000000000000</f>
        <v>48.084811897056746</v>
      </c>
      <c r="K344" s="18">
        <f>J344*Input!P344/100</f>
        <v>0.11121610067648437</v>
      </c>
      <c r="L344" s="132">
        <f>(J344/Constants!$B$4)*602200000000*Constants!$B$17/(365.2425*24*60)</f>
        <v>0.66386421751908142</v>
      </c>
      <c r="M344" s="130">
        <f>L344*Input!P344/100</f>
        <v>1.5354617547258603E-3</v>
      </c>
      <c r="N344" s="18">
        <v>5.0000000000000001E-3</v>
      </c>
      <c r="O344" s="127">
        <f>(((G344*Constants!$B$23*0.000000001*Input!G344*(Constants!$B$7/Constants!$B$6))-(N344*0.000000001))/Input!F344)*1000000</f>
        <v>0.6261030878588123</v>
      </c>
      <c r="P344" s="18">
        <f>O344*Input!N344/100</f>
        <v>3.162343866281143E-5</v>
      </c>
      <c r="Q344" s="128">
        <f>(O344/Constants!$B$7)*602200000000000000*Constants!$B$18/(365.2425*24*60)</f>
        <v>0.46714851079141112</v>
      </c>
      <c r="R344" s="129">
        <f>Q344*Input!N344/100</f>
        <v>2.3594904040414511E-5</v>
      </c>
      <c r="S344" s="130">
        <f>Input!S344*Constants!$B$17/Constants!$B$18</f>
        <v>1.4148969640124676</v>
      </c>
      <c r="T344" s="18">
        <f>S344*Input!T344/100</f>
        <v>7.621221638678911E-4</v>
      </c>
      <c r="U344" s="18">
        <f>S344*1/((U343+U345)/2)</f>
        <v>1.4162135390072705</v>
      </c>
      <c r="V344" s="18">
        <f>U344*Input!T344/100</f>
        <v>7.62831325742893E-4</v>
      </c>
      <c r="W344" s="131">
        <v>3.0000000000000001E-3</v>
      </c>
      <c r="X344" s="127">
        <f>IF((((Constants!$B$25*0.000000001*Input!G344/Input!W344*(Constants!$B$11/Constants!$B$9))-(W344*0.000000001))/Input!F344)*1000000000&lt;0, "n.d.", (((Constants!$B$25*0.000000001*Input!G344/Input!W344*(Constants!$B$11/Constants!$B$9))-(W344*0.000000001))/Input!F344)*1000000000)</f>
        <v>0.20245270022341885</v>
      </c>
      <c r="Y344" s="127">
        <f>X344*Input!X344/100</f>
        <v>5.449589409436173E-4</v>
      </c>
      <c r="Z344" s="127">
        <f>(X344/Constants!$B$11)*6.022E+23*0.000000001*Constants!$B$19/(365.2425*24*60)</f>
        <v>4.9425249163375765E-5</v>
      </c>
      <c r="AA344" s="127">
        <f>Z344*Input!X344/100</f>
        <v>1.3304209531521956E-7</v>
      </c>
      <c r="AB344" s="132">
        <v>0.05</v>
      </c>
      <c r="AC344" s="132">
        <v>0.9</v>
      </c>
      <c r="AD344" s="127">
        <f>(((Input!G344*Constants!$B$25*0.000000001*Input!U344*(Constants!$B$10/Constants!$B$9))-((AB344*0.000000000000001)+(Input!G344*AC344*0.000000000000001)))/Input!F344)*1000000000000</f>
        <v>3.9209991861834759</v>
      </c>
      <c r="AE344" s="127">
        <f>AD344*Input!V344/100</f>
        <v>1.1156532196333025E-2</v>
      </c>
      <c r="AF344" s="127">
        <f>(AD344/Constants!$B$10)*602200000000*Constants!$B$16/(365.2425*24*60)</f>
        <v>0.17897662890162575</v>
      </c>
      <c r="AG344" s="127">
        <f>AF344*Input!V344/100</f>
        <v>5.0924736984597286E-4</v>
      </c>
      <c r="AH344" s="18">
        <f>AF344/Z344</f>
        <v>3621.1578480872458</v>
      </c>
      <c r="AI344" s="131">
        <f>AH344*SQRT((AG344/AF344)^2+(AA344/Z344)^2)</f>
        <v>14.183478321388568</v>
      </c>
      <c r="AJ344" s="130">
        <f t="shared" si="1749"/>
        <v>416.21353900727053</v>
      </c>
      <c r="AK344" s="131">
        <f>V344*1000</f>
        <v>0.76283132574289303</v>
      </c>
      <c r="AL344" s="131">
        <f>AF344/Q344</f>
        <v>0.38312576143808263</v>
      </c>
      <c r="AM344" s="131">
        <f>AL344*SQRT((R344/Q344)^2+(AG344/AF344)^2)</f>
        <v>1.0902905309826368E-3</v>
      </c>
      <c r="AN344" s="18">
        <f>AL344*1/((AN343+AN345)/2)</f>
        <v>0.37989837975522611</v>
      </c>
      <c r="AO344" s="127">
        <f>AN344*SQRT((R344/Q344)^2+(AG344/AF344)^2)</f>
        <v>1.0811061219899412E-3</v>
      </c>
      <c r="AP344" s="18">
        <f>ThU_Alter_Kombi(AN344,U344)</f>
        <v>33.521299999999997</v>
      </c>
      <c r="AQ344" s="18">
        <f t="shared" si="1755"/>
        <v>0.114</v>
      </c>
      <c r="AR344" s="152">
        <f>(AQ344/AP344)</f>
        <v>3.4008227604538015E-3</v>
      </c>
      <c r="AS344" s="129">
        <f t="shared" si="1756"/>
        <v>1.058020051902614E-4</v>
      </c>
      <c r="AT344" s="129">
        <f t="shared" si="1757"/>
        <v>2.8484627728693671E-7</v>
      </c>
      <c r="AU344" s="18">
        <v>0.75</v>
      </c>
      <c r="AV344" s="18">
        <f>AU344/2</f>
        <v>0.375</v>
      </c>
      <c r="AW344" s="18">
        <f t="shared" si="1759"/>
        <v>33.5154</v>
      </c>
      <c r="AX344" s="133">
        <f t="shared" si="1760"/>
        <v>0.1128237534</v>
      </c>
      <c r="AY344" s="133">
        <f t="shared" si="1761"/>
        <v>0.11220823698660495</v>
      </c>
      <c r="AZ344" s="152">
        <f t="shared" si="1762"/>
        <v>3.3663257308580536E-3</v>
      </c>
      <c r="BA344" s="18" t="str">
        <f>Input!B344</f>
        <v>Larga B1-485 mm</v>
      </c>
      <c r="BB344" s="134">
        <f>Input!E344</f>
        <v>485</v>
      </c>
      <c r="BC344" s="18">
        <f>((U344-1)*EXP(Constants!$B$17*AW344*1000))*1000</f>
        <v>457.5018430378754</v>
      </c>
      <c r="BD344" s="130">
        <f>SQRT((EXP(Constants!$B$17*AW344*1000)*V344)^2+((U344-1)*Constants!$B$17*EXP(Constants!$B$17*AW344*1000)*AY344*1000)^2)*1000</f>
        <v>0.85092706800553841</v>
      </c>
      <c r="BE344" s="18">
        <f t="shared" si="1763"/>
        <v>33457.4</v>
      </c>
      <c r="BF344" s="135">
        <f t="shared" si="1764"/>
        <v>56.104118493302479</v>
      </c>
      <c r="BG344" s="20">
        <f t="shared" si="1765"/>
        <v>0.33479605490790787</v>
      </c>
      <c r="BH344" s="18"/>
      <c r="BI344" s="18"/>
      <c r="BJ344" s="18"/>
      <c r="BK344" s="18"/>
      <c r="BL344" s="18"/>
      <c r="BM344" s="18"/>
      <c r="BN344" s="157"/>
      <c r="BO344" s="18"/>
      <c r="BP344" s="18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  <c r="CY344" s="18"/>
      <c r="CZ344" s="18"/>
      <c r="DA344" s="18"/>
      <c r="DB344" s="18"/>
      <c r="DC344" s="18"/>
      <c r="DD344" s="18"/>
      <c r="DE344" s="18"/>
      <c r="DF344" s="18"/>
    </row>
    <row r="345" spans="1:110" ht="15" customHeight="1" x14ac:dyDescent="0.2">
      <c r="A345" s="136">
        <f>Input!A345</f>
        <v>10073</v>
      </c>
      <c r="B345" s="136" t="str">
        <f>Input!B345</f>
        <v>Hu1-13</v>
      </c>
      <c r="C345" s="136">
        <f>Input!O345</f>
        <v>2.0634852498419867</v>
      </c>
      <c r="D345" s="136">
        <f>C345*Input!P345/100</f>
        <v>1.610703112756158E-2</v>
      </c>
      <c r="E345" s="137">
        <f>Input!M345</f>
        <v>2.7193845358276763</v>
      </c>
      <c r="F345" s="138">
        <f>E345*Input!N345/100</f>
        <v>2.3551625191608105E-4</v>
      </c>
      <c r="G345" s="139">
        <f t="shared" ref="G345" si="1802">E345*137.88</f>
        <v>374.94873979991996</v>
      </c>
      <c r="H345" s="138">
        <f>G345*Input!L345/100</f>
        <v>2.053714608921306E-2</v>
      </c>
      <c r="I345" s="136">
        <v>0</v>
      </c>
      <c r="J345" s="140">
        <f>(((C345*Constants!$B$24*0.000000001*Input!G345*(Constants!$B$4/Constants!$B$3))-(I345*0.000000000000001))/Input!F345)*1000000000000</f>
        <v>748.57302827617787</v>
      </c>
      <c r="K345" s="136">
        <f>J345*Input!P345/100</f>
        <v>5.8431670730967085</v>
      </c>
      <c r="L345" s="141">
        <f>(J345/Constants!$B$4)*602200000000*Constants!$B$17/(365.2425*24*60)</f>
        <v>10.334881807094524</v>
      </c>
      <c r="M345" s="142">
        <f>L345*Input!P345/100</f>
        <v>8.0671409199212119E-2</v>
      </c>
      <c r="N345" s="136">
        <v>0</v>
      </c>
      <c r="O345" s="140">
        <f>(((G345*Constants!$B$23*0.000000001*Input!G345*(Constants!$B$7/Constants!$B$6))-(N345*0.000000001))/Input!F345)*1000000</f>
        <v>13.702070734341042</v>
      </c>
      <c r="P345" s="136">
        <f>O345*Input!N345/100</f>
        <v>1.186687759794454E-3</v>
      </c>
      <c r="Q345" s="143">
        <f>(O345/Constants!$B$7)*602200000000000000*Constants!$B$18/(365.2425*24*60)</f>
        <v>10.223399408867655</v>
      </c>
      <c r="R345" s="144">
        <f>Q345*Input!N345/100</f>
        <v>8.8541237140070503E-4</v>
      </c>
      <c r="S345" s="142">
        <f>Input!S345*Constants!$B$17/Constants!$B$18</f>
        <v>0.99859225496870596</v>
      </c>
      <c r="T345" s="136">
        <f>S345*Input!T345/100</f>
        <v>1.1639923514539644E-3</v>
      </c>
      <c r="U345" s="142">
        <f>S345</f>
        <v>0.99859225496870596</v>
      </c>
      <c r="V345" s="136">
        <f>U345*Input!T345/100</f>
        <v>1.1639923514539644E-3</v>
      </c>
      <c r="W345" s="145">
        <v>0</v>
      </c>
      <c r="X345" s="140">
        <f>(((Constants!$B$25*0.000000001*Input!G345/Input!W345*(Constants!$B$11/Constants!$B$9))-(W345*0.000000001))/Input!F345)*1000000000</f>
        <v>0.95657138689860821</v>
      </c>
      <c r="Y345" s="140">
        <f>X345*Input!X345/100</f>
        <v>4.3711559768840093E-3</v>
      </c>
      <c r="Z345" s="140">
        <f>(X345/Constants!$B$11)*6.022E+23*0.000000001*Constants!$B$19/(365.2425*24*60)</f>
        <v>2.3353000028077973E-4</v>
      </c>
      <c r="AA345" s="140">
        <f>Z345*Input!X345/100</f>
        <v>1.0671404878821178E-6</v>
      </c>
      <c r="AB345" s="141">
        <v>0</v>
      </c>
      <c r="AC345" s="141">
        <v>0.9</v>
      </c>
      <c r="AD345" s="140">
        <f>(((Input!G345*Constants!$B$25*0.000000001*Input!U345*(Constants!$B$10/Constants!$B$9))-((AB345*0.000000000000001)+(Input!G345*AC345*0.000000000000001)))/Input!F345)*1000000000000</f>
        <v>225.88728228376496</v>
      </c>
      <c r="AE345" s="140">
        <f>AD345*Input!V345/100</f>
        <v>0.61998000166222589</v>
      </c>
      <c r="AF345" s="140">
        <f>(AD345/Constants!$B$10)*602200000000*Constants!$B$16/(365.2425*24*60)</f>
        <v>10.310775997444036</v>
      </c>
      <c r="AG345" s="140">
        <f>AF345*Input!V345/100</f>
        <v>2.8299401610418301E-2</v>
      </c>
      <c r="AH345" s="136">
        <f t="shared" ref="AH345" si="1803">AF345/Z345</f>
        <v>44151.826253787942</v>
      </c>
      <c r="AI345" s="145">
        <f t="shared" ref="AI345" si="1804">AH345*SQRT((AG345/AF345)^2+(AA345/Z345)^2)</f>
        <v>235.35193436121125</v>
      </c>
      <c r="AJ345" s="142">
        <f t="shared" si="1749"/>
        <v>-1.4077450312940387</v>
      </c>
      <c r="AK345" s="145">
        <f t="shared" ref="AK345" si="1805">V345*1000</f>
        <v>1.1639923514539645</v>
      </c>
      <c r="AL345" s="145">
        <f t="shared" ref="AL345" si="1806">AF345/Q345</f>
        <v>1.0085467255148608</v>
      </c>
      <c r="AM345" s="145">
        <f t="shared" ref="AM345" si="1807">AL345*SQRT((R345/Q345)^2+(AG345/AF345)^2)</f>
        <v>2.7694787063037487E-3</v>
      </c>
      <c r="AN345" s="136">
        <f>AF345/Q345</f>
        <v>1.0085467255148608</v>
      </c>
      <c r="AO345" s="140">
        <f t="shared" ref="AO345" si="1808">AN345*SQRT((R345/Q345)^2+(AG345/AF345)^2)</f>
        <v>2.7694787063037487E-3</v>
      </c>
      <c r="AP345" s="136" t="str">
        <f t="shared" ref="AP345" si="1809">ThU_Alter_Kombi(AN345,U345)</f>
        <v>Out of range</v>
      </c>
      <c r="AQ345" s="136" t="e">
        <f t="shared" si="1755"/>
        <v>#VALUE!</v>
      </c>
      <c r="AR345" s="136" t="e">
        <f>(AQ345/AP345)*100</f>
        <v>#VALUE!</v>
      </c>
      <c r="AS345" s="144">
        <f t="shared" si="1756"/>
        <v>2.2842695559582518E-5</v>
      </c>
      <c r="AT345" s="144">
        <f t="shared" si="1757"/>
        <v>1.0440090318517422E-7</v>
      </c>
      <c r="AU345" s="136">
        <v>0.75</v>
      </c>
      <c r="AV345" s="136">
        <f t="shared" ref="AV345" si="1810">AU345/2</f>
        <v>0.375</v>
      </c>
      <c r="AW345" s="136" t="str">
        <f t="shared" si="1759"/>
        <v>Out of range</v>
      </c>
      <c r="AX345" s="146">
        <f t="shared" si="1760"/>
        <v>0</v>
      </c>
      <c r="AY345" s="146" t="e">
        <f t="shared" si="1761"/>
        <v>#VALUE!</v>
      </c>
      <c r="AZ345" s="147" t="e">
        <f t="shared" si="1762"/>
        <v>#VALUE!</v>
      </c>
      <c r="BA345" s="136" t="str">
        <f>Input!B345</f>
        <v>Hu1-13</v>
      </c>
      <c r="BB345" s="148">
        <f>Input!E345</f>
        <v>0</v>
      </c>
      <c r="BC345" s="136" t="e">
        <f>((U345-1)*EXP(Constants!$B$17*AW345*1000))*1000</f>
        <v>#VALUE!</v>
      </c>
      <c r="BD345" s="142" t="e">
        <f>SQRT((EXP(Constants!$B$17*AW345*1000)*V345)^2+((U345-1)*Constants!$B$17*EXP(Constants!$B$17*AW345*1000)*AY345*1000)^2)*1000</f>
        <v>#VALUE!</v>
      </c>
      <c r="BE345" s="136" t="e">
        <f t="shared" si="1763"/>
        <v>#VALUE!</v>
      </c>
      <c r="BF345" s="149" t="e">
        <f t="shared" si="1764"/>
        <v>#VALUE!</v>
      </c>
      <c r="BG345" s="158" t="e">
        <f t="shared" si="1765"/>
        <v>#VALUE!</v>
      </c>
      <c r="BH345" s="136"/>
      <c r="BI345" s="18"/>
      <c r="BJ345" s="18"/>
      <c r="BK345" s="18"/>
      <c r="BL345" s="18"/>
      <c r="BM345" s="18"/>
      <c r="BN345" s="157"/>
      <c r="BO345" s="18"/>
      <c r="BP345" s="18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  <c r="CY345" s="18"/>
      <c r="CZ345" s="18"/>
      <c r="DA345" s="18"/>
      <c r="DB345" s="18"/>
      <c r="DC345" s="18"/>
      <c r="DD345" s="18"/>
      <c r="DE345" s="18"/>
      <c r="DF345" s="18"/>
    </row>
    <row r="346" spans="1:110" ht="15" customHeight="1" x14ac:dyDescent="0.2">
      <c r="A346" s="18">
        <f>Input!A346</f>
        <v>10331</v>
      </c>
      <c r="B346" s="18" t="str">
        <f>Input!B346</f>
        <v>Larga B1-537 mm</v>
      </c>
      <c r="C346" s="18">
        <f>Input!O346</f>
        <v>1.4864618722833245</v>
      </c>
      <c r="D346" s="18">
        <f>C346*Input!P346/100</f>
        <v>3.440548100251949E-3</v>
      </c>
      <c r="E346" s="150">
        <f>Input!M346</f>
        <v>1.3921869967364582</v>
      </c>
      <c r="F346" s="151">
        <f>E346*Input!N346/100</f>
        <v>8.264208935362194E-5</v>
      </c>
      <c r="G346" s="21">
        <f>E346*137.88</f>
        <v>191.95474311002286</v>
      </c>
      <c r="H346" s="151">
        <f>G346*Input!L346/100</f>
        <v>9.4555831971008426E-3</v>
      </c>
      <c r="I346" s="18">
        <v>0.3</v>
      </c>
      <c r="J346" s="127">
        <f>(((C346*Constants!$B$24*0.000000001*Input!G346*(Constants!$B$4/Constants!$B$3))-(I346*0.000000000000001))/Input!F346)*1000000000000</f>
        <v>33.701976061621522</v>
      </c>
      <c r="K346" s="18">
        <f>J346*Input!P346/100</f>
        <v>7.8006218575546155E-2</v>
      </c>
      <c r="L346" s="132">
        <f>(J346/Constants!$B$4)*602200000000*Constants!$B$17/(365.2425*24*60)</f>
        <v>0.46529319933483326</v>
      </c>
      <c r="M346" s="130">
        <f>L346*Input!P346/100</f>
        <v>1.0769624588974874E-3</v>
      </c>
      <c r="N346" s="18">
        <v>5.0000000000000001E-3</v>
      </c>
      <c r="O346" s="127">
        <f>(((G346*Constants!$B$23*0.000000001*Input!G346*(Constants!$B$7/Constants!$B$6))-(N346*0.000000001))/Input!F346)*1000000</f>
        <v>0.43840473022661092</v>
      </c>
      <c r="P346" s="18">
        <f>O346*Input!N346/100</f>
        <v>2.6024293412716446E-5</v>
      </c>
      <c r="Q346" s="128">
        <f>(O346/Constants!$B$7)*602200000000000000*Constants!$B$18/(365.2425*24*60)</f>
        <v>0.32710286983196374</v>
      </c>
      <c r="R346" s="129">
        <f>Q346*Input!N346/100</f>
        <v>1.9417265539649755E-5</v>
      </c>
      <c r="S346" s="130">
        <f>Input!S346*Constants!$B$17/Constants!$B$18</f>
        <v>1.4081205373293697</v>
      </c>
      <c r="T346" s="18">
        <f>S346*Input!T346/100</f>
        <v>1.1625789005464456E-3</v>
      </c>
      <c r="U346" s="18">
        <f>S346*1/((U345+U347)/2)</f>
        <v>1.4107331149836493</v>
      </c>
      <c r="V346" s="18">
        <f>U346*Input!T346/100</f>
        <v>1.1647359088254846E-3</v>
      </c>
      <c r="W346" s="131">
        <v>3.0000000000000001E-3</v>
      </c>
      <c r="X346" s="127">
        <f>IF((((Constants!$B$25*0.000000001*Input!G346/Input!W346*(Constants!$B$11/Constants!$B$9))-(W346*0.000000001))/Input!F346)*1000000000&lt;0, "n.d.", (((Constants!$B$25*0.000000001*Input!G346/Input!W346*(Constants!$B$11/Constants!$B$9))-(W346*0.000000001))/Input!F346)*1000000000)</f>
        <v>0.49086727207951214</v>
      </c>
      <c r="Y346" s="127">
        <f>X346*Input!X346/100</f>
        <v>9.0547858517473498E-4</v>
      </c>
      <c r="Z346" s="127">
        <f>(X346/Constants!$B$11)*6.022E+23*0.000000001*Constants!$B$19/(365.2425*24*60)</f>
        <v>1.198365702304919E-4</v>
      </c>
      <c r="AA346" s="127">
        <f>Z346*Input!X346/100</f>
        <v>2.2105659561455118E-7</v>
      </c>
      <c r="AB346" s="132">
        <v>0.05</v>
      </c>
      <c r="AC346" s="132">
        <v>0.9</v>
      </c>
      <c r="AD346" s="127">
        <f>(((Input!G346*Constants!$B$25*0.000000001*Input!U346*(Constants!$B$10/Constants!$B$9))-((AB346*0.000000000000001)+(Input!G346*AC346*0.000000000000001)))/Input!F346)*1000000000000</f>
        <v>2.9357059749948884</v>
      </c>
      <c r="AE346" s="127">
        <f>AD346*Input!V346/100</f>
        <v>6.9081964028608178E-3</v>
      </c>
      <c r="AF346" s="127">
        <f>(AD346/Constants!$B$10)*602200000000*Constants!$B$16/(365.2425*24*60)</f>
        <v>0.13400226164350942</v>
      </c>
      <c r="AG346" s="127">
        <f>AF346*Input!V346/100</f>
        <v>3.1532924269179162E-4</v>
      </c>
      <c r="AH346" s="18">
        <f>AF346/Z346</f>
        <v>1118.2084182296892</v>
      </c>
      <c r="AI346" s="131">
        <f>AH346*SQRT((AG346/AF346)^2+(AA346/Z346)^2)</f>
        <v>3.3434458879731919</v>
      </c>
      <c r="AJ346" s="130">
        <f t="shared" ref="AJ346:AJ349" si="1811">(U346-1)*1000</f>
        <v>410.73311498364927</v>
      </c>
      <c r="AK346" s="131">
        <f>V346*1000</f>
        <v>1.1647359088254845</v>
      </c>
      <c r="AL346" s="131">
        <f>AF346/Q346</f>
        <v>0.40966397424867546</v>
      </c>
      <c r="AM346" s="131">
        <f>AL346*SQRT((R346/Q346)^2+(AG346/AF346)^2)</f>
        <v>9.6431302614131888E-4</v>
      </c>
      <c r="AN346" s="18">
        <f>AL346*1/((AN345+AN347)/2)</f>
        <v>0.40718202968421158</v>
      </c>
      <c r="AO346" s="127">
        <f>AN346*SQRT((R346/Q346)^2+(AG346/AF346)^2)</f>
        <v>9.5847074655580589E-4</v>
      </c>
      <c r="AP346" s="18">
        <f>ThU_Alter_Kombi(AN346,U346)</f>
        <v>36.500300000000003</v>
      </c>
      <c r="AQ346" s="18">
        <f t="shared" ref="AQ346:AQ349" si="1812">Montealter(AN346,AO346,U346,V346)</f>
        <v>0.10589999999999999</v>
      </c>
      <c r="AR346" s="152">
        <f>(AQ346/AP346)</f>
        <v>2.901346016334112E-3</v>
      </c>
      <c r="AS346" s="129">
        <f t="shared" si="1756"/>
        <v>3.6635744067929833E-4</v>
      </c>
      <c r="AT346" s="129">
        <f t="shared" si="1757"/>
        <v>6.7615128487288024E-7</v>
      </c>
      <c r="AU346" s="18">
        <v>0.75</v>
      </c>
      <c r="AV346" s="18">
        <f>AU346/2</f>
        <v>0.375</v>
      </c>
      <c r="AW346" s="18">
        <f t="shared" si="1759"/>
        <v>36.479700000000001</v>
      </c>
      <c r="AX346" s="133">
        <f t="shared" si="1760"/>
        <v>0.10428780880000001</v>
      </c>
      <c r="AY346" s="133">
        <f t="shared" si="1761"/>
        <v>0.10733029687636854</v>
      </c>
      <c r="AZ346" s="152">
        <f t="shared" si="1762"/>
        <v>2.8587901983843072E-3</v>
      </c>
      <c r="BA346" s="18" t="str">
        <f>Input!B346</f>
        <v>Larga B1-537 mm</v>
      </c>
      <c r="BB346" s="134">
        <f>Input!E346</f>
        <v>537</v>
      </c>
      <c r="BC346" s="18">
        <f>((U346-1)*EXP(Constants!$B$17*AW346*1000))*1000</f>
        <v>455.27041016957901</v>
      </c>
      <c r="BD346" s="130">
        <f>SQRT((EXP(Constants!$B$17*AW346*1000)*V346)^2+((U346-1)*Constants!$B$17*EXP(Constants!$B$17*AW346*1000)*AY346*1000)^2)*1000</f>
        <v>1.2983761949944637</v>
      </c>
      <c r="BE346" s="18">
        <f t="shared" ref="BE346:BE349" si="1813">AW346*1000-58</f>
        <v>36421.700000000004</v>
      </c>
      <c r="BF346" s="135">
        <f t="shared" ref="BF346:BF349" si="1814">AY346/2*1000</f>
        <v>53.665148438184268</v>
      </c>
      <c r="BG346" s="20">
        <f t="shared" ref="BG346:BG349" si="1815">AY346/AW346*100</f>
        <v>0.29421924214390066</v>
      </c>
      <c r="BH346" s="18"/>
      <c r="BI346" s="18"/>
      <c r="BJ346" s="18"/>
      <c r="BK346" s="18"/>
      <c r="BL346" s="18"/>
      <c r="BM346" s="18"/>
      <c r="BN346" s="157"/>
      <c r="BO346" s="18"/>
      <c r="BP346" s="18"/>
      <c r="BQ346" s="18"/>
      <c r="BR346" s="18"/>
      <c r="BS346" s="18"/>
      <c r="BT346" s="18"/>
      <c r="BU346" s="18"/>
      <c r="BV346" s="18"/>
      <c r="BW346" s="18"/>
      <c r="BX346" s="18"/>
      <c r="BY346" s="18"/>
      <c r="BZ346" s="18"/>
      <c r="CA346" s="18"/>
      <c r="CB346" s="18"/>
      <c r="CC346" s="18"/>
      <c r="CD346" s="18"/>
      <c r="CE346" s="1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  <c r="CY346" s="18"/>
      <c r="CZ346" s="18"/>
      <c r="DA346" s="18"/>
      <c r="DB346" s="18"/>
      <c r="DC346" s="18"/>
      <c r="DD346" s="18"/>
      <c r="DE346" s="18"/>
      <c r="DF346" s="18"/>
    </row>
    <row r="347" spans="1:110" ht="15" customHeight="1" x14ac:dyDescent="0.2">
      <c r="A347" s="136">
        <f>Input!A347</f>
        <v>10073</v>
      </c>
      <c r="B347" s="136" t="str">
        <f>Input!B347</f>
        <v>Hu1-13</v>
      </c>
      <c r="C347" s="136">
        <f>Input!O347</f>
        <v>2.0618139755323588</v>
      </c>
      <c r="D347" s="136">
        <f>C347*Input!P347/100</f>
        <v>1.4236569790559005E-2</v>
      </c>
      <c r="E347" s="137">
        <f>Input!M347</f>
        <v>2.7192046904639442</v>
      </c>
      <c r="F347" s="138">
        <f>E347*Input!N347/100</f>
        <v>2.4598521779179924E-4</v>
      </c>
      <c r="G347" s="139">
        <f t="shared" ref="G347" si="1816">E347*137.88</f>
        <v>374.9239427211686</v>
      </c>
      <c r="H347" s="138">
        <f>G347*Input!L347/100</f>
        <v>2.2957164407426473E-2</v>
      </c>
      <c r="I347" s="136">
        <v>0</v>
      </c>
      <c r="J347" s="140">
        <f>(((C347*Constants!$B$24*0.000000001*Input!G347*(Constants!$B$4/Constants!$B$3))-(I347*0.000000000000001))/Input!F347)*1000000000000</f>
        <v>747.96673808285846</v>
      </c>
      <c r="K347" s="136">
        <f>J347*Input!P347/100</f>
        <v>5.1646175620591341</v>
      </c>
      <c r="L347" s="141">
        <f>(J347/Constants!$B$4)*602200000000*Constants!$B$17/(365.2425*24*60)</f>
        <v>10.326511297802748</v>
      </c>
      <c r="M347" s="142">
        <f>L347*Input!P347/100</f>
        <v>7.1303279795746813E-2</v>
      </c>
      <c r="N347" s="136">
        <v>0</v>
      </c>
      <c r="O347" s="140">
        <f>(((G347*Constants!$B$23*0.000000001*Input!G347*(Constants!$B$7/Constants!$B$6))-(N347*0.000000001))/Input!F347)*1000000</f>
        <v>13.70116455359954</v>
      </c>
      <c r="P347" s="136">
        <f>O347*Input!N347/100</f>
        <v>1.2394373834885642E-3</v>
      </c>
      <c r="Q347" s="143">
        <f>(O347/Constants!$B$7)*602200000000000000*Constants!$B$18/(365.2425*24*60)</f>
        <v>10.222723288605497</v>
      </c>
      <c r="R347" s="144">
        <f>Q347*Input!N347/100</f>
        <v>9.2476996064017503E-4</v>
      </c>
      <c r="S347" s="142">
        <f>Input!S347*Constants!$B$17/Constants!$B$18</f>
        <v>0.99770388690741374</v>
      </c>
      <c r="T347" s="136">
        <f>S347*Input!T347/100</f>
        <v>1.3445662326294339E-3</v>
      </c>
      <c r="U347" s="142">
        <f>S347</f>
        <v>0.99770388690741374</v>
      </c>
      <c r="V347" s="136">
        <f>U347*Input!T347/100</f>
        <v>1.3445662326294339E-3</v>
      </c>
      <c r="W347" s="145">
        <v>0</v>
      </c>
      <c r="X347" s="140">
        <f>(((Constants!$B$25*0.000000001*Input!G347/Input!W347*(Constants!$B$11/Constants!$B$9))-(W347*0.000000001))/Input!F347)*1000000000</f>
        <v>0.95370036210075448</v>
      </c>
      <c r="Y347" s="140">
        <f>X347*Input!X347/100</f>
        <v>4.9589531356352377E-3</v>
      </c>
      <c r="Z347" s="140">
        <f>(X347/Constants!$B$11)*6.022E+23*0.000000001*Constants!$B$19/(365.2425*24*60)</f>
        <v>2.3282909031103596E-4</v>
      </c>
      <c r="AA347" s="140">
        <f>Z347*Input!X347/100</f>
        <v>1.2106407770693857E-6</v>
      </c>
      <c r="AB347" s="141">
        <v>0</v>
      </c>
      <c r="AC347" s="141">
        <v>0.9</v>
      </c>
      <c r="AD347" s="140">
        <f>(((Input!G347*Constants!$B$25*0.000000001*Input!U347*(Constants!$B$10/Constants!$B$9))-((AB347*0.000000000000001)+(Input!G347*AC347*0.000000000000001)))/Input!F347)*1000000000000</f>
        <v>224.77436220009892</v>
      </c>
      <c r="AE347" s="140">
        <f>AD347*Input!V347/100</f>
        <v>0.70835903339714168</v>
      </c>
      <c r="AF347" s="140">
        <f>(AD347/Constants!$B$10)*602200000000*Constants!$B$16/(365.2425*24*60)</f>
        <v>10.259976016277671</v>
      </c>
      <c r="AG347" s="140">
        <f>AF347*Input!V347/100</f>
        <v>3.2333521592192993E-2</v>
      </c>
      <c r="AH347" s="136">
        <f t="shared" ref="AH347" si="1817">AF347/Z347</f>
        <v>44066.555440178832</v>
      </c>
      <c r="AI347" s="145">
        <f t="shared" ref="AI347" si="1818">AH347*SQRT((AG347/AF347)^2+(AA347/Z347)^2)</f>
        <v>267.93160230776994</v>
      </c>
      <c r="AJ347" s="142">
        <f t="shared" si="1811"/>
        <v>-2.2961130925862605</v>
      </c>
      <c r="AK347" s="145">
        <f t="shared" ref="AK347" si="1819">V347*1000</f>
        <v>1.3445662326294339</v>
      </c>
      <c r="AL347" s="145">
        <f t="shared" ref="AL347" si="1820">AF347/Q347</f>
        <v>1.0036441099519633</v>
      </c>
      <c r="AM347" s="145">
        <f t="shared" ref="AM347" si="1821">AL347*SQRT((R347/Q347)^2+(AG347/AF347)^2)</f>
        <v>3.1642096878727786E-3</v>
      </c>
      <c r="AN347" s="136">
        <f>AF347/Q347</f>
        <v>1.0036441099519633</v>
      </c>
      <c r="AO347" s="140">
        <f t="shared" ref="AO347" si="1822">AN347*SQRT((R347/Q347)^2+(AG347/AF347)^2)</f>
        <v>3.1642096878727786E-3</v>
      </c>
      <c r="AP347" s="136" t="str">
        <f t="shared" ref="AP347" si="1823">ThU_Alter_Kombi(AN347,U347)</f>
        <v>Out of range</v>
      </c>
      <c r="AQ347" s="136" t="e">
        <f t="shared" si="1812"/>
        <v>#VALUE!</v>
      </c>
      <c r="AR347" s="136" t="e">
        <f>(AQ347/AP347)*100</f>
        <v>#VALUE!</v>
      </c>
      <c r="AS347" s="144">
        <f t="shared" si="1756"/>
        <v>2.2775642432829331E-5</v>
      </c>
      <c r="AT347" s="144">
        <f t="shared" si="1757"/>
        <v>1.1844436604884406E-7</v>
      </c>
      <c r="AU347" s="136">
        <v>0.75</v>
      </c>
      <c r="AV347" s="136">
        <f t="shared" ref="AV347" si="1824">AU347/2</f>
        <v>0.375</v>
      </c>
      <c r="AW347" s="136" t="str">
        <f t="shared" si="1759"/>
        <v>Out of range</v>
      </c>
      <c r="AX347" s="146">
        <f t="shared" si="1760"/>
        <v>114.9411766354</v>
      </c>
      <c r="AY347" s="146" t="e">
        <f t="shared" si="1761"/>
        <v>#VALUE!</v>
      </c>
      <c r="AZ347" s="147" t="e">
        <f t="shared" si="1762"/>
        <v>#VALUE!</v>
      </c>
      <c r="BA347" s="136" t="str">
        <f>Input!B347</f>
        <v>Hu1-13</v>
      </c>
      <c r="BB347" s="148">
        <f>Input!E347</f>
        <v>0</v>
      </c>
      <c r="BC347" s="136" t="e">
        <f>((U347-1)*EXP(Constants!$B$17*AW347*1000))*1000</f>
        <v>#VALUE!</v>
      </c>
      <c r="BD347" s="142" t="e">
        <f>SQRT((EXP(Constants!$B$17*AW347*1000)*V347)^2+((U347-1)*Constants!$B$17*EXP(Constants!$B$17*AW347*1000)*AY347*1000)^2)*1000</f>
        <v>#VALUE!</v>
      </c>
      <c r="BE347" s="136" t="e">
        <f t="shared" si="1813"/>
        <v>#VALUE!</v>
      </c>
      <c r="BF347" s="149" t="e">
        <f t="shared" si="1814"/>
        <v>#VALUE!</v>
      </c>
      <c r="BG347" s="158" t="e">
        <f t="shared" si="1815"/>
        <v>#VALUE!</v>
      </c>
      <c r="BH347" s="136"/>
      <c r="BI347" s="18"/>
      <c r="BJ347" s="18"/>
      <c r="BK347" s="18"/>
      <c r="BL347" s="18"/>
      <c r="BM347" s="18"/>
      <c r="BN347" s="157"/>
      <c r="BO347" s="18"/>
      <c r="BP347" s="18"/>
      <c r="BQ347" s="18"/>
      <c r="BR347" s="18"/>
      <c r="BS347" s="18"/>
      <c r="BT347" s="18"/>
      <c r="BU347" s="18"/>
      <c r="BV347" s="18"/>
      <c r="BW347" s="18"/>
      <c r="BX347" s="18"/>
      <c r="BY347" s="18"/>
      <c r="BZ347" s="18"/>
      <c r="CA347" s="18"/>
      <c r="CB347" s="18"/>
      <c r="CC347" s="18"/>
      <c r="CD347" s="18"/>
      <c r="CE347" s="1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  <c r="CY347" s="18"/>
      <c r="CZ347" s="18"/>
      <c r="DA347" s="18"/>
      <c r="DB347" s="18"/>
      <c r="DC347" s="18"/>
      <c r="DD347" s="18"/>
      <c r="DE347" s="18"/>
      <c r="DF347" s="18"/>
    </row>
    <row r="348" spans="1:110" ht="15" customHeight="1" x14ac:dyDescent="0.2">
      <c r="A348" s="18">
        <f>Input!A348</f>
        <v>10332</v>
      </c>
      <c r="B348" s="18" t="str">
        <f>Input!B348</f>
        <v>Larga B1-565 mm</v>
      </c>
      <c r="C348" s="18">
        <f>Input!O348</f>
        <v>1.7247709218237333</v>
      </c>
      <c r="D348" s="18">
        <f>C348*Input!P348/100</f>
        <v>5.0603723787018169E-3</v>
      </c>
      <c r="E348" s="150">
        <f>Input!M348</f>
        <v>1.5700394297216897</v>
      </c>
      <c r="F348" s="151">
        <f>E348*Input!N348/100</f>
        <v>9.2630003719529702E-5</v>
      </c>
      <c r="G348" s="21">
        <f>E348*137.88</f>
        <v>216.47703657002657</v>
      </c>
      <c r="H348" s="151">
        <f>G348*Input!L348/100</f>
        <v>9.0909394758685192E-3</v>
      </c>
      <c r="I348" s="18">
        <v>0.3</v>
      </c>
      <c r="J348" s="127">
        <f>(((C348*Constants!$B$24*0.000000001*Input!G348*(Constants!$B$4/Constants!$B$3))-(I348*0.000000000000001))/Input!F348)*1000000000000</f>
        <v>45.2514449484786</v>
      </c>
      <c r="K348" s="18">
        <f>J348*Input!P348/100</f>
        <v>0.13276497140356416</v>
      </c>
      <c r="L348" s="132">
        <f>(J348/Constants!$B$4)*602200000000*Constants!$B$17/(365.2425*24*60)</f>
        <v>0.62474644086459075</v>
      </c>
      <c r="M348" s="130">
        <f>L348*Input!P348/100</f>
        <v>1.8329678411441439E-3</v>
      </c>
      <c r="N348" s="18">
        <v>5.0000000000000001E-3</v>
      </c>
      <c r="O348" s="127">
        <f>(((G348*Constants!$B$23*0.000000001*Input!G348*(Constants!$B$7/Constants!$B$6))-(N348*0.000000001))/Input!F348)*1000000</f>
        <v>0.5721209871413776</v>
      </c>
      <c r="P348" s="18">
        <f>O348*Input!N348/100</f>
        <v>3.3754291875536512E-5</v>
      </c>
      <c r="Q348" s="128">
        <f>(O348/Constants!$B$7)*602200000000000000*Constants!$B$18/(365.2425*24*60)</f>
        <v>0.42687134486050576</v>
      </c>
      <c r="R348" s="129">
        <f>Q348*Input!N348/100</f>
        <v>2.5184777855673649E-5</v>
      </c>
      <c r="S348" s="130">
        <f>Input!S348*Constants!$B$17/Constants!$B$18</f>
        <v>1.4582154804326652</v>
      </c>
      <c r="T348" s="18">
        <f>S348*Input!T348/100</f>
        <v>1.0040376689304385E-3</v>
      </c>
      <c r="U348" s="18">
        <f>S348*1/((U347+U349)/2)</f>
        <v>1.4602576460801131</v>
      </c>
      <c r="V348" s="18">
        <f>U348*Input!T348/100</f>
        <v>1.00544377883926E-3</v>
      </c>
      <c r="W348" s="131">
        <v>3.0000000000000001E-3</v>
      </c>
      <c r="X348" s="127">
        <f>IF((((Constants!$B$25*0.000000001*Input!G348/Input!W348*(Constants!$B$11/Constants!$B$9))-(W348*0.000000001))/Input!F348)*1000000000&lt;0, "n.d.", (((Constants!$B$25*0.000000001*Input!G348/Input!W348*(Constants!$B$11/Constants!$B$9))-(W348*0.000000001))/Input!F348)*1000000000)</f>
        <v>1.5648446906324951</v>
      </c>
      <c r="Y348" s="127">
        <f>X348*Input!X348/100</f>
        <v>2.7368192569173799E-3</v>
      </c>
      <c r="Z348" s="127">
        <f>(X348/Constants!$B$11)*6.022E+23*0.000000001*Constants!$B$19/(365.2425*24*60)</f>
        <v>3.8202917842609257E-4</v>
      </c>
      <c r="AA348" s="127">
        <f>Z348*Input!X348/100</f>
        <v>6.6814605850645583E-7</v>
      </c>
      <c r="AB348" s="132">
        <v>0.05</v>
      </c>
      <c r="AC348" s="132">
        <v>0.9</v>
      </c>
      <c r="AD348" s="127">
        <f>(((Input!G348*Constants!$B$25*0.000000001*Input!U348*(Constants!$B$10/Constants!$B$9))-((AB348*0.000000000000001)+(Input!G348*AC348*0.000000000000001)))/Input!F348)*1000000000000</f>
        <v>4.2829103100525003</v>
      </c>
      <c r="AE348" s="127">
        <f>AD348*Input!V348/100</f>
        <v>1.0484771226103478E-2</v>
      </c>
      <c r="AF348" s="127">
        <f>(AD348/Constants!$B$10)*602200000000*Constants!$B$16/(365.2425*24*60)</f>
        <v>0.19549630407532159</v>
      </c>
      <c r="AG348" s="127">
        <f>AF348*Input!V348/100</f>
        <v>4.7858439131156643E-4</v>
      </c>
      <c r="AH348" s="18">
        <f>AF348/Z348</f>
        <v>511.73134178059212</v>
      </c>
      <c r="AI348" s="131">
        <f>AH348*SQRT((AG348/AF348)^2+(AA348/Z348)^2)</f>
        <v>1.5395997684321039</v>
      </c>
      <c r="AJ348" s="130">
        <f t="shared" si="1811"/>
        <v>460.25764608011309</v>
      </c>
      <c r="AK348" s="131">
        <f>V348*1000</f>
        <v>1.0054437788392601</v>
      </c>
      <c r="AL348" s="131">
        <f>AF348/Q348</f>
        <v>0.4579747655331759</v>
      </c>
      <c r="AM348" s="131">
        <f>AL348*SQRT((R348/Q348)^2+(AG348/AF348)^2)</f>
        <v>1.1214698827280356E-3</v>
      </c>
      <c r="AN348" s="18">
        <f>AL348*1/((AN347+AN349)/2)</f>
        <v>0.45549388912387639</v>
      </c>
      <c r="AO348" s="127">
        <f>AN348*SQRT((R348/Q348)^2+(AG348/AF348)^2)</f>
        <v>1.1153948140011358E-3</v>
      </c>
      <c r="AP348" s="18">
        <f>ThU_Alter_Kombi(AN348,U348)</f>
        <v>39.930199999999999</v>
      </c>
      <c r="AQ348" s="18">
        <f t="shared" si="1812"/>
        <v>0.1207</v>
      </c>
      <c r="AR348" s="152">
        <f>(AQ348/AP348)</f>
        <v>3.0227747419246586E-3</v>
      </c>
      <c r="AS348" s="129">
        <f t="shared" si="1756"/>
        <v>8.9495156567825646E-4</v>
      </c>
      <c r="AT348" s="129">
        <f t="shared" si="1757"/>
        <v>1.5661068024747029E-6</v>
      </c>
      <c r="AU348" s="18">
        <v>0.75</v>
      </c>
      <c r="AV348" s="18">
        <f>AU348/2</f>
        <v>0.375</v>
      </c>
      <c r="AW348" s="18">
        <f t="shared" si="1759"/>
        <v>39.881900000000002</v>
      </c>
      <c r="AX348" s="133">
        <f t="shared" si="1760"/>
        <v>0.1224235665</v>
      </c>
      <c r="AY348" s="133">
        <f t="shared" si="1761"/>
        <v>0.12306848519099221</v>
      </c>
      <c r="AZ348" s="152">
        <f t="shared" si="1762"/>
        <v>3.0696523109480741E-3</v>
      </c>
      <c r="BA348" s="18" t="str">
        <f>Input!B348</f>
        <v>Larga B1-565 mm</v>
      </c>
      <c r="BB348" s="134">
        <f>Input!E348</f>
        <v>565</v>
      </c>
      <c r="BC348" s="18">
        <f>((U348-1)*EXP(Constants!$B$17*AW348*1000))*1000</f>
        <v>515.08686048282334</v>
      </c>
      <c r="BD348" s="130">
        <f>SQRT((EXP(Constants!$B$17*AW348*1000)*V348)^2+((U348-1)*Constants!$B$17*EXP(Constants!$B$17*AW348*1000)*AY348*1000)^2)*1000</f>
        <v>1.1393514236176872</v>
      </c>
      <c r="BE348" s="18">
        <f t="shared" si="1813"/>
        <v>39823.9</v>
      </c>
      <c r="BF348" s="135">
        <f t="shared" si="1814"/>
        <v>61.53424259549611</v>
      </c>
      <c r="BG348" s="20">
        <f t="shared" si="1815"/>
        <v>0.30858230222479921</v>
      </c>
      <c r="BH348" s="18"/>
      <c r="BI348" s="18"/>
      <c r="BJ348" s="18"/>
      <c r="BK348" s="18"/>
      <c r="BL348" s="18"/>
      <c r="BM348" s="18"/>
      <c r="BN348" s="157"/>
      <c r="BO348" s="18"/>
      <c r="BP348" s="18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  <c r="CY348" s="18"/>
      <c r="CZ348" s="18"/>
      <c r="DA348" s="18"/>
      <c r="DB348" s="18"/>
      <c r="DC348" s="18"/>
      <c r="DD348" s="18"/>
      <c r="DE348" s="18"/>
      <c r="DF348" s="18"/>
    </row>
    <row r="349" spans="1:110" ht="15" customHeight="1" x14ac:dyDescent="0.2">
      <c r="A349" s="136">
        <f>Input!A349</f>
        <v>10073</v>
      </c>
      <c r="B349" s="136" t="str">
        <f>Input!B349</f>
        <v>Hu1-13</v>
      </c>
      <c r="C349" s="136">
        <f>Input!O349</f>
        <v>2.0735473683585006</v>
      </c>
      <c r="D349" s="136">
        <f>C349*Input!P349/100</f>
        <v>1.4367827259778788E-2</v>
      </c>
      <c r="E349" s="137">
        <f>Input!M349</f>
        <v>2.7191389584187426</v>
      </c>
      <c r="F349" s="138">
        <f>E349*Input!N349/100</f>
        <v>2.8645283362556086E-4</v>
      </c>
      <c r="G349" s="139">
        <f t="shared" ref="G349" si="1825">E349*137.88</f>
        <v>374.91487958677624</v>
      </c>
      <c r="H349" s="138">
        <f>G349*Input!L349/100</f>
        <v>1.8478849359906114E-2</v>
      </c>
      <c r="I349" s="136">
        <v>0</v>
      </c>
      <c r="J349" s="140">
        <f>(((C349*Constants!$B$24*0.000000001*Input!G349*(Constants!$B$4/Constants!$B$3))-(I349*0.000000000000001))/Input!F349)*1000000000000</f>
        <v>752.22327512400841</v>
      </c>
      <c r="K349" s="136">
        <f>J349*Input!P349/100</f>
        <v>5.2122339921863885</v>
      </c>
      <c r="L349" s="141">
        <f>(J349/Constants!$B$4)*602200000000*Constants!$B$17/(365.2425*24*60)</f>
        <v>10.385277517752067</v>
      </c>
      <c r="M349" s="142">
        <f>L349*Input!P349/100</f>
        <v>7.1960677482882568E-2</v>
      </c>
      <c r="N349" s="136">
        <v>0</v>
      </c>
      <c r="O349" s="140">
        <f>(((G349*Constants!$B$23*0.000000001*Input!G349*(Constants!$B$7/Constants!$B$6))-(N349*0.000000001))/Input!F349)*1000000</f>
        <v>13.70083335177023</v>
      </c>
      <c r="P349" s="136">
        <f>O349*Input!N349/100</f>
        <v>1.4433401884427655E-3</v>
      </c>
      <c r="Q349" s="143">
        <f>(O349/Constants!$B$7)*602200000000000000*Constants!$B$18/(365.2425*24*60)</f>
        <v>10.222476172045408</v>
      </c>
      <c r="R349" s="144">
        <f>Q349*Input!N349/100</f>
        <v>1.0769060761260428E-3</v>
      </c>
      <c r="S349" s="142">
        <f>Input!S349*Constants!$B$17/Constants!$B$18</f>
        <v>0.99949911948953318</v>
      </c>
      <c r="T349" s="136">
        <f>S349*Input!T349/100</f>
        <v>1.616370376609094E-3</v>
      </c>
      <c r="U349" s="142">
        <f>S349</f>
        <v>0.99949911948953318</v>
      </c>
      <c r="V349" s="136">
        <f>U349*Input!T349/100</f>
        <v>1.616370376609094E-3</v>
      </c>
      <c r="W349" s="145">
        <v>0</v>
      </c>
      <c r="X349" s="140">
        <f>(((Constants!$B$25*0.000000001*Input!G349/Input!W349*(Constants!$B$11/Constants!$B$9))-(W349*0.000000001))/Input!F349)*1000000000</f>
        <v>0.9500094701520031</v>
      </c>
      <c r="Y349" s="140">
        <f>X349*Input!X349/100</f>
        <v>3.4262460518446262E-3</v>
      </c>
      <c r="Z349" s="140">
        <f>(X349/Constants!$B$11)*6.022E+23*0.000000001*Constants!$B$19/(365.2425*24*60)</f>
        <v>2.3192802426449363E-4</v>
      </c>
      <c r="AA349" s="140">
        <f>Z349*Input!X349/100</f>
        <v>8.3645742744143577E-7</v>
      </c>
      <c r="AB349" s="141">
        <v>0</v>
      </c>
      <c r="AC349" s="141">
        <v>0.9</v>
      </c>
      <c r="AD349" s="140">
        <f>(((Input!G349*Constants!$B$25*0.000000001*Input!U349*(Constants!$B$10/Constants!$B$9))-((AB349*0.000000000000001)+(Input!G349*AC349*0.000000000000001)))/Input!F349)*1000000000000</f>
        <v>225.57625779865066</v>
      </c>
      <c r="AE349" s="140">
        <f>AD349*Input!V349/100</f>
        <v>0.48915035018895203</v>
      </c>
      <c r="AF349" s="140">
        <f>(AD349/Constants!$B$10)*602200000000*Constants!$B$16/(365.2425*24*60)</f>
        <v>10.296579076912206</v>
      </c>
      <c r="AG349" s="140">
        <f>AF349*Input!V349/100</f>
        <v>2.2327594713959162E-2</v>
      </c>
      <c r="AH349" s="136">
        <f t="shared" ref="AH349" si="1826">AF349/Z349</f>
        <v>44395.579661256706</v>
      </c>
      <c r="AI349" s="145">
        <f t="shared" ref="AI349" si="1827">AH349*SQRT((AG349/AF349)^2+(AA349/Z349)^2)</f>
        <v>186.82727820769151</v>
      </c>
      <c r="AJ349" s="142">
        <f t="shared" si="1811"/>
        <v>-0.50088051046681681</v>
      </c>
      <c r="AK349" s="145">
        <f t="shared" ref="AK349" si="1828">V349*1000</f>
        <v>1.616370376609094</v>
      </c>
      <c r="AL349" s="145">
        <f t="shared" ref="AL349" si="1829">AF349/Q349</f>
        <v>1.0072490171284958</v>
      </c>
      <c r="AM349" s="145">
        <f t="shared" ref="AM349" si="1830">AL349*SQRT((R349/Q349)^2+(AG349/AF349)^2)</f>
        <v>2.1867429575611812E-3</v>
      </c>
      <c r="AN349" s="136">
        <f>AF349/Q349</f>
        <v>1.0072490171284958</v>
      </c>
      <c r="AO349" s="140">
        <f t="shared" ref="AO349" si="1831">AN349*SQRT((R349/Q349)^2+(AG349/AF349)^2)</f>
        <v>2.1867429575611812E-3</v>
      </c>
      <c r="AP349" s="136" t="str">
        <f t="shared" ref="AP349" si="1832">ThU_Alter_Kombi(AN349,U349)</f>
        <v>Out of range</v>
      </c>
      <c r="AQ349" s="136" t="e">
        <f t="shared" si="1812"/>
        <v>#VALUE!</v>
      </c>
      <c r="AR349" s="136" t="e">
        <f>(AQ349/AP349)*100</f>
        <v>#VALUE!</v>
      </c>
      <c r="AS349" s="144">
        <f t="shared" si="1756"/>
        <v>2.2688047432062374E-5</v>
      </c>
      <c r="AT349" s="144">
        <f t="shared" si="1757"/>
        <v>8.186022440669494E-8</v>
      </c>
      <c r="AU349" s="136">
        <v>0.75</v>
      </c>
      <c r="AV349" s="136">
        <f t="shared" ref="AV349" si="1833">AU349/2</f>
        <v>0.375</v>
      </c>
      <c r="AW349" s="136" t="str">
        <f t="shared" si="1759"/>
        <v>Out of range</v>
      </c>
      <c r="AX349" s="146">
        <f t="shared" si="1760"/>
        <v>91.702570030399997</v>
      </c>
      <c r="AY349" s="146" t="e">
        <f t="shared" si="1761"/>
        <v>#VALUE!</v>
      </c>
      <c r="AZ349" s="147" t="e">
        <f t="shared" si="1762"/>
        <v>#VALUE!</v>
      </c>
      <c r="BA349" s="136" t="str">
        <f>Input!B349</f>
        <v>Hu1-13</v>
      </c>
      <c r="BB349" s="148">
        <f>Input!E349</f>
        <v>0</v>
      </c>
      <c r="BC349" s="136" t="e">
        <f>((U349-1)*EXP(Constants!$B$17*AW349*1000))*1000</f>
        <v>#VALUE!</v>
      </c>
      <c r="BD349" s="142" t="e">
        <f>SQRT((EXP(Constants!$B$17*AW349*1000)*V349)^2+((U349-1)*Constants!$B$17*EXP(Constants!$B$17*AW349*1000)*AY349*1000)^2)*1000</f>
        <v>#VALUE!</v>
      </c>
      <c r="BE349" s="136" t="e">
        <f t="shared" si="1813"/>
        <v>#VALUE!</v>
      </c>
      <c r="BF349" s="149" t="e">
        <f t="shared" si="1814"/>
        <v>#VALUE!</v>
      </c>
      <c r="BG349" s="158" t="e">
        <f t="shared" si="1815"/>
        <v>#VALUE!</v>
      </c>
      <c r="BH349" s="136"/>
      <c r="BI349" s="18"/>
      <c r="BJ349" s="18"/>
      <c r="BK349" s="18"/>
      <c r="BL349" s="18"/>
      <c r="BM349" s="18"/>
      <c r="BN349" s="157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</row>
    <row r="351" spans="1:110" ht="15" customHeight="1" x14ac:dyDescent="0.2">
      <c r="A351" s="136">
        <f>Input!A351</f>
        <v>10073</v>
      </c>
      <c r="B351" s="136" t="str">
        <f>Input!B351</f>
        <v>Hu1-13</v>
      </c>
      <c r="C351" s="136">
        <f>Input!O351</f>
        <v>2.0961607897808912</v>
      </c>
      <c r="D351" s="136">
        <f>C351*Input!P351/100</f>
        <v>3.0592579526418865E-2</v>
      </c>
      <c r="E351" s="137">
        <f>Input!M351</f>
        <v>2.7200604156502548</v>
      </c>
      <c r="F351" s="138">
        <f>E351*Input!N351/100</f>
        <v>4.3310252208760724E-4</v>
      </c>
      <c r="G351" s="139">
        <f t="shared" ref="G351" si="1834">E351*137.88</f>
        <v>375.04193010985711</v>
      </c>
      <c r="H351" s="138">
        <f>G351*Input!L351/100</f>
        <v>2.7359782834534371E-2</v>
      </c>
      <c r="I351" s="136">
        <v>0</v>
      </c>
      <c r="J351" s="140">
        <f>(((C351*Constants!$B$24*0.000000001*Input!G351*(Constants!$B$4/Constants!$B$3))-(I351*0.000000000000001))/Input!F351)*1000000000000</f>
        <v>760.42677323728094</v>
      </c>
      <c r="K351" s="136">
        <f>J351*Input!P351/100</f>
        <v>11.098106904628864</v>
      </c>
      <c r="L351" s="141">
        <f>(J351/Constants!$B$4)*602200000000*Constants!$B$17/(365.2425*24*60)</f>
        <v>10.498535917671488</v>
      </c>
      <c r="M351" s="142">
        <f>L351*Input!P351/100</f>
        <v>0.15322168821119017</v>
      </c>
      <c r="N351" s="136">
        <v>0</v>
      </c>
      <c r="O351" s="140">
        <f>(((G351*Constants!$B$23*0.000000001*Input!G351*(Constants!$B$7/Constants!$B$6))-(N351*0.000000001))/Input!F351)*1000000</f>
        <v>13.705476267105851</v>
      </c>
      <c r="P351" s="136">
        <f>O351*Input!N351/100</f>
        <v>2.1822590055509353E-3</v>
      </c>
      <c r="Q351" s="143">
        <f>(O351/Constants!$B$7)*602200000000000000*Constants!$B$18/(365.2425*24*60)</f>
        <v>10.225940347557115</v>
      </c>
      <c r="R351" s="144">
        <f>Q351*Input!N351/100</f>
        <v>1.6282287443919314E-3</v>
      </c>
      <c r="S351" s="142">
        <f>Input!S351*Constants!$B$17/Constants!$B$18</f>
        <v>0.99960414344381421</v>
      </c>
      <c r="T351" s="136">
        <f>S351*Input!T351/100</f>
        <v>2.0855409032650221E-3</v>
      </c>
      <c r="U351" s="142">
        <f>S351</f>
        <v>0.99960414344381421</v>
      </c>
      <c r="V351" s="136">
        <f>U351*Input!T351/100</f>
        <v>2.0855409032650221E-3</v>
      </c>
      <c r="W351" s="145">
        <v>0</v>
      </c>
      <c r="X351" s="140">
        <f>(((Constants!$B$25*0.000000001*Input!G351/Input!W351*(Constants!$B$11/Constants!$B$9))-(W351*0.000000001))/Input!F351)*1000000000</f>
        <v>0.93114882155161416</v>
      </c>
      <c r="Y351" s="140">
        <f>X351*Input!X351/100</f>
        <v>6.6443476846554748E-3</v>
      </c>
      <c r="Z351" s="140">
        <f>(X351/Constants!$B$11)*6.022E+23*0.000000001*Constants!$B$19/(365.2425*24*60)</f>
        <v>2.2732353020030801E-4</v>
      </c>
      <c r="AA351" s="140">
        <f>Z351*Input!X351/100</f>
        <v>1.6221000731518428E-6</v>
      </c>
      <c r="AB351" s="141">
        <v>0</v>
      </c>
      <c r="AC351" s="141">
        <v>0.9</v>
      </c>
      <c r="AD351" s="140">
        <f>(((Input!G351*Constants!$B$25*0.000000001*Input!U351*(Constants!$B$10/Constants!$B$9))-((AB351*0.000000000000001)+(Input!G351*AC351*0.000000000000001)))/Input!F351)*1000000000000</f>
        <v>223.60557518472285</v>
      </c>
      <c r="AE351" s="140">
        <f>AD351*Input!V351/100</f>
        <v>0.63525560520798929</v>
      </c>
      <c r="AF351" s="140">
        <f>(AD351/Constants!$B$10)*602200000000*Constants!$B$16/(365.2425*24*60)</f>
        <v>10.206625951668345</v>
      </c>
      <c r="AG351" s="140">
        <f>AF351*Input!V351/100</f>
        <v>2.8996666745461499E-2</v>
      </c>
      <c r="AH351" s="136">
        <f t="shared" ref="AH351" si="1835">AF351/Z351</f>
        <v>44899.117758177927</v>
      </c>
      <c r="AI351" s="145">
        <f t="shared" ref="AI351" si="1836">AH351*SQRT((AG351/AF351)^2+(AA351/Z351)^2)</f>
        <v>344.84309985530587</v>
      </c>
      <c r="AJ351" s="142">
        <f t="shared" ref="AJ351:AJ359" si="1837">(U351-1)*1000</f>
        <v>-0.39585655618579185</v>
      </c>
      <c r="AK351" s="145">
        <f t="shared" ref="AK351" si="1838">V351*1000</f>
        <v>2.0855409032650223</v>
      </c>
      <c r="AL351" s="145">
        <f t="shared" ref="AL351" si="1839">AF351/Q351</f>
        <v>0.99811123522802636</v>
      </c>
      <c r="AM351" s="145">
        <f t="shared" ref="AM351" si="1840">AL351*SQRT((R351/Q351)^2+(AG351/AF351)^2)</f>
        <v>2.8400491200584804E-3</v>
      </c>
      <c r="AN351" s="136">
        <f>AF351/Q351</f>
        <v>0.99811123522802636</v>
      </c>
      <c r="AO351" s="140">
        <f t="shared" ref="AO351" si="1841">AN351*SQRT((R351/Q351)^2+(AG351/AF351)^2)</f>
        <v>2.8400491200584804E-3</v>
      </c>
      <c r="AP351" s="136">
        <f t="shared" ref="AP351" si="1842">ThU_Alter_Kombi(AN351,U351)</f>
        <v>722.75509999999997</v>
      </c>
      <c r="AQ351" s="136" t="e">
        <f t="shared" ref="AQ351:AQ359" si="1843">Montealter(AN351,AO351,U351,V351)</f>
        <v>#VALUE!</v>
      </c>
      <c r="AR351" s="136" t="e">
        <f>(AQ351/AP351)*100</f>
        <v>#VALUE!</v>
      </c>
      <c r="AS351" s="144">
        <f t="shared" ref="AS351:AS359" si="1844">Z351/Q351</f>
        <v>2.2230085691299141E-5</v>
      </c>
      <c r="AT351" s="144">
        <f t="shared" ref="AT351:AT359" si="1845">AS351*SQRT((Y351/X351)^2+(P351/O351)^2)</f>
        <v>1.5866549228299083E-7</v>
      </c>
      <c r="AU351" s="136">
        <v>0.75</v>
      </c>
      <c r="AV351" s="136">
        <f t="shared" ref="AV351" si="1846">AU351/2</f>
        <v>0.375</v>
      </c>
      <c r="AW351" s="136">
        <f t="shared" ref="AW351:AW359" si="1847">marincorr_age(AN351,U351,AS351,AU351)</f>
        <v>722.75319999999999</v>
      </c>
      <c r="AX351" s="146">
        <f t="shared" ref="AX351:AX359" si="1848">marincorr_age_error(AN351, AO351, U351, V351, AS351, AT351, AU351, AV351)</f>
        <v>327.43259423469999</v>
      </c>
      <c r="AY351" s="146">
        <f t="shared" ref="AY351:AY359" si="1849">SQRT(((AU351*EXP(-0.0000091577*AW351*1000))/(0.0000091577*(EXP(-0.0000091577*AW351*1000)+(AJ351/1000)*EXP(-(0.0000091577-0.0000028263)*AW351*1000)-AS351*AU351*EXP(-0.0000091577*AW351*1000))))^2*AT351^2+((AS351*EXP(-0.0000091577*AW351*1000))/(0.0000091577*(EXP(-0.0000091577*AW351*1000)+(AJ351/1000)*EXP(-(0.0000091577-0.0000028263)*AW351*1000)-AS351*AU351*EXP(-0.0000091577*AW351*1000))))^2*AV351^2+((0.0000091577/(0.0000091577-0.0000028263))*(EXP(-(0.0000091577-0.0000028263)*AW351*1000)-1)/(0.0000091577*(EXP(-0.0000091577*AW351*1000)+(AJ351/1000)*EXP(-(0.0000091577-0.0000028263)*AW351*1000)-AS351*AU351*EXP(-0.0000091577*AW351*1000))))^2*T351^2+(1/(0.0000091577*(EXP(-0.0000091577*AW351*1000)+(AJ351/1000)*EXP(-(0.0000091577-0.0000028263)*AW351*1000)-AS351*AU351*EXP(-0.0000091577*AW351*1000))))^2*AO351^2)/1000</f>
        <v>338.05877091135102</v>
      </c>
      <c r="AZ351" s="147">
        <f t="shared" ref="AZ351:AZ359" si="1850">AX351/AW351</f>
        <v>0.45303513596992723</v>
      </c>
      <c r="BA351" s="136" t="str">
        <f>Input!B351</f>
        <v>Hu1-13</v>
      </c>
      <c r="BB351" s="148">
        <f>Input!E351</f>
        <v>0</v>
      </c>
      <c r="BC351" s="136">
        <f>((U351-1)*EXP(Constants!$B$17*AW351*1000))*1000</f>
        <v>-3.0433215387648049</v>
      </c>
      <c r="BD351" s="142">
        <f>SQRT((EXP(Constants!$B$17*AW351*1000)*V351)^2+((U351-1)*Constants!$B$17*EXP(Constants!$B$17*AW351*1000)*AY351*1000)^2)*1000</f>
        <v>16.294271180663081</v>
      </c>
      <c r="BE351" s="136">
        <f t="shared" ref="BE351:BE359" si="1851">AW351*1000-58</f>
        <v>722695.2</v>
      </c>
      <c r="BF351" s="149">
        <f t="shared" ref="BF351:BF359" si="1852">AY351/2*1000</f>
        <v>169029.38545567551</v>
      </c>
      <c r="BG351" s="158">
        <f t="shared" ref="BG351:BG359" si="1853">AY351/AW351*100</f>
        <v>46.773749450206658</v>
      </c>
      <c r="BH351" s="136"/>
      <c r="BI351" s="18"/>
      <c r="BJ351" s="18"/>
      <c r="BK351" s="18"/>
      <c r="BL351" s="18"/>
      <c r="BM351" s="18"/>
      <c r="BN351" s="157"/>
      <c r="BO351" s="18"/>
      <c r="BP351" s="18"/>
      <c r="BQ351" s="18"/>
      <c r="BR351" s="18"/>
      <c r="BS351" s="18"/>
      <c r="BT351" s="18"/>
      <c r="BU351" s="18"/>
      <c r="BV351" s="18"/>
      <c r="BW351" s="18"/>
      <c r="BX351" s="18"/>
      <c r="BY351" s="18"/>
      <c r="BZ351" s="18"/>
      <c r="CA351" s="18"/>
      <c r="CB351" s="18"/>
      <c r="CC351" s="18"/>
      <c r="CD351" s="18"/>
      <c r="CE351" s="1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  <c r="CY351" s="18"/>
      <c r="CZ351" s="18"/>
      <c r="DA351" s="18"/>
      <c r="DB351" s="18"/>
      <c r="DC351" s="18"/>
      <c r="DD351" s="18"/>
      <c r="DE351" s="18"/>
      <c r="DF351" s="18"/>
    </row>
    <row r="352" spans="1:110" ht="15" customHeight="1" x14ac:dyDescent="0.2">
      <c r="A352" s="18" t="str">
        <f>Input!A352</f>
        <v>10318-1</v>
      </c>
      <c r="B352" s="18" t="str">
        <f>Input!B352</f>
        <v>JD 1921</v>
      </c>
      <c r="C352" s="18">
        <f>Input!O352</f>
        <v>2.1098992324072277</v>
      </c>
      <c r="D352" s="18">
        <f>C352*Input!P352/100</f>
        <v>1.1060586940387378E-2</v>
      </c>
      <c r="E352" s="150">
        <f>Input!M352</f>
        <v>1.9036159401093278</v>
      </c>
      <c r="F352" s="151">
        <f>E352*Input!N352/100</f>
        <v>1.4894098546865651E-4</v>
      </c>
      <c r="G352" s="21">
        <f>E352*137.88</f>
        <v>262.47056582227412</v>
      </c>
      <c r="H352" s="151">
        <f>G352*Input!L352/100</f>
        <v>3.1624582175690294E-2</v>
      </c>
      <c r="I352" s="18">
        <v>0.3</v>
      </c>
      <c r="J352" s="127">
        <f>(((C352*Constants!$B$24*0.000000001*Input!G352*(Constants!$B$4/Constants!$B$3))-(I352*0.000000000000001))/Input!F352)*1000000000000</f>
        <v>272.1826271180592</v>
      </c>
      <c r="K352" s="18">
        <f>J352*Input!P352/100</f>
        <v>1.4268452088432639</v>
      </c>
      <c r="L352" s="132">
        <f>(J352/Constants!$B$4)*602200000000*Constants!$B$17/(365.2425*24*60)</f>
        <v>3.7577833757748031</v>
      </c>
      <c r="M352" s="130">
        <f>L352*Input!P352/100</f>
        <v>1.9699182355490584E-2</v>
      </c>
      <c r="N352" s="18">
        <v>5.0000000000000001E-3</v>
      </c>
      <c r="O352" s="127">
        <f>(((G352*Constants!$B$23*0.000000001*Input!G352*(Constants!$B$7/Constants!$B$6))-(N352*0.000000001))/Input!F352)*1000000</f>
        <v>3.4107941471143706</v>
      </c>
      <c r="P352" s="18">
        <f>O352*Input!N352/100</f>
        <v>2.6686425071265394E-4</v>
      </c>
      <c r="Q352" s="128">
        <f>(O352/Constants!$B$7)*602200000000000000*Constants!$B$18/(365.2425*24*60)</f>
        <v>2.5448643160179443</v>
      </c>
      <c r="R352" s="129">
        <f>Q352*Input!N352/100</f>
        <v>1.991129571493095E-4</v>
      </c>
      <c r="S352" s="130">
        <f>Input!S352*Constants!$B$17/Constants!$B$18</f>
        <v>1.4558490415780962</v>
      </c>
      <c r="T352" s="18">
        <f>S352*Input!T352/100</f>
        <v>1.2941540874060679E-3</v>
      </c>
      <c r="U352" s="18">
        <f>S352*1/((U351+U353)/2)</f>
        <v>1.4584027740005658</v>
      </c>
      <c r="V352" s="18">
        <f>U352*Input!T352/100</f>
        <v>1.2964241876419398E-3</v>
      </c>
      <c r="W352" s="131">
        <v>3.0000000000000001E-3</v>
      </c>
      <c r="X352" s="127">
        <f>IF((((Constants!$B$25*0.000000001*Input!G352/Input!W352*(Constants!$B$11/Constants!$B$9))-(W352*0.000000001))/Input!F352)*1000000000&lt;0, "n.d.", (((Constants!$B$25*0.000000001*Input!G352/Input!W352*(Constants!$B$11/Constants!$B$9))-(W352*0.000000001))/Input!F352)*1000000000)</f>
        <v>130.61721864360089</v>
      </c>
      <c r="Y352" s="127">
        <f>X352*Input!X352/100</f>
        <v>0.35095121740585988</v>
      </c>
      <c r="Z352" s="127">
        <f>(X352/Constants!$B$11)*6.022E+23*0.000000001*Constants!$B$19/(365.2425*24*60)</f>
        <v>3.1887885759798458E-2</v>
      </c>
      <c r="AA352" s="127">
        <f>Z352*Input!X352/100</f>
        <v>8.5678537976191388E-5</v>
      </c>
      <c r="AB352" s="132">
        <v>0.05</v>
      </c>
      <c r="AC352" s="132">
        <v>0.9</v>
      </c>
      <c r="AD352" s="127">
        <f>(((Input!G352*Constants!$B$25*0.000000001*Input!U352*(Constants!$B$10/Constants!$B$9))-((AB352*0.000000000000001)+(Input!G352*AC352*0.000000000000001)))/Input!F352)*1000000000000</f>
        <v>23.070513352742505</v>
      </c>
      <c r="AE352" s="127">
        <f>AD352*Input!V352/100</f>
        <v>7.4244731729663366E-2</v>
      </c>
      <c r="AF352" s="127">
        <f>(AD352/Constants!$B$10)*602200000000*Constants!$B$16/(365.2425*24*60)</f>
        <v>1.0530690038022834</v>
      </c>
      <c r="AG352" s="127">
        <f>AF352*Input!V352/100</f>
        <v>3.3889504097588778E-3</v>
      </c>
      <c r="AH352" s="18">
        <f>AF352/Z352</f>
        <v>33.024108645355959</v>
      </c>
      <c r="AI352" s="131">
        <f>AH352*SQRT((AG352/AF352)^2+(AA352/Z352)^2)</f>
        <v>0.13844882055363172</v>
      </c>
      <c r="AJ352" s="130">
        <f t="shared" si="1837"/>
        <v>458.40277400056584</v>
      </c>
      <c r="AK352" s="131">
        <f>V352*1000</f>
        <v>1.2964241876419398</v>
      </c>
      <c r="AL352" s="131">
        <f>AF352/Q352</f>
        <v>0.41380163067006437</v>
      </c>
      <c r="AM352" s="131">
        <f>AL352*SQRT((R352/Q352)^2+(AG352/AF352)^2)</f>
        <v>1.3320756735142947E-3</v>
      </c>
      <c r="AN352" s="18">
        <f>AL352*1/((AN351+AN353)/2)</f>
        <v>0.41570261395456354</v>
      </c>
      <c r="AO352" s="127">
        <f>AN352*SQRT((R352/Q352)^2+(AG352/AF352)^2)</f>
        <v>1.3381951602474383E-3</v>
      </c>
      <c r="AP352" s="18">
        <f>ThU_Alter_Kombi(AN352,U352)</f>
        <v>35.923400000000001</v>
      </c>
      <c r="AQ352" s="18">
        <f t="shared" si="1843"/>
        <v>0.1391</v>
      </c>
      <c r="AR352" s="152">
        <f>(AQ352/AP352)</f>
        <v>3.8721279166225911E-3</v>
      </c>
      <c r="AS352" s="129">
        <f t="shared" si="1844"/>
        <v>1.2530289162800934E-2</v>
      </c>
      <c r="AT352" s="129">
        <f t="shared" si="1845"/>
        <v>3.368150351821078E-5</v>
      </c>
      <c r="AU352" s="18">
        <v>0.75</v>
      </c>
      <c r="AV352" s="18">
        <f>AU352/2</f>
        <v>0.375</v>
      </c>
      <c r="AW352" s="18">
        <f t="shared" si="1847"/>
        <v>35.241199999999999</v>
      </c>
      <c r="AX352" s="133">
        <f t="shared" si="1848"/>
        <v>0.3726085214</v>
      </c>
      <c r="AY352" s="133">
        <f t="shared" si="1849"/>
        <v>0.37023398843342475</v>
      </c>
      <c r="AZ352" s="152">
        <f t="shared" si="1850"/>
        <v>1.0573094031985291E-2</v>
      </c>
      <c r="BA352" s="18" t="str">
        <f>Input!B352</f>
        <v>JD 1921</v>
      </c>
      <c r="BB352" s="134">
        <f>Input!E352</f>
        <v>0</v>
      </c>
      <c r="BC352" s="18">
        <f>((U352-1)*EXP(Constants!$B$17*AW352*1000))*1000</f>
        <v>506.33626187821244</v>
      </c>
      <c r="BD352" s="130">
        <f>SQRT((EXP(Constants!$B$17*AW352*1000)*V352)^2+((U352-1)*Constants!$B$17*EXP(Constants!$B$17*AW352*1000)*AY352*1000)^2)*1000</f>
        <v>1.5265843103368624</v>
      </c>
      <c r="BE352" s="18">
        <f t="shared" si="1851"/>
        <v>35183.199999999997</v>
      </c>
      <c r="BF352" s="135">
        <f t="shared" si="1852"/>
        <v>185.11699421671238</v>
      </c>
      <c r="BG352" s="20">
        <f t="shared" si="1853"/>
        <v>1.0505714573664484</v>
      </c>
      <c r="BH352" s="18"/>
      <c r="BI352" s="18"/>
      <c r="BJ352" s="18"/>
      <c r="BK352" s="18"/>
      <c r="BL352" s="18"/>
      <c r="BM352" s="18"/>
      <c r="BN352" s="157"/>
      <c r="BO352" s="18"/>
      <c r="BP352" s="18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  <c r="CY352" s="18"/>
      <c r="CZ352" s="18"/>
      <c r="DA352" s="18"/>
      <c r="DB352" s="18"/>
      <c r="DC352" s="18"/>
      <c r="DD352" s="18"/>
      <c r="DE352" s="18"/>
      <c r="DF352" s="18"/>
    </row>
    <row r="353" spans="1:110" ht="15" customHeight="1" x14ac:dyDescent="0.2">
      <c r="A353" s="136">
        <f>Input!A353</f>
        <v>10073</v>
      </c>
      <c r="B353" s="136" t="str">
        <f>Input!B353</f>
        <v>Hu1-13</v>
      </c>
      <c r="C353" s="136">
        <f>Input!O353</f>
        <v>2.0702404316851784</v>
      </c>
      <c r="D353" s="136">
        <f>C353*Input!P353/100</f>
        <v>2.3306523124144825E-2</v>
      </c>
      <c r="E353" s="137">
        <f>Input!M353</f>
        <v>2.7204762008915342</v>
      </c>
      <c r="F353" s="138">
        <f>E353*Input!N353/100</f>
        <v>4.4119933642793421E-4</v>
      </c>
      <c r="G353" s="139">
        <f t="shared" ref="G353" si="1854">E353*137.88</f>
        <v>375.09925857892472</v>
      </c>
      <c r="H353" s="138">
        <f>G353*Input!L353/100</f>
        <v>2.6511807759214287E-2</v>
      </c>
      <c r="I353" s="136">
        <v>0</v>
      </c>
      <c r="J353" s="140">
        <f>(((C353*Constants!$B$24*0.000000001*Input!G353*(Constants!$B$4/Constants!$B$3))-(I353*0.000000000000001))/Input!F353)*1000000000000</f>
        <v>751.02361372586859</v>
      </c>
      <c r="K353" s="136">
        <f>J353*Input!P353/100</f>
        <v>8.4549354520299325</v>
      </c>
      <c r="L353" s="141">
        <f>(J353/Constants!$B$4)*602200000000*Constants!$B$17/(365.2425*24*60)</f>
        <v>10.368714860148895</v>
      </c>
      <c r="M353" s="142">
        <f>L353*Input!P353/100</f>
        <v>0.11672977155557424</v>
      </c>
      <c r="N353" s="136">
        <v>0</v>
      </c>
      <c r="O353" s="140">
        <f>(((G353*Constants!$B$23*0.000000001*Input!G353*(Constants!$B$7/Constants!$B$6))-(N353*0.000000001))/Input!F353)*1000000</f>
        <v>13.707571270115265</v>
      </c>
      <c r="P353" s="136">
        <f>O353*Input!N353/100</f>
        <v>2.2230561496665692E-3</v>
      </c>
      <c r="Q353" s="143">
        <f>(O353/Constants!$B$7)*602200000000000000*Constants!$B$18/(365.2425*24*60)</f>
        <v>10.22750347279149</v>
      </c>
      <c r="R353" s="144">
        <f>Q353*Input!N353/100</f>
        <v>1.6586683405027541E-3</v>
      </c>
      <c r="S353" s="142">
        <f>Input!S353*Constants!$B$17/Constants!$B$18</f>
        <v>0.9968937617055782</v>
      </c>
      <c r="T353" s="136">
        <f>S353*Input!T353/100</f>
        <v>2.0302077524899887E-3</v>
      </c>
      <c r="U353" s="142">
        <f>S353</f>
        <v>0.9968937617055782</v>
      </c>
      <c r="V353" s="136">
        <f>U353*Input!T353/100</f>
        <v>2.0302077524899887E-3</v>
      </c>
      <c r="W353" s="145">
        <v>0</v>
      </c>
      <c r="X353" s="140">
        <f>(((Constants!$B$25*0.000000001*Input!G353/Input!W353*(Constants!$B$11/Constants!$B$9))-(W353*0.000000001))/Input!F353)*1000000000</f>
        <v>0.92958086242644777</v>
      </c>
      <c r="Y353" s="140">
        <f>X353*Input!X353/100</f>
        <v>7.6717041557769284E-3</v>
      </c>
      <c r="Z353" s="140">
        <f>(X353/Constants!$B$11)*6.022E+23*0.000000001*Constants!$B$19/(365.2425*24*60)</f>
        <v>2.2694074068772642E-4</v>
      </c>
      <c r="AA353" s="140">
        <f>Z353*Input!X353/100</f>
        <v>1.872911000883349E-6</v>
      </c>
      <c r="AB353" s="141">
        <v>0</v>
      </c>
      <c r="AC353" s="141">
        <v>0.9</v>
      </c>
      <c r="AD353" s="140">
        <f>(((Input!G353*Constants!$B$25*0.000000001*Input!U353*(Constants!$B$10/Constants!$B$9))-((AB353*0.000000000000001)+(Input!G353*AC353*0.000000000000001)))/Input!F353)*1000000000000</f>
        <v>222.43690660382029</v>
      </c>
      <c r="AE353" s="140">
        <f>AD353*Input!V353/100</f>
        <v>0.82161468133175708</v>
      </c>
      <c r="AF353" s="140">
        <f>(AD353/Constants!$B$10)*602200000000*Constants!$B$16/(365.2425*24*60)</f>
        <v>10.153281293079731</v>
      </c>
      <c r="AG353" s="140">
        <f>AF353*Input!V353/100</f>
        <v>3.7503151349534726E-2</v>
      </c>
      <c r="AH353" s="136">
        <f t="shared" ref="AH353" si="1855">AF353/Z353</f>
        <v>44739.790935338424</v>
      </c>
      <c r="AI353" s="145">
        <f t="shared" ref="AI353" si="1856">AH353*SQRT((AG353/AF353)^2+(AA353/Z353)^2)</f>
        <v>404.52580327474669</v>
      </c>
      <c r="AJ353" s="142">
        <f t="shared" si="1837"/>
        <v>-3.1062382944218037</v>
      </c>
      <c r="AK353" s="145">
        <f t="shared" ref="AK353" si="1857">V353*1000</f>
        <v>2.0302077524899889</v>
      </c>
      <c r="AL353" s="145">
        <f t="shared" ref="AL353" si="1858">AF353/Q353</f>
        <v>0.99274288393944676</v>
      </c>
      <c r="AM353" s="145">
        <f t="shared" ref="AM353" si="1859">AL353*SQRT((R353/Q353)^2+(AG353/AF353)^2)</f>
        <v>3.67042484320482E-3</v>
      </c>
      <c r="AN353" s="136">
        <f>AF353/Q353</f>
        <v>0.99274288393944676</v>
      </c>
      <c r="AO353" s="140">
        <f t="shared" ref="AO353" si="1860">AN353*SQRT((R353/Q353)^2+(AG353/AF353)^2)</f>
        <v>3.67042484320482E-3</v>
      </c>
      <c r="AP353" s="136">
        <f t="shared" ref="AP353" si="1861">ThU_Alter_Kombi(AN353,U353)</f>
        <v>639.14329999999995</v>
      </c>
      <c r="AQ353" s="136" t="e">
        <f t="shared" si="1843"/>
        <v>#VALUE!</v>
      </c>
      <c r="AR353" s="136" t="e">
        <f>(AQ353/AP353)*100</f>
        <v>#VALUE!</v>
      </c>
      <c r="AS353" s="144">
        <f t="shared" si="1844"/>
        <v>2.2189260682380911E-5</v>
      </c>
      <c r="AT353" s="144">
        <f t="shared" si="1845"/>
        <v>1.8316029862903957E-7</v>
      </c>
      <c r="AU353" s="136">
        <v>0.75</v>
      </c>
      <c r="AV353" s="136">
        <f t="shared" ref="AV353" si="1862">AU353/2</f>
        <v>0.375</v>
      </c>
      <c r="AW353" s="136">
        <f t="shared" si="1847"/>
        <v>639.14139999999998</v>
      </c>
      <c r="AX353" s="146">
        <f t="shared" si="1848"/>
        <v>297.379790512</v>
      </c>
      <c r="AY353" s="146">
        <f t="shared" si="1849"/>
        <v>180.99080635781991</v>
      </c>
      <c r="AZ353" s="147">
        <f t="shared" si="1850"/>
        <v>0.46528012504275268</v>
      </c>
      <c r="BA353" s="136" t="str">
        <f>Input!B353</f>
        <v>Hu1-13</v>
      </c>
      <c r="BB353" s="148">
        <f>Input!E353</f>
        <v>0</v>
      </c>
      <c r="BC353" s="136">
        <f>((U353-1)*EXP(Constants!$B$17*AW353*1000))*1000</f>
        <v>-18.861217349291636</v>
      </c>
      <c r="BD353" s="142">
        <f>SQRT((EXP(Constants!$B$17*AW353*1000)*V353)^2+((U353-1)*Constants!$B$17*EXP(Constants!$B$17*AW353*1000)*AY353*1000)^2)*1000</f>
        <v>15.645301302966066</v>
      </c>
      <c r="BE353" s="136">
        <f t="shared" si="1851"/>
        <v>639083.4</v>
      </c>
      <c r="BF353" s="149">
        <f t="shared" si="1852"/>
        <v>90495.403178909954</v>
      </c>
      <c r="BG353" s="158">
        <f t="shared" si="1853"/>
        <v>28.317803596797191</v>
      </c>
      <c r="BH353" s="136"/>
      <c r="BI353" s="18"/>
      <c r="BJ353" s="18"/>
      <c r="BK353" s="18"/>
      <c r="BL353" s="18"/>
      <c r="BM353" s="18"/>
      <c r="BN353" s="157"/>
      <c r="BO353" s="18"/>
      <c r="BP353" s="18"/>
      <c r="BQ353" s="18"/>
      <c r="BR353" s="18"/>
      <c r="BS353" s="18"/>
      <c r="BT353" s="18"/>
      <c r="BU353" s="18"/>
      <c r="BV353" s="18"/>
      <c r="BW353" s="18"/>
      <c r="BX353" s="18"/>
      <c r="BY353" s="18"/>
      <c r="BZ353" s="18"/>
      <c r="CA353" s="18"/>
      <c r="CB353" s="18"/>
      <c r="CC353" s="18"/>
      <c r="CD353" s="18"/>
      <c r="CE353" s="1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  <c r="CY353" s="18"/>
      <c r="CZ353" s="18"/>
      <c r="DA353" s="18"/>
      <c r="DB353" s="18"/>
      <c r="DC353" s="18"/>
      <c r="DD353" s="18"/>
      <c r="DE353" s="18"/>
      <c r="DF353" s="18"/>
    </row>
    <row r="354" spans="1:110" ht="15" customHeight="1" x14ac:dyDescent="0.2">
      <c r="A354" s="18" t="str">
        <f>Input!A354</f>
        <v>10318-2</v>
      </c>
      <c r="B354" s="18" t="str">
        <f>Input!B354</f>
        <v>JD 1921</v>
      </c>
      <c r="C354" s="18">
        <f>Input!O354</f>
        <v>2.0564733631895415</v>
      </c>
      <c r="D354" s="18">
        <f>C354*Input!P354/100</f>
        <v>7.7255745198646234E-3</v>
      </c>
      <c r="E354" s="150">
        <f>Input!M354</f>
        <v>1.862882692615903</v>
      </c>
      <c r="F354" s="151">
        <f>E354*Input!N354/100</f>
        <v>1.2549541047324024E-4</v>
      </c>
      <c r="G354" s="21">
        <f>E354*137.88</f>
        <v>256.85426565788072</v>
      </c>
      <c r="H354" s="151">
        <f>G354*Input!L354/100</f>
        <v>1.1592624010165626E-2</v>
      </c>
      <c r="I354" s="18">
        <v>0.3</v>
      </c>
      <c r="J354" s="127">
        <f>(((C354*Constants!$B$24*0.000000001*Input!G354*(Constants!$B$4/Constants!$B$3))-(I354*0.000000000000001))/Input!F354)*1000000000000</f>
        <v>193.3086479780616</v>
      </c>
      <c r="K354" s="18">
        <f>J354*Input!P354/100</f>
        <v>0.72620457527956161</v>
      </c>
      <c r="L354" s="132">
        <f>(J354/Constants!$B$4)*602200000000*Constants!$B$17/(365.2425*24*60)</f>
        <v>2.668840518797631</v>
      </c>
      <c r="M354" s="130">
        <f>L354*Input!P354/100</f>
        <v>1.0026060477450931E-2</v>
      </c>
      <c r="N354" s="18">
        <v>5.0000000000000001E-3</v>
      </c>
      <c r="O354" s="127">
        <f>(((G354*Constants!$B$23*0.000000001*Input!G354*(Constants!$B$7/Constants!$B$6))-(N354*0.000000001))/Input!F354)*1000000</f>
        <v>2.4321536176778764</v>
      </c>
      <c r="P354" s="18">
        <f>O354*Input!N354/100</f>
        <v>1.6384505465336552E-4</v>
      </c>
      <c r="Q354" s="128">
        <f>(O354/Constants!$B$7)*602200000000000000*Constants!$B$18/(365.2425*24*60)</f>
        <v>1.8146803019287672</v>
      </c>
      <c r="R354" s="129">
        <f>Q354*Input!N354/100</f>
        <v>1.2224819644894805E-4</v>
      </c>
      <c r="S354" s="130">
        <f>Input!S354*Constants!$B$17/Constants!$B$18</f>
        <v>1.467785737473994</v>
      </c>
      <c r="T354" s="18">
        <f>S354*Input!T354/100</f>
        <v>1.2257799083413832E-3</v>
      </c>
      <c r="U354" s="18">
        <f>S354*1/((U353+U355)/2)</f>
        <v>1.4706257754547065</v>
      </c>
      <c r="V354" s="18">
        <f>U354*Input!T354/100</f>
        <v>1.228151686051715E-3</v>
      </c>
      <c r="W354" s="131">
        <v>3.0000000000000001E-3</v>
      </c>
      <c r="X354" s="127">
        <f>IF((((Constants!$B$25*0.000000001*Input!G354/Input!W354*(Constants!$B$11/Constants!$B$9))-(W354*0.000000001))/Input!F354)*1000000000&lt;0, "n.d.", (((Constants!$B$25*0.000000001*Input!G354/Input!W354*(Constants!$B$11/Constants!$B$9))-(W354*0.000000001))/Input!F354)*1000000000)</f>
        <v>78.86954574047715</v>
      </c>
      <c r="Y354" s="127">
        <f>X354*Input!X354/100</f>
        <v>0.15523167453516526</v>
      </c>
      <c r="Z354" s="127">
        <f>(X354/Constants!$B$11)*6.022E+23*0.000000001*Constants!$B$19/(365.2425*24*60)</f>
        <v>1.9254605867560684E-2</v>
      </c>
      <c r="AA354" s="127">
        <f>Z354*Input!X354/100</f>
        <v>3.7897070197046899E-5</v>
      </c>
      <c r="AB354" s="132">
        <v>0.05</v>
      </c>
      <c r="AC354" s="132">
        <v>0.9</v>
      </c>
      <c r="AD354" s="127">
        <f>(((Input!G354*Constants!$B$25*0.000000001*Input!U354*(Constants!$B$10/Constants!$B$9))-((AB354*0.000000000000001)+(Input!G354*AC354*0.000000000000001)))/Input!F354)*1000000000000</f>
        <v>20.294791349427289</v>
      </c>
      <c r="AE354" s="127">
        <f>AD354*Input!V354/100</f>
        <v>5.2308931473410827E-2</v>
      </c>
      <c r="AF354" s="127">
        <f>(AD354/Constants!$B$10)*602200000000*Constants!$B$16/(365.2425*24*60)</f>
        <v>0.92636931748967877</v>
      </c>
      <c r="AG354" s="127">
        <f>AF354*Input!V354/100</f>
        <v>2.3876761437611632E-3</v>
      </c>
      <c r="AH354" s="18">
        <f>AF354/Z354</f>
        <v>48.111569972480467</v>
      </c>
      <c r="AI354" s="131">
        <f>AH354*SQRT((AG354/AF354)^2+(AA354/Z354)^2)</f>
        <v>0.15602636499099215</v>
      </c>
      <c r="AJ354" s="130">
        <f t="shared" si="1837"/>
        <v>470.62577545470651</v>
      </c>
      <c r="AK354" s="131">
        <f>V354*1000</f>
        <v>1.228151686051715</v>
      </c>
      <c r="AL354" s="131">
        <f>AF354/Q354</f>
        <v>0.51048623633874779</v>
      </c>
      <c r="AM354" s="131">
        <f>AL354*SQRT((R354/Q354)^2+(AG354/AF354)^2)</f>
        <v>1.3162051444174311E-3</v>
      </c>
      <c r="AN354" s="18">
        <f>AL354*1/((AN353+AN355)/2)</f>
        <v>0.51295158038528665</v>
      </c>
      <c r="AO354" s="127">
        <f>AN354*SQRT((R354/Q354)^2+(AG354/AF354)^2)</f>
        <v>1.3225616302261103E-3</v>
      </c>
      <c r="AP354" s="18">
        <f>ThU_Alter_Kombi(AN354,U354)</f>
        <v>45.634599999999999</v>
      </c>
      <c r="AQ354" s="18">
        <f t="shared" si="1843"/>
        <v>0.1469</v>
      </c>
      <c r="AR354" s="152">
        <f>(AQ354/AP354)</f>
        <v>3.2190487042726354E-3</v>
      </c>
      <c r="AS354" s="129">
        <f t="shared" si="1844"/>
        <v>1.0610467225050916E-2</v>
      </c>
      <c r="AT354" s="129">
        <f t="shared" si="1845"/>
        <v>2.0895835970190504E-5</v>
      </c>
      <c r="AU354" s="18">
        <v>0.75</v>
      </c>
      <c r="AV354" s="18">
        <f>AU354/2</f>
        <v>0.375</v>
      </c>
      <c r="AW354" s="18">
        <f t="shared" si="1847"/>
        <v>45.067700000000002</v>
      </c>
      <c r="AX354" s="133">
        <f t="shared" si="1848"/>
        <v>0.31771075980000002</v>
      </c>
      <c r="AY354" s="133">
        <f t="shared" si="1849"/>
        <v>0.32202378112957875</v>
      </c>
      <c r="AZ354" s="152">
        <f t="shared" si="1850"/>
        <v>7.0496333249755365E-3</v>
      </c>
      <c r="BA354" s="18" t="str">
        <f>Input!B354</f>
        <v>JD 1921</v>
      </c>
      <c r="BB354" s="134">
        <f>Input!E354</f>
        <v>0</v>
      </c>
      <c r="BC354" s="18">
        <f>((U354-1)*EXP(Constants!$B$17*AW354*1000))*1000</f>
        <v>534.45471333927208</v>
      </c>
      <c r="BD354" s="130">
        <f>SQRT((EXP(Constants!$B$17*AW354*1000)*V354)^2+((U354-1)*Constants!$B$17*EXP(Constants!$B$17*AW354*1000)*AY354*1000)^2)*1000</f>
        <v>1.4768705899879055</v>
      </c>
      <c r="BE354" s="18">
        <f t="shared" si="1851"/>
        <v>45009.700000000004</v>
      </c>
      <c r="BF354" s="135">
        <f t="shared" si="1852"/>
        <v>161.01189056478938</v>
      </c>
      <c r="BG354" s="20">
        <f t="shared" si="1853"/>
        <v>0.71453342666605735</v>
      </c>
      <c r="BH354" s="18"/>
      <c r="BI354" s="18"/>
      <c r="BJ354" s="18"/>
      <c r="BK354" s="18"/>
      <c r="BL354" s="18"/>
      <c r="BM354" s="18"/>
      <c r="BN354" s="157"/>
      <c r="BO354" s="18"/>
      <c r="BP354" s="18"/>
      <c r="BQ354" s="18"/>
      <c r="BR354" s="18"/>
      <c r="BS354" s="18"/>
      <c r="BT354" s="18"/>
      <c r="BU354" s="18"/>
      <c r="BV354" s="18"/>
      <c r="BW354" s="18"/>
      <c r="BX354" s="18"/>
      <c r="BY354" s="18"/>
      <c r="BZ354" s="18"/>
      <c r="CA354" s="18"/>
      <c r="CB354" s="18"/>
      <c r="CC354" s="18"/>
      <c r="CD354" s="18"/>
      <c r="CE354" s="1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  <c r="CY354" s="18"/>
      <c r="CZ354" s="18"/>
      <c r="DA354" s="18"/>
      <c r="DB354" s="18"/>
      <c r="DC354" s="18"/>
      <c r="DD354" s="18"/>
      <c r="DE354" s="18"/>
      <c r="DF354" s="18"/>
    </row>
    <row r="355" spans="1:110" ht="15" customHeight="1" x14ac:dyDescent="0.2">
      <c r="A355" s="136">
        <f>Input!A355</f>
        <v>10073</v>
      </c>
      <c r="B355" s="136" t="str">
        <f>Input!B355</f>
        <v>Hu1-13</v>
      </c>
      <c r="C355" s="136">
        <f>Input!O355</f>
        <v>2.0917585354673895</v>
      </c>
      <c r="D355" s="136">
        <f>C355*Input!P355/100</f>
        <v>2.7848954640213565E-2</v>
      </c>
      <c r="E355" s="137">
        <f>Input!M355</f>
        <v>2.7203356560125762</v>
      </c>
      <c r="F355" s="138">
        <f>E355*Input!N355/100</f>
        <v>3.1248181673902838E-4</v>
      </c>
      <c r="G355" s="139">
        <f t="shared" ref="G355" si="1863">E355*137.88</f>
        <v>375.079880251014</v>
      </c>
      <c r="H355" s="138">
        <f>G355*Input!L355/100</f>
        <v>2.6656653571264274E-2</v>
      </c>
      <c r="I355" s="136">
        <v>0</v>
      </c>
      <c r="J355" s="140">
        <f>(((C355*Constants!$B$24*0.000000001*Input!G355*(Constants!$B$4/Constants!$B$3))-(I355*0.000000000000001))/Input!F355)*1000000000000</f>
        <v>758.82976214018083</v>
      </c>
      <c r="K355" s="136">
        <f>J355*Input!P355/100</f>
        <v>10.102798801661876</v>
      </c>
      <c r="L355" s="141">
        <f>(J355/Constants!$B$4)*602200000000*Constants!$B$17/(365.2425*24*60)</f>
        <v>10.4764874062909</v>
      </c>
      <c r="M355" s="142">
        <f>L355*Input!P355/100</f>
        <v>0.13948035474437412</v>
      </c>
      <c r="N355" s="136">
        <v>0</v>
      </c>
      <c r="O355" s="140">
        <f>(((G355*Constants!$B$23*0.000000001*Input!G355*(Constants!$B$7/Constants!$B$6))-(N355*0.000000001))/Input!F355)*1000000</f>
        <v>13.706863111394988</v>
      </c>
      <c r="P355" s="136">
        <f>O355*Input!N355/100</f>
        <v>1.5744915438560411E-3</v>
      </c>
      <c r="Q355" s="143">
        <f>(O355/Constants!$B$7)*602200000000000000*Constants!$B$18/(365.2425*24*60)</f>
        <v>10.226975100870002</v>
      </c>
      <c r="R355" s="144">
        <f>Q355*Input!N355/100</f>
        <v>1.1747608249009006E-3</v>
      </c>
      <c r="S355" s="142">
        <f>Input!S355*Constants!$B$17/Constants!$B$18</f>
        <v>0.99924388523613339</v>
      </c>
      <c r="T355" s="136">
        <f>S355*Input!T355/100</f>
        <v>1.9267266706774846E-3</v>
      </c>
      <c r="U355" s="142">
        <f>S355</f>
        <v>0.99924388523613339</v>
      </c>
      <c r="V355" s="136">
        <f>U355*Input!T355/100</f>
        <v>1.9267266706774846E-3</v>
      </c>
      <c r="W355" s="145">
        <v>0</v>
      </c>
      <c r="X355" s="140">
        <f>(((Constants!$B$25*0.000000001*Input!G355/Input!W355*(Constants!$B$11/Constants!$B$9))-(W355*0.000000001))/Input!F355)*1000000000</f>
        <v>0.93396992478468221</v>
      </c>
      <c r="Y355" s="140">
        <f>X355*Input!X355/100</f>
        <v>6.8052388916215126E-3</v>
      </c>
      <c r="Z355" s="140">
        <f>(X355/Constants!$B$11)*6.022E+23*0.000000001*Constants!$B$19/(365.2425*24*60)</f>
        <v>2.2801225270218674E-4</v>
      </c>
      <c r="AA355" s="140">
        <f>Z355*Input!X355/100</f>
        <v>1.661378818180765E-6</v>
      </c>
      <c r="AB355" s="141">
        <v>0</v>
      </c>
      <c r="AC355" s="141">
        <v>0.9</v>
      </c>
      <c r="AD355" s="140">
        <f>(((Input!G355*Constants!$B$25*0.000000001*Input!U355*(Constants!$B$10/Constants!$B$9))-((AB355*0.000000000000001)+(Input!G355*AC355*0.000000000000001)))/Input!F355)*1000000000000</f>
        <v>223.5236807127217</v>
      </c>
      <c r="AE355" s="140">
        <f>AD355*Input!V355/100</f>
        <v>0.6200615392473765</v>
      </c>
      <c r="AF355" s="140">
        <f>(AD355/Constants!$B$10)*602200000000*Constants!$B$16/(365.2425*24*60)</f>
        <v>10.202887823750313</v>
      </c>
      <c r="AG355" s="140">
        <f>AF355*Input!V355/100</f>
        <v>2.8303123447997475E-2</v>
      </c>
      <c r="AH355" s="136">
        <f t="shared" ref="AH355" si="1864">AF355/Z355</f>
        <v>44747.103293069929</v>
      </c>
      <c r="AI355" s="145">
        <f t="shared" ref="AI355" si="1865">AH355*SQRT((AG355/AF355)^2+(AA355/Z355)^2)</f>
        <v>348.8732051466751</v>
      </c>
      <c r="AJ355" s="142">
        <f t="shared" si="1837"/>
        <v>-0.75611476386661103</v>
      </c>
      <c r="AK355" s="145">
        <f t="shared" ref="AK355" si="1866">V355*1000</f>
        <v>1.9267266706774846</v>
      </c>
      <c r="AL355" s="145">
        <f t="shared" ref="AL355" si="1867">AF355/Q355</f>
        <v>0.99764473102925222</v>
      </c>
      <c r="AM355" s="145">
        <f t="shared" ref="AM355" si="1868">AL355*SQRT((R355/Q355)^2+(AG355/AF355)^2)</f>
        <v>2.769868716355504E-3</v>
      </c>
      <c r="AN355" s="136">
        <f>AF355/Q355</f>
        <v>0.99764473102925222</v>
      </c>
      <c r="AO355" s="140">
        <f t="shared" ref="AO355" si="1869">AN355*SQRT((R355/Q355)^2+(AG355/AF355)^2)</f>
        <v>2.769868716355504E-3</v>
      </c>
      <c r="AP355" s="136">
        <f t="shared" ref="AP355" si="1870">ThU_Alter_Kombi(AN355,U355)</f>
        <v>726.86649999999997</v>
      </c>
      <c r="AQ355" s="136" t="e">
        <f t="shared" si="1843"/>
        <v>#VALUE!</v>
      </c>
      <c r="AR355" s="136" t="e">
        <f>(AQ355/AP355)*100</f>
        <v>#VALUE!</v>
      </c>
      <c r="AS355" s="144">
        <f t="shared" si="1844"/>
        <v>2.2295180192898867E-5</v>
      </c>
      <c r="AT355" s="144">
        <f t="shared" si="1845"/>
        <v>1.624708423020509E-7</v>
      </c>
      <c r="AU355" s="136">
        <v>0.75</v>
      </c>
      <c r="AV355" s="136">
        <f t="shared" ref="AV355" si="1871">AU355/2</f>
        <v>0.375</v>
      </c>
      <c r="AW355" s="136">
        <f t="shared" si="1847"/>
        <v>726.86469999999997</v>
      </c>
      <c r="AX355" s="146">
        <f t="shared" si="1848"/>
        <v>332.14876059869999</v>
      </c>
      <c r="AY355" s="146">
        <f t="shared" si="1849"/>
        <v>333.99694243195466</v>
      </c>
      <c r="AZ355" s="147">
        <f t="shared" si="1850"/>
        <v>0.45696091803426414</v>
      </c>
      <c r="BA355" s="136" t="str">
        <f>Input!B355</f>
        <v>Hu1-13</v>
      </c>
      <c r="BB355" s="148">
        <f>Input!E355</f>
        <v>0</v>
      </c>
      <c r="BC355" s="136">
        <f>((U355-1)*EXP(Constants!$B$17*AW355*1000))*1000</f>
        <v>-5.8808051629738749</v>
      </c>
      <c r="BD355" s="142">
        <f>SQRT((EXP(Constants!$B$17*AW355*1000)*V355)^2+((U355-1)*Constants!$B$17*EXP(Constants!$B$17*AW355*1000)*AY355*1000)^2)*1000</f>
        <v>15.977735274431248</v>
      </c>
      <c r="BE355" s="136">
        <f t="shared" si="1851"/>
        <v>726806.7</v>
      </c>
      <c r="BF355" s="149">
        <f t="shared" si="1852"/>
        <v>166998.47121597733</v>
      </c>
      <c r="BG355" s="158">
        <f t="shared" si="1853"/>
        <v>45.950359459188853</v>
      </c>
      <c r="BH355" s="136"/>
      <c r="BI355" s="18"/>
      <c r="BJ355" s="18"/>
      <c r="BK355" s="18"/>
      <c r="BL355" s="18"/>
      <c r="BM355" s="18"/>
      <c r="BN355" s="157"/>
      <c r="BO355" s="18"/>
      <c r="BP355" s="18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</row>
    <row r="356" spans="1:110" ht="15" customHeight="1" x14ac:dyDescent="0.2">
      <c r="A356" s="18" t="str">
        <f>Input!A356</f>
        <v>10318-3</v>
      </c>
      <c r="B356" s="18" t="str">
        <f>Input!B356</f>
        <v>JD 1921</v>
      </c>
      <c r="C356" s="18">
        <f>Input!O356</f>
        <v>1.1911403279928681</v>
      </c>
      <c r="D356" s="18">
        <f>C356*Input!P356/100</f>
        <v>6.0833356335807083E-3</v>
      </c>
      <c r="E356" s="150">
        <f>Input!M356</f>
        <v>1.0652994675606513</v>
      </c>
      <c r="F356" s="151">
        <f>E356*Input!N356/100</f>
        <v>7.5030621762023938E-5</v>
      </c>
      <c r="G356" s="21">
        <f>E356*137.88</f>
        <v>146.8834905872626</v>
      </c>
      <c r="H356" s="151">
        <f>G356*Input!L356/100</f>
        <v>1.0958834352298058E-2</v>
      </c>
      <c r="I356" s="18">
        <v>0.3</v>
      </c>
      <c r="J356" s="127">
        <f>(((C356*Constants!$B$24*0.000000001*Input!G356*(Constants!$B$4/Constants!$B$3))-(I356*0.000000000000001))/Input!F356)*1000000000000</f>
        <v>220.1699038971604</v>
      </c>
      <c r="K356" s="18">
        <f>J356*Input!P356/100</f>
        <v>1.1244413360401777</v>
      </c>
      <c r="L356" s="132">
        <f>(J356/Constants!$B$4)*602200000000*Constants!$B$17/(365.2425*24*60)</f>
        <v>3.0396899812118492</v>
      </c>
      <c r="M356" s="130">
        <f>L356*Input!P356/100</f>
        <v>1.5524161127936418E-2</v>
      </c>
      <c r="N356" s="18">
        <v>5.0000000000000001E-3</v>
      </c>
      <c r="O356" s="127">
        <f>(((G356*Constants!$B$23*0.000000001*Input!G356*(Constants!$B$7/Constants!$B$6))-(N356*0.000000001))/Input!F356)*1000000</f>
        <v>2.7348899924896855</v>
      </c>
      <c r="P356" s="18">
        <f>O356*Input!N356/100</f>
        <v>1.9262235909787057E-4</v>
      </c>
      <c r="Q356" s="128">
        <f>(O356/Constants!$B$7)*602200000000000000*Constants!$B$18/(365.2425*24*60)</f>
        <v>2.0405581955187411</v>
      </c>
      <c r="R356" s="129">
        <f>Q356*Input!N356/100</f>
        <v>1.4371954066770242E-4</v>
      </c>
      <c r="S356" s="130">
        <f>Input!S356*Constants!$B$17/Constants!$B$18</f>
        <v>1.473496832530242</v>
      </c>
      <c r="T356" s="18">
        <f>S356*Input!T356/100</f>
        <v>1.8926181944975697E-3</v>
      </c>
      <c r="U356" s="18">
        <f>S356*1/((U355+U357)/2)</f>
        <v>1.4753836568543577</v>
      </c>
      <c r="V356" s="18">
        <f>U356*Input!T356/100</f>
        <v>1.8950417070337385E-3</v>
      </c>
      <c r="W356" s="131">
        <v>3.0000000000000001E-3</v>
      </c>
      <c r="X356" s="127">
        <f>IF((((Constants!$B$25*0.000000001*Input!G356/Input!W356*(Constants!$B$11/Constants!$B$9))-(W356*0.000000001))/Input!F356)*1000000000&lt;0, "n.d.", (((Constants!$B$25*0.000000001*Input!G356/Input!W356*(Constants!$B$11/Constants!$B$9))-(W356*0.000000001))/Input!F356)*1000000000)</f>
        <v>82.828908497106127</v>
      </c>
      <c r="Y356" s="127">
        <f>X356*Input!X356/100</f>
        <v>0.1585607943035342</v>
      </c>
      <c r="Z356" s="127">
        <f>(X356/Constants!$B$11)*6.022E+23*0.000000001*Constants!$B$19/(365.2425*24*60)</f>
        <v>2.0221214317626399E-2</v>
      </c>
      <c r="AA356" s="127">
        <f>Z356*Input!X356/100</f>
        <v>3.8709815958722448E-5</v>
      </c>
      <c r="AB356" s="132">
        <v>0.05</v>
      </c>
      <c r="AC356" s="132">
        <v>0.9</v>
      </c>
      <c r="AD356" s="127">
        <f>(((Input!G356*Constants!$B$25*0.000000001*Input!U356*(Constants!$B$10/Constants!$B$9))-((AB356*0.000000000000001)+(Input!G356*AC356*0.000000000000001)))/Input!F356)*1000000000000</f>
        <v>23.280962503857847</v>
      </c>
      <c r="AE356" s="127">
        <f>AD356*Input!V356/100</f>
        <v>8.969990896532623E-2</v>
      </c>
      <c r="AF356" s="127">
        <f>(AD356/Constants!$B$10)*602200000000*Constants!$B$16/(365.2425*24*60)</f>
        <v>1.0626750959827043</v>
      </c>
      <c r="AG356" s="127">
        <f>AF356*Input!V356/100</f>
        <v>4.0944123059161444E-3</v>
      </c>
      <c r="AH356" s="18">
        <f>AF356/Z356</f>
        <v>52.552486675164367</v>
      </c>
      <c r="AI356" s="131">
        <f>AH356*SQRT((AG356/AF356)^2+(AA356/Z356)^2)</f>
        <v>0.22609589712465727</v>
      </c>
      <c r="AJ356" s="130">
        <f t="shared" si="1837"/>
        <v>475.3836568543577</v>
      </c>
      <c r="AK356" s="131">
        <f>V356*1000</f>
        <v>1.8950417070337384</v>
      </c>
      <c r="AL356" s="131">
        <f>AF356/Q356</f>
        <v>0.52077666704945702</v>
      </c>
      <c r="AM356" s="131">
        <f>AL356*SQRT((R356/Q356)^2+(AG356/AF356)^2)</f>
        <v>2.0068510408367954E-3</v>
      </c>
      <c r="AN356" s="18">
        <f>AL356*1/((AN355+AN357)/2)</f>
        <v>0.52266963120854804</v>
      </c>
      <c r="AO356" s="127">
        <f>AN356*SQRT((R356/Q356)^2+(AG356/AF356)^2)</f>
        <v>2.014145716910633E-3</v>
      </c>
      <c r="AP356" s="18">
        <f>ThU_Alter_Kombi(AN356,U356)</f>
        <v>46.496899999999997</v>
      </c>
      <c r="AQ356" s="18">
        <f t="shared" si="1843"/>
        <v>0.22850000000000001</v>
      </c>
      <c r="AR356" s="152">
        <f>(AQ356/AP356)</f>
        <v>4.914306115031325E-3</v>
      </c>
      <c r="AS356" s="129">
        <f t="shared" si="1844"/>
        <v>9.9096484295493753E-3</v>
      </c>
      <c r="AT356" s="129">
        <f t="shared" si="1845"/>
        <v>1.8983044407445377E-5</v>
      </c>
      <c r="AU356" s="18">
        <v>0.75</v>
      </c>
      <c r="AV356" s="18">
        <f>AU356/2</f>
        <v>0.375</v>
      </c>
      <c r="AW356" s="18">
        <f t="shared" si="1847"/>
        <v>45.969900000000003</v>
      </c>
      <c r="AX356" s="133">
        <f t="shared" si="1848"/>
        <v>0.36169917839999999</v>
      </c>
      <c r="AY356" s="133">
        <f t="shared" si="1849"/>
        <v>0.35117469511216892</v>
      </c>
      <c r="AZ356" s="152">
        <f t="shared" si="1850"/>
        <v>7.8681741400351089E-3</v>
      </c>
      <c r="BA356" s="18" t="str">
        <f>Input!B356</f>
        <v>JD 1921</v>
      </c>
      <c r="BB356" s="134">
        <f>Input!E356</f>
        <v>0</v>
      </c>
      <c r="BC356" s="18">
        <f>((U356-1)*EXP(Constants!$B$17*AW356*1000))*1000</f>
        <v>541.23414882721829</v>
      </c>
      <c r="BD356" s="130">
        <f>SQRT((EXP(Constants!$B$17*AW356*1000)*V356)^2+((U356-1)*Constants!$B$17*EXP(Constants!$B$17*AW356*1000)*AY356*1000)^2)*1000</f>
        <v>2.2232191816473446</v>
      </c>
      <c r="BE356" s="18">
        <f t="shared" si="1851"/>
        <v>45911.9</v>
      </c>
      <c r="BF356" s="135">
        <f t="shared" si="1852"/>
        <v>175.58734755608447</v>
      </c>
      <c r="BG356" s="20">
        <f t="shared" si="1853"/>
        <v>0.76392312167781296</v>
      </c>
      <c r="BH356" s="18"/>
      <c r="BI356" s="18"/>
      <c r="BJ356" s="18"/>
      <c r="BK356" s="18"/>
      <c r="BL356" s="18"/>
      <c r="BM356" s="18"/>
      <c r="BN356" s="157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</row>
    <row r="357" spans="1:110" ht="15" customHeight="1" x14ac:dyDescent="0.2">
      <c r="A357" s="136">
        <f>Input!A357</f>
        <v>10073</v>
      </c>
      <c r="B357" s="136" t="str">
        <f>Input!B357</f>
        <v>Hu1-13</v>
      </c>
      <c r="C357" s="136">
        <f>Input!O357</f>
        <v>2.0382874744416695</v>
      </c>
      <c r="D357" s="136">
        <f>C357*Input!P357/100</f>
        <v>2.2351284595223987E-2</v>
      </c>
      <c r="E357" s="137">
        <f>Input!M357</f>
        <v>2.719837229902561</v>
      </c>
      <c r="F357" s="138">
        <f>E357*Input!N357/100</f>
        <v>4.5971441935892899E-4</v>
      </c>
      <c r="G357" s="139">
        <f t="shared" ref="G357" si="1872">E357*137.88</f>
        <v>375.01115725896511</v>
      </c>
      <c r="H357" s="138">
        <f>G357*Input!L357/100</f>
        <v>3.2247557331150409E-2</v>
      </c>
      <c r="I357" s="136">
        <v>0</v>
      </c>
      <c r="J357" s="140">
        <f>(((C357*Constants!$B$24*0.000000001*Input!G357*(Constants!$B$4/Constants!$B$3))-(I357*0.000000000000001))/Input!F357)*1000000000000</f>
        <v>739.43200095907787</v>
      </c>
      <c r="K357" s="136">
        <f>J357*Input!P357/100</f>
        <v>8.1084024208996599</v>
      </c>
      <c r="L357" s="141">
        <f>(J357/Constants!$B$4)*602200000000*Constants!$B$17/(365.2425*24*60)</f>
        <v>10.208679775563676</v>
      </c>
      <c r="M357" s="142">
        <f>L357*Input!P357/100</f>
        <v>0.11194549830005389</v>
      </c>
      <c r="N357" s="136">
        <v>0</v>
      </c>
      <c r="O357" s="140">
        <f>(((G357*Constants!$B$23*0.000000001*Input!G357*(Constants!$B$7/Constants!$B$6))-(N357*0.000000001))/Input!F357)*1000000</f>
        <v>13.704351708639955</v>
      </c>
      <c r="P357" s="136">
        <f>O357*Input!N357/100</f>
        <v>2.3163474707836341E-3</v>
      </c>
      <c r="Q357" s="143">
        <f>(O357/Constants!$B$7)*602200000000000000*Constants!$B$18/(365.2425*24*60)</f>
        <v>10.225101291141602</v>
      </c>
      <c r="R357" s="144">
        <f>Q357*Input!N357/100</f>
        <v>1.7282749317729567E-3</v>
      </c>
      <c r="S357" s="142">
        <f>Input!S357*Constants!$B$17/Constants!$B$18</f>
        <v>0.99819837418520441</v>
      </c>
      <c r="T357" s="136">
        <f>S357*Input!T357/100</f>
        <v>2.2161810061925831E-3</v>
      </c>
      <c r="U357" s="142">
        <f>S357</f>
        <v>0.99819837418520441</v>
      </c>
      <c r="V357" s="136">
        <f>U357*Input!T357/100</f>
        <v>2.2161810061925831E-3</v>
      </c>
      <c r="W357" s="145">
        <v>0</v>
      </c>
      <c r="X357" s="140">
        <f>(((Constants!$B$25*0.000000001*Input!G357/Input!W357*(Constants!$B$11/Constants!$B$9))-(W357*0.000000001))/Input!F357)*1000000000</f>
        <v>0.93966889169048329</v>
      </c>
      <c r="Y357" s="140">
        <f>X357*Input!X357/100</f>
        <v>7.9092202315934525E-3</v>
      </c>
      <c r="Z357" s="140">
        <f>(X357/Constants!$B$11)*6.022E+23*0.000000001*Constants!$B$19/(365.2425*24*60)</f>
        <v>2.2940355476425958E-4</v>
      </c>
      <c r="AA357" s="140">
        <f>Z357*Input!X357/100</f>
        <v>1.9308963535834314E-6</v>
      </c>
      <c r="AB357" s="141">
        <v>0</v>
      </c>
      <c r="AC357" s="141">
        <v>0.9</v>
      </c>
      <c r="AD357" s="140">
        <f>(((Input!G357*Constants!$B$25*0.000000001*Input!U357*(Constants!$B$10/Constants!$B$9))-((AB357*0.000000000000001)+(Input!G357*AC357*0.000000000000001)))/Input!F357)*1000000000000</f>
        <v>222.91532902073237</v>
      </c>
      <c r="AE357" s="140">
        <f>AD357*Input!V357/100</f>
        <v>0.7901049956066365</v>
      </c>
      <c r="AF357" s="140">
        <f>(AD357/Constants!$B$10)*602200000000*Constants!$B$16/(365.2425*24*60)</f>
        <v>10.175119204108025</v>
      </c>
      <c r="AG357" s="140">
        <f>AF357*Input!V357/100</f>
        <v>3.606487068150914E-2</v>
      </c>
      <c r="AH357" s="136">
        <f t="shared" ref="AH357" si="1873">AF357/Z357</f>
        <v>44354.671027500917</v>
      </c>
      <c r="AI357" s="145">
        <f t="shared" ref="AI357" si="1874">AH357*SQRT((AG357/AF357)^2+(AA357/Z357)^2)</f>
        <v>405.08533949579834</v>
      </c>
      <c r="AJ357" s="142">
        <f t="shared" si="1837"/>
        <v>-1.8016258147955933</v>
      </c>
      <c r="AK357" s="145">
        <f t="shared" ref="AK357" si="1875">V357*1000</f>
        <v>2.2161810061925831</v>
      </c>
      <c r="AL357" s="145">
        <f t="shared" ref="AL357" si="1876">AF357/Q357</f>
        <v>0.99511182475259408</v>
      </c>
      <c r="AM357" s="145">
        <f t="shared" ref="AM357" si="1877">AL357*SQRT((R357/Q357)^2+(AG357/AF357)^2)</f>
        <v>3.5310998971692792E-3</v>
      </c>
      <c r="AN357" s="136">
        <f>AF357/Q357</f>
        <v>0.99511182475259408</v>
      </c>
      <c r="AO357" s="140">
        <f t="shared" ref="AO357" si="1878">AN357*SQRT((R357/Q357)^2+(AG357/AF357)^2)</f>
        <v>3.5310998971692792E-3</v>
      </c>
      <c r="AP357" s="136">
        <f t="shared" ref="AP357" si="1879">ThU_Alter_Kombi(AN357,U357)</f>
        <v>661.26379999999995</v>
      </c>
      <c r="AQ357" s="136" t="e">
        <f t="shared" si="1843"/>
        <v>#VALUE!</v>
      </c>
      <c r="AR357" s="136" t="e">
        <f>(AQ357/AP357)*100</f>
        <v>#VALUE!</v>
      </c>
      <c r="AS357" s="144">
        <f t="shared" si="1844"/>
        <v>2.243533322872808E-5</v>
      </c>
      <c r="AT357" s="144">
        <f t="shared" si="1845"/>
        <v>1.8887691915268309E-7</v>
      </c>
      <c r="AU357" s="136">
        <v>0.75</v>
      </c>
      <c r="AV357" s="136">
        <f t="shared" ref="AV357" si="1880">AU357/2</f>
        <v>0.375</v>
      </c>
      <c r="AW357" s="136">
        <f t="shared" si="1847"/>
        <v>661.26189999999997</v>
      </c>
      <c r="AX357" s="146">
        <f t="shared" si="1848"/>
        <v>307.42354982559999</v>
      </c>
      <c r="AY357" s="146">
        <f t="shared" si="1849"/>
        <v>223.20489122956238</v>
      </c>
      <c r="AZ357" s="147">
        <f t="shared" si="1850"/>
        <v>0.46490437423598729</v>
      </c>
      <c r="BA357" s="136" t="str">
        <f>Input!B357</f>
        <v>Hu1-13</v>
      </c>
      <c r="BB357" s="148">
        <f>Input!E357</f>
        <v>0</v>
      </c>
      <c r="BC357" s="136">
        <f>((U357-1)*EXP(Constants!$B$17*AW357*1000))*1000</f>
        <v>-11.644223791768042</v>
      </c>
      <c r="BD357" s="142">
        <f>SQRT((EXP(Constants!$B$17*AW357*1000)*V357)^2+((U357-1)*Constants!$B$17*EXP(Constants!$B$17*AW357*1000)*AY357*1000)^2)*1000</f>
        <v>16.092294029640158</v>
      </c>
      <c r="BE357" s="136">
        <f t="shared" si="1851"/>
        <v>661203.9</v>
      </c>
      <c r="BF357" s="149">
        <f t="shared" si="1852"/>
        <v>111602.44561478119</v>
      </c>
      <c r="BG357" s="158">
        <f t="shared" si="1853"/>
        <v>33.754385551256227</v>
      </c>
      <c r="BH357" s="136"/>
      <c r="BI357" s="18"/>
      <c r="BJ357" s="18"/>
      <c r="BK357" s="18"/>
      <c r="BL357" s="18"/>
      <c r="BM357" s="18"/>
      <c r="BN357" s="157"/>
      <c r="BO357" s="18"/>
      <c r="BP357" s="18"/>
      <c r="BQ357" s="18"/>
      <c r="BR357" s="18"/>
      <c r="BS357" s="18"/>
      <c r="BT357" s="18"/>
      <c r="BU357" s="18"/>
      <c r="BV357" s="18"/>
      <c r="BW357" s="18"/>
      <c r="BX357" s="18"/>
      <c r="BY357" s="18"/>
      <c r="BZ357" s="18"/>
      <c r="CA357" s="18"/>
      <c r="CB357" s="18"/>
      <c r="CC357" s="18"/>
      <c r="CD357" s="18"/>
      <c r="CE357" s="1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  <c r="CY357" s="18"/>
      <c r="CZ357" s="18"/>
      <c r="DA357" s="18"/>
      <c r="DB357" s="18"/>
      <c r="DC357" s="18"/>
      <c r="DD357" s="18"/>
      <c r="DE357" s="18"/>
      <c r="DF357" s="18"/>
    </row>
    <row r="358" spans="1:110" ht="15" customHeight="1" x14ac:dyDescent="0.2">
      <c r="A358" s="18" t="str">
        <f>Input!A358</f>
        <v>10318-4</v>
      </c>
      <c r="B358" s="18" t="str">
        <f>Input!B358</f>
        <v>JD 1921</v>
      </c>
      <c r="C358" s="18">
        <f>Input!O358</f>
        <v>1.3286326912907547</v>
      </c>
      <c r="D358" s="18">
        <f>C358*Input!P358/100</f>
        <v>6.3090563731933854E-3</v>
      </c>
      <c r="E358" s="150">
        <f>Input!M358</f>
        <v>1.1912299640681074</v>
      </c>
      <c r="F358" s="151">
        <f>E358*Input!N358/100</f>
        <v>1.1037119050441458E-4</v>
      </c>
      <c r="G358" s="21">
        <f>E358*137.88</f>
        <v>164.24678744571065</v>
      </c>
      <c r="H358" s="151">
        <f>G358*Input!L358/100</f>
        <v>1.0402677008366178E-2</v>
      </c>
      <c r="I358" s="18">
        <v>0.3</v>
      </c>
      <c r="J358" s="127">
        <f>(((C358*Constants!$B$24*0.000000001*Input!G358*(Constants!$B$4/Constants!$B$3))-(I358*0.000000000000001))/Input!F358)*1000000000000</f>
        <v>234.4963969139659</v>
      </c>
      <c r="K358" s="18">
        <f>J358*Input!P358/100</f>
        <v>1.1135139133176597</v>
      </c>
      <c r="L358" s="132">
        <f>(J358/Constants!$B$4)*602200000000*Constants!$B$17/(365.2425*24*60)</f>
        <v>3.2374831242266469</v>
      </c>
      <c r="M358" s="130">
        <f>L358*Input!P358/100</f>
        <v>1.5373295924372452E-2</v>
      </c>
      <c r="N358" s="18">
        <v>5.0000000000000001E-3</v>
      </c>
      <c r="O358" s="127">
        <f>(((G358*Constants!$B$23*0.000000001*Input!G358*(Constants!$B$7/Constants!$B$6))-(N358*0.000000001))/Input!F358)*1000000</f>
        <v>2.9201210544787637</v>
      </c>
      <c r="P358" s="18">
        <f>O358*Input!N358/100</f>
        <v>2.7055836985426988E-4</v>
      </c>
      <c r="Q358" s="128">
        <f>(O358/Constants!$B$7)*602200000000000000*Constants!$B$18/(365.2425*24*60)</f>
        <v>2.1787629359815806</v>
      </c>
      <c r="R358" s="129">
        <f>Q358*Input!N358/100</f>
        <v>2.0186921612511745E-4</v>
      </c>
      <c r="S358" s="130">
        <f>Input!S358*Constants!$B$17/Constants!$B$18</f>
        <v>1.4752653977559975</v>
      </c>
      <c r="T358" s="18">
        <f>S358*Input!T358/100</f>
        <v>2.0027324506009946E-3</v>
      </c>
      <c r="U358" s="18">
        <f>S358*1/((U357+U359)/2)</f>
        <v>1.4783582885624682</v>
      </c>
      <c r="V358" s="18">
        <f>U358*Input!T358/100</f>
        <v>2.0069311749754061E-3</v>
      </c>
      <c r="W358" s="131">
        <v>3.0000000000000001E-3</v>
      </c>
      <c r="X358" s="127">
        <f>IF((((Constants!$B$25*0.000000001*Input!G358/Input!W358*(Constants!$B$11/Constants!$B$9))-(W358*0.000000001))/Input!F358)*1000000000&lt;0, "n.d.", (((Constants!$B$25*0.000000001*Input!G358/Input!W358*(Constants!$B$11/Constants!$B$9))-(W358*0.000000001))/Input!F358)*1000000000)</f>
        <v>81.351078749065252</v>
      </c>
      <c r="Y358" s="127">
        <f>X358*Input!X358/100</f>
        <v>0.17816074399197973</v>
      </c>
      <c r="Z358" s="127">
        <f>(X358/Constants!$B$11)*6.022E+23*0.000000001*Constants!$B$19/(365.2425*24*60)</f>
        <v>1.9860428299769573E-2</v>
      </c>
      <c r="AA358" s="127">
        <f>Z358*Input!X358/100</f>
        <v>4.3494797319168595E-5</v>
      </c>
      <c r="AB358" s="132">
        <v>0.05</v>
      </c>
      <c r="AC358" s="132">
        <v>0.9</v>
      </c>
      <c r="AD358" s="127">
        <f>(((Input!G358*Constants!$B$25*0.000000001*Input!U358*(Constants!$B$10/Constants!$B$9))-((AB358*0.000000000000001)+(Input!G358*AC358*0.000000000000001)))/Input!F358)*1000000000000</f>
        <v>23.298185562725813</v>
      </c>
      <c r="AE358" s="127">
        <f>AD358*Input!V358/100</f>
        <v>8.0978944243179002E-2</v>
      </c>
      <c r="AF358" s="127">
        <f>(AD358/Constants!$B$10)*602200000000*Constants!$B$16/(365.2425*24*60)</f>
        <v>1.0634612540177339</v>
      </c>
      <c r="AG358" s="127">
        <f>AF358*Input!V358/100</f>
        <v>3.6963380415194775E-3</v>
      </c>
      <c r="AH358" s="18">
        <f>AF358/Z358</f>
        <v>53.546743200400797</v>
      </c>
      <c r="AI358" s="131">
        <f>AH358*SQRT((AG358/AF358)^2+(AA358/Z358)^2)</f>
        <v>0.21997952090528206</v>
      </c>
      <c r="AJ358" s="130">
        <f t="shared" si="1837"/>
        <v>478.3582885624682</v>
      </c>
      <c r="AK358" s="131">
        <f>V358*1000</f>
        <v>2.006931174975406</v>
      </c>
      <c r="AL358" s="131">
        <f>AF358/Q358</f>
        <v>0.48810324264976596</v>
      </c>
      <c r="AM358" s="131">
        <f>AL358*SQRT((R358/Q358)^2+(AG358/AF358)^2)</f>
        <v>1.6971332865338704E-3</v>
      </c>
      <c r="AN358" s="18">
        <f>AL358*1/((AN357+AN359)/2)</f>
        <v>0.49078513294144771</v>
      </c>
      <c r="AO358" s="127">
        <f>AN358*SQRT((R358/Q358)^2+(AG358/AF358)^2)</f>
        <v>1.7064582098024318E-3</v>
      </c>
      <c r="AP358" s="18">
        <f>ThU_Alter_Kombi(AN358,U358)</f>
        <v>42.9831</v>
      </c>
      <c r="AQ358" s="18">
        <f t="shared" si="1843"/>
        <v>0.1855</v>
      </c>
      <c r="AR358" s="152">
        <f>(AQ358/AP358)</f>
        <v>4.3156496390441825E-3</v>
      </c>
      <c r="AS358" s="129">
        <f t="shared" si="1844"/>
        <v>9.1154608754265478E-3</v>
      </c>
      <c r="AT358" s="129">
        <f t="shared" si="1845"/>
        <v>1.9980927862745985E-5</v>
      </c>
      <c r="AU358" s="18">
        <v>0.75</v>
      </c>
      <c r="AV358" s="18">
        <f>AU358/2</f>
        <v>0.375</v>
      </c>
      <c r="AW358" s="18">
        <f t="shared" si="1847"/>
        <v>42.497900000000001</v>
      </c>
      <c r="AX358" s="133">
        <f t="shared" si="1848"/>
        <v>0.31422639060000002</v>
      </c>
      <c r="AY358" s="133">
        <f t="shared" si="1849"/>
        <v>0.31093788764321895</v>
      </c>
      <c r="AZ358" s="152">
        <f t="shared" si="1850"/>
        <v>7.3939274787695394E-3</v>
      </c>
      <c r="BA358" s="18" t="str">
        <f>Input!B358</f>
        <v>JD 1921</v>
      </c>
      <c r="BB358" s="134">
        <f>Input!E358</f>
        <v>0</v>
      </c>
      <c r="BC358" s="18">
        <f>((U358-1)*EXP(Constants!$B$17*AW358*1000))*1000</f>
        <v>539.3105869438192</v>
      </c>
      <c r="BD358" s="130">
        <f>SQRT((EXP(Constants!$B$17*AW358*1000)*V358)^2+((U358-1)*Constants!$B$17*EXP(Constants!$B$17*AW358*1000)*AY358*1000)^2)*1000</f>
        <v>2.3116132700845378</v>
      </c>
      <c r="BE358" s="18">
        <f t="shared" si="1851"/>
        <v>42439.9</v>
      </c>
      <c r="BF358" s="135">
        <f t="shared" si="1852"/>
        <v>155.46894382160949</v>
      </c>
      <c r="BG358" s="20">
        <f t="shared" si="1853"/>
        <v>0.73165471151096628</v>
      </c>
      <c r="BH358" s="18"/>
      <c r="BI358" s="18"/>
      <c r="BJ358" s="18"/>
      <c r="BK358" s="18"/>
      <c r="BL358" s="18"/>
      <c r="BM358" s="18"/>
      <c r="BN358" s="157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</row>
    <row r="359" spans="1:110" ht="15" customHeight="1" x14ac:dyDescent="0.2">
      <c r="A359" s="136">
        <f>Input!A359</f>
        <v>10073</v>
      </c>
      <c r="B359" s="136" t="str">
        <f>Input!B359</f>
        <v>Hu1-13</v>
      </c>
      <c r="C359" s="136">
        <f>Input!O359</f>
        <v>2.0466351432635133</v>
      </c>
      <c r="D359" s="136">
        <f>C359*Input!P359/100</f>
        <v>2.4452930115556697E-2</v>
      </c>
      <c r="E359" s="137">
        <f>Input!M359</f>
        <v>2.7205534558660251</v>
      </c>
      <c r="F359" s="138">
        <f>E359*Input!N359/100</f>
        <v>5.4505330579913188E-4</v>
      </c>
      <c r="G359" s="139">
        <f t="shared" ref="G359" si="1881">E359*137.88</f>
        <v>375.10991049480754</v>
      </c>
      <c r="H359" s="138">
        <f>G359*Input!L359/100</f>
        <v>3.0358358942433473E-2</v>
      </c>
      <c r="I359" s="136">
        <v>0</v>
      </c>
      <c r="J359" s="140">
        <f>(((C359*Constants!$B$24*0.000000001*Input!G359*(Constants!$B$4/Constants!$B$3))-(I359*0.000000000000001))/Input!F359)*1000000000000</f>
        <v>742.46029482717927</v>
      </c>
      <c r="K359" s="136">
        <f>J359*Input!P359/100</f>
        <v>8.8708188964421861</v>
      </c>
      <c r="L359" s="141">
        <f>(J359/Constants!$B$4)*602200000000*Constants!$B$17/(365.2425*24*60)</f>
        <v>10.250488734772437</v>
      </c>
      <c r="M359" s="142">
        <f>L359*Input!P359/100</f>
        <v>0.12247150426724533</v>
      </c>
      <c r="N359" s="136">
        <v>0</v>
      </c>
      <c r="O359" s="140">
        <f>(((G359*Constants!$B$23*0.000000001*Input!G359*(Constants!$B$7/Constants!$B$6))-(N359*0.000000001))/Input!F359)*1000000</f>
        <v>13.707960532138014</v>
      </c>
      <c r="P359" s="136">
        <f>O359*Input!N359/100</f>
        <v>2.7463416268096994E-3</v>
      </c>
      <c r="Q359" s="143">
        <f>(O359/Constants!$B$7)*602200000000000000*Constants!$B$18/(365.2425*24*60)</f>
        <v>10.227793909267145</v>
      </c>
      <c r="R359" s="144">
        <f>Q359*Input!N359/100</f>
        <v>2.0491024976032712E-3</v>
      </c>
      <c r="S359" s="142">
        <f>Input!S359*Constants!$B$17/Constants!$B$18</f>
        <v>0.99761740223327378</v>
      </c>
      <c r="T359" s="136">
        <f>S359*Input!T359/100</f>
        <v>2.1569422279952241E-3</v>
      </c>
      <c r="U359" s="142">
        <f>S359</f>
        <v>0.99761740223327378</v>
      </c>
      <c r="V359" s="136">
        <f>U359*Input!T359/100</f>
        <v>2.1569422279952241E-3</v>
      </c>
      <c r="W359" s="145">
        <v>0</v>
      </c>
      <c r="X359" s="140">
        <f>(((Constants!$B$25*0.000000001*Input!G359/Input!W359*(Constants!$B$11/Constants!$B$9))-(W359*0.000000001))/Input!F359)*1000000000</f>
        <v>0.92194112670804351</v>
      </c>
      <c r="Y359" s="140">
        <f>X359*Input!X359/100</f>
        <v>7.0917781029672554E-3</v>
      </c>
      <c r="Z359" s="140">
        <f>(X359/Constants!$B$11)*6.022E+23*0.000000001*Constants!$B$19/(365.2425*24*60)</f>
        <v>2.2507563421590471E-4</v>
      </c>
      <c r="AA359" s="140">
        <f>Z359*Input!X359/100</f>
        <v>1.7313323031192796E-6</v>
      </c>
      <c r="AB359" s="141">
        <v>0</v>
      </c>
      <c r="AC359" s="141">
        <v>0.9</v>
      </c>
      <c r="AD359" s="140">
        <f>(((Input!G359*Constants!$B$25*0.000000001*Input!U359*(Constants!$B$10/Constants!$B$9))-((AB359*0.000000000000001)+(Input!G359*AC359*0.000000000000001)))/Input!F359)*1000000000000</f>
        <v>222.71576147011362</v>
      </c>
      <c r="AE359" s="140">
        <f>AD359*Input!V359/100</f>
        <v>0.89767217245673803</v>
      </c>
      <c r="AF359" s="140">
        <f>(AD359/Constants!$B$10)*602200000000*Constants!$B$16/(365.2425*24*60)</f>
        <v>10.166009809856234</v>
      </c>
      <c r="AG359" s="140">
        <f>AF359*Input!V359/100</f>
        <v>4.0974846373657954E-2</v>
      </c>
      <c r="AH359" s="136">
        <f t="shared" ref="AH359" si="1882">AF359/Z359</f>
        <v>45167.082813168701</v>
      </c>
      <c r="AI359" s="145">
        <f t="shared" ref="AI359" si="1883">AH359*SQRT((AG359/AF359)^2+(AA359/Z359)^2)</f>
        <v>392.24130127810508</v>
      </c>
      <c r="AJ359" s="142">
        <f t="shared" si="1837"/>
        <v>-2.3825977667262244</v>
      </c>
      <c r="AK359" s="145">
        <f t="shared" ref="AK359" si="1884">V359*1000</f>
        <v>2.1569422279952239</v>
      </c>
      <c r="AL359" s="145">
        <f t="shared" ref="AL359" si="1885">AF359/Q359</f>
        <v>0.99395919589708104</v>
      </c>
      <c r="AM359" s="145">
        <f t="shared" ref="AM359" si="1886">AL359*SQRT((R359/Q359)^2+(AG359/AF359)^2)</f>
        <v>4.0111714145939347E-3</v>
      </c>
      <c r="AN359" s="136">
        <f>AF359/Q359</f>
        <v>0.99395919589708104</v>
      </c>
      <c r="AO359" s="140">
        <f t="shared" ref="AO359" si="1887">AN359*SQRT((R359/Q359)^2+(AG359/AF359)^2)</f>
        <v>4.0111714145939347E-3</v>
      </c>
      <c r="AP359" s="136">
        <f t="shared" ref="AP359" si="1888">ThU_Alter_Kombi(AN359,U359)</f>
        <v>646.74800000000005</v>
      </c>
      <c r="AQ359" s="136" t="e">
        <f t="shared" si="1843"/>
        <v>#VALUE!</v>
      </c>
      <c r="AR359" s="136" t="e">
        <f>(AQ359/AP359)*100</f>
        <v>#VALUE!</v>
      </c>
      <c r="AS359" s="144">
        <f t="shared" si="1844"/>
        <v>2.2006273905457694E-5</v>
      </c>
      <c r="AT359" s="144">
        <f t="shared" si="1845"/>
        <v>1.6933460443864307E-7</v>
      </c>
      <c r="AU359" s="136">
        <v>0.75</v>
      </c>
      <c r="AV359" s="136">
        <f t="shared" ref="AV359" si="1889">AU359/2</f>
        <v>0.375</v>
      </c>
      <c r="AW359" s="136">
        <f t="shared" si="1847"/>
        <v>646.74620000000004</v>
      </c>
      <c r="AX359" s="146">
        <f t="shared" si="1848"/>
        <v>298.62760237779997</v>
      </c>
      <c r="AY359" s="146">
        <f t="shared" si="1849"/>
        <v>209.01806354834906</v>
      </c>
      <c r="AZ359" s="147">
        <f t="shared" si="1850"/>
        <v>0.461738472337062</v>
      </c>
      <c r="BA359" s="136" t="str">
        <f>Input!B359</f>
        <v>Hu1-13</v>
      </c>
      <c r="BB359" s="148">
        <f>Input!E359</f>
        <v>0</v>
      </c>
      <c r="BC359" s="136">
        <f>((U359-1)*EXP(Constants!$B$17*AW359*1000))*1000</f>
        <v>-14.781079817591751</v>
      </c>
      <c r="BD359" s="142">
        <f>SQRT((EXP(Constants!$B$17*AW359*1000)*V359)^2+((U359-1)*Constants!$B$17*EXP(Constants!$B$17*AW359*1000)*AY359*1000)^2)*1000</f>
        <v>15.971001663375588</v>
      </c>
      <c r="BE359" s="136">
        <f t="shared" si="1851"/>
        <v>646688.20000000007</v>
      </c>
      <c r="BF359" s="149">
        <f t="shared" si="1852"/>
        <v>104509.03177417452</v>
      </c>
      <c r="BG359" s="158">
        <f t="shared" si="1853"/>
        <v>32.318406130310322</v>
      </c>
      <c r="BH359" s="136"/>
      <c r="BI359" s="18"/>
      <c r="BJ359" s="18"/>
      <c r="BK359" s="18"/>
      <c r="BL359" s="18"/>
      <c r="BM359" s="18"/>
      <c r="BN359" s="157"/>
      <c r="BO359" s="18"/>
      <c r="BP359" s="18"/>
      <c r="BQ359" s="18"/>
      <c r="BR359" s="18"/>
      <c r="BS359" s="18"/>
      <c r="BT359" s="18"/>
      <c r="BU359" s="18"/>
      <c r="BV359" s="18"/>
      <c r="BW359" s="18"/>
      <c r="BX359" s="18"/>
      <c r="BY359" s="18"/>
      <c r="BZ359" s="18"/>
      <c r="CA359" s="18"/>
      <c r="CB359" s="18"/>
      <c r="CC359" s="18"/>
      <c r="CD359" s="18"/>
      <c r="CE359" s="1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  <c r="CY359" s="18"/>
      <c r="CZ359" s="18"/>
      <c r="DA359" s="18"/>
      <c r="DB359" s="18"/>
      <c r="DC359" s="18"/>
      <c r="DD359" s="18"/>
      <c r="DE359" s="18"/>
      <c r="DF359" s="18"/>
    </row>
    <row r="361" spans="1:110" ht="15" customHeight="1" x14ac:dyDescent="0.2">
      <c r="A361" s="136">
        <f>Input!A361</f>
        <v>10073</v>
      </c>
      <c r="B361" s="136" t="str">
        <f>Input!B361</f>
        <v>Hu1-13</v>
      </c>
      <c r="C361" s="136">
        <f>Input!O361</f>
        <v>2.0568273117246223</v>
      </c>
      <c r="D361" s="136">
        <f>C361*Input!P361/100</f>
        <v>1.9829216410165214E-2</v>
      </c>
      <c r="E361" s="137">
        <f>Input!M361</f>
        <v>2.7196073314575457</v>
      </c>
      <c r="F361" s="138">
        <f>E361*Input!N361/100</f>
        <v>4.0668062577720835E-4</v>
      </c>
      <c r="G361" s="139">
        <f t="shared" ref="G361" si="1890">E361*137.88</f>
        <v>374.97945886136637</v>
      </c>
      <c r="H361" s="138">
        <f>G361*Input!L361/100</f>
        <v>2.4724058353213434E-2</v>
      </c>
      <c r="I361" s="136">
        <v>0</v>
      </c>
      <c r="J361" s="140">
        <f>(((C361*Constants!$B$24*0.000000001*Input!G361*(Constants!$B$4/Constants!$B$3))-(I361*0.000000000000001))/Input!F361)*1000000000000</f>
        <v>746.1577200499753</v>
      </c>
      <c r="K361" s="136">
        <f>J361*Input!P361/100</f>
        <v>7.1934687091355354</v>
      </c>
      <c r="L361" s="141">
        <f>(J361/Constants!$B$4)*602200000000*Constants!$B$17/(365.2425*24*60)</f>
        <v>10.30153579527923</v>
      </c>
      <c r="M361" s="142">
        <f>L361*Input!P361/100</f>
        <v>9.9313822544672664E-2</v>
      </c>
      <c r="N361" s="136">
        <v>0</v>
      </c>
      <c r="O361" s="140">
        <f>(((G361*Constants!$B$23*0.000000001*Input!G361*(Constants!$B$7/Constants!$B$6))-(N361*0.000000001))/Input!F361)*1000000</f>
        <v>13.703193327133473</v>
      </c>
      <c r="P361" s="136">
        <f>O361*Input!N361/100</f>
        <v>2.0491278917232542E-3</v>
      </c>
      <c r="Q361" s="143">
        <f>(O361/Constants!$B$7)*602200000000000000*Constants!$B$18/(365.2425*24*60)</f>
        <v>10.224236998653391</v>
      </c>
      <c r="R361" s="144">
        <f>Q361*Input!N361/100</f>
        <v>1.5288968567673373E-3</v>
      </c>
      <c r="S361" s="142">
        <f>Input!S361*Constants!$B$17/Constants!$B$18</f>
        <v>0.99769616476873568</v>
      </c>
      <c r="T361" s="136">
        <f>S361*Input!T361/100</f>
        <v>1.9824561945384605E-3</v>
      </c>
      <c r="U361" s="142">
        <f>S361</f>
        <v>0.99769616476873568</v>
      </c>
      <c r="V361" s="136">
        <f>U361*Input!T361/100</f>
        <v>1.9824561945384605E-3</v>
      </c>
      <c r="W361" s="145">
        <v>0</v>
      </c>
      <c r="X361" s="140">
        <f>(((Constants!$B$25*0.000000001*Input!G361/Input!W361*(Constants!$B$11/Constants!$B$9))-(W361*0.000000001))/Input!F361)*1000000000</f>
        <v>0.94078486474623524</v>
      </c>
      <c r="Y361" s="140">
        <f>X361*Input!X361/100</f>
        <v>7.7245248883940562E-3</v>
      </c>
      <c r="Z361" s="140">
        <f>(X361/Constants!$B$11)*6.022E+23*0.000000001*Constants!$B$19/(365.2425*24*60)</f>
        <v>2.2967599986516111E-4</v>
      </c>
      <c r="AA361" s="140">
        <f>Z361*Input!X361/100</f>
        <v>1.8858062493424339E-6</v>
      </c>
      <c r="AB361" s="141">
        <v>0</v>
      </c>
      <c r="AC361" s="141">
        <v>0.9</v>
      </c>
      <c r="AD361" s="140">
        <f>(((Input!G361*Constants!$B$25*0.000000001*Input!U361*(Constants!$B$10/Constants!$B$9))-((AB361*0.000000000000001)+(Input!G361*AC361*0.000000000000001)))/Input!F361)*1000000000000</f>
        <v>223.65653823209445</v>
      </c>
      <c r="AE361" s="140">
        <f>AD361*Input!V361/100</f>
        <v>0.55164806518642528</v>
      </c>
      <c r="AF361" s="140">
        <f>(AD361/Constants!$B$10)*602200000000*Constants!$B$16/(365.2425*24*60)</f>
        <v>10.208952194032603</v>
      </c>
      <c r="AG361" s="140">
        <f>AF361*Input!V361/100</f>
        <v>2.5180344692514997E-2</v>
      </c>
      <c r="AH361" s="136">
        <f t="shared" ref="AH361" si="1891">AF361/Z361</f>
        <v>44449.364322028014</v>
      </c>
      <c r="AI361" s="145">
        <f t="shared" ref="AI361" si="1892">AH361*SQRT((AG361/AF361)^2+(AA361/Z361)^2)</f>
        <v>381.07286410019321</v>
      </c>
      <c r="AJ361" s="142">
        <f t="shared" ref="AJ361:AJ371" si="1893">(U361-1)*1000</f>
        <v>-2.3038352312643173</v>
      </c>
      <c r="AK361" s="145">
        <f t="shared" ref="AK361" si="1894">V361*1000</f>
        <v>1.9824561945384604</v>
      </c>
      <c r="AL361" s="145">
        <f t="shared" ref="AL361" si="1895">AF361/Q361</f>
        <v>0.99850504202682311</v>
      </c>
      <c r="AM361" s="145">
        <f t="shared" ref="AM361" si="1896">AL361*SQRT((R361/Q361)^2+(AG361/AF361)^2)</f>
        <v>2.4673312300198319E-3</v>
      </c>
      <c r="AN361" s="136">
        <f>AF361/Q361</f>
        <v>0.99850504202682311</v>
      </c>
      <c r="AO361" s="140">
        <f t="shared" ref="AO361" si="1897">AN361*SQRT((R361/Q361)^2+(AG361/AF361)^2)</f>
        <v>2.4673312300198319E-3</v>
      </c>
      <c r="AP361" s="136" t="str">
        <f t="shared" ref="AP361" si="1898">ThU_Alter_Kombi(AN361,U361)</f>
        <v>Out of range</v>
      </c>
      <c r="AQ361" s="136" t="e">
        <f t="shared" ref="AQ361:AQ371" si="1899">Montealter(AN361,AO361,U361,V361)</f>
        <v>#VALUE!</v>
      </c>
      <c r="AR361" s="136" t="e">
        <f>(AQ361/AP361)*100</f>
        <v>#VALUE!</v>
      </c>
      <c r="AS361" s="144">
        <f t="shared" ref="AS361:AS371" si="1900">Z361/Q361</f>
        <v>2.2463876756320416E-5</v>
      </c>
      <c r="AT361" s="144">
        <f t="shared" ref="AT361:AT371" si="1901">AS361*SQRT((Y361/X361)^2+(P361/O361)^2)</f>
        <v>1.8447527915031634E-7</v>
      </c>
      <c r="AU361" s="136">
        <v>0.75</v>
      </c>
      <c r="AV361" s="136">
        <f t="shared" ref="AV361" si="1902">AU361/2</f>
        <v>0.375</v>
      </c>
      <c r="AW361" s="136" t="str">
        <f t="shared" ref="AW361:AW371" si="1903">marincorr_age(AN361,U361,AS361,AU361)</f>
        <v>Out of range</v>
      </c>
      <c r="AX361" s="146">
        <f t="shared" ref="AX361:AX371" si="1904">marincorr_age_error(AN361, AO361, U361, V361, AS361, AT361, AU361, AV361)</f>
        <v>312.61665156290002</v>
      </c>
      <c r="AY361" s="146" t="e">
        <f t="shared" ref="AY361:AY371" si="1905">SQRT(((AU361*EXP(-0.0000091577*AW361*1000))/(0.0000091577*(EXP(-0.0000091577*AW361*1000)+(AJ361/1000)*EXP(-(0.0000091577-0.0000028263)*AW361*1000)-AS361*AU361*EXP(-0.0000091577*AW361*1000))))^2*AT361^2+((AS361*EXP(-0.0000091577*AW361*1000))/(0.0000091577*(EXP(-0.0000091577*AW361*1000)+(AJ361/1000)*EXP(-(0.0000091577-0.0000028263)*AW361*1000)-AS361*AU361*EXP(-0.0000091577*AW361*1000))))^2*AV361^2+((0.0000091577/(0.0000091577-0.0000028263))*(EXP(-(0.0000091577-0.0000028263)*AW361*1000)-1)/(0.0000091577*(EXP(-0.0000091577*AW361*1000)+(AJ361/1000)*EXP(-(0.0000091577-0.0000028263)*AW361*1000)-AS361*AU361*EXP(-0.0000091577*AW361*1000))))^2*T361^2+(1/(0.0000091577*(EXP(-0.0000091577*AW361*1000)+(AJ361/1000)*EXP(-(0.0000091577-0.0000028263)*AW361*1000)-AS361*AU361*EXP(-0.0000091577*AW361*1000))))^2*AO361^2)/1000</f>
        <v>#VALUE!</v>
      </c>
      <c r="AZ361" s="147" t="e">
        <f t="shared" ref="AZ361:AZ371" si="1906">AX361/AW361</f>
        <v>#VALUE!</v>
      </c>
      <c r="BA361" s="136" t="str">
        <f>Input!B361</f>
        <v>Hu1-13</v>
      </c>
      <c r="BB361" s="148">
        <f>Input!E361</f>
        <v>0</v>
      </c>
      <c r="BC361" s="136" t="e">
        <f>((U361-1)*EXP(Constants!$B$17*AW361*1000))*1000</f>
        <v>#VALUE!</v>
      </c>
      <c r="BD361" s="142" t="e">
        <f>SQRT((EXP(Constants!$B$17*AW361*1000)*V361)^2+((U361-1)*Constants!$B$17*EXP(Constants!$B$17*AW361*1000)*AY361*1000)^2)*1000</f>
        <v>#VALUE!</v>
      </c>
      <c r="BE361" s="136" t="e">
        <f t="shared" ref="BE361:BE371" si="1907">AW361*1000-58</f>
        <v>#VALUE!</v>
      </c>
      <c r="BF361" s="149" t="e">
        <f t="shared" ref="BF361:BF371" si="1908">AY361/2*1000</f>
        <v>#VALUE!</v>
      </c>
      <c r="BG361" s="158" t="e">
        <f t="shared" ref="BG361:BG371" si="1909">AY361/AW361*100</f>
        <v>#VALUE!</v>
      </c>
      <c r="BH361" s="136"/>
      <c r="BI361" s="18"/>
      <c r="BJ361" s="18"/>
      <c r="BK361" s="18"/>
      <c r="BL361" s="18"/>
      <c r="BM361" s="18"/>
      <c r="BN361" s="157"/>
      <c r="BO361" s="18"/>
      <c r="BP361" s="18"/>
      <c r="BQ361" s="18"/>
      <c r="BR361" s="18"/>
      <c r="BS361" s="18"/>
      <c r="BT361" s="18"/>
      <c r="BU361" s="18"/>
      <c r="BV361" s="18"/>
      <c r="BW361" s="18"/>
      <c r="BX361" s="18"/>
      <c r="BY361" s="18"/>
      <c r="BZ361" s="18"/>
      <c r="CA361" s="18"/>
      <c r="CB361" s="18"/>
      <c r="CC361" s="18"/>
      <c r="CD361" s="18"/>
      <c r="CE361" s="1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  <c r="CY361" s="18"/>
      <c r="CZ361" s="18"/>
      <c r="DA361" s="18"/>
      <c r="DB361" s="18"/>
      <c r="DC361" s="18"/>
      <c r="DD361" s="18"/>
      <c r="DE361" s="18"/>
      <c r="DF361" s="18"/>
    </row>
    <row r="362" spans="1:110" ht="15" customHeight="1" x14ac:dyDescent="0.2">
      <c r="A362" s="18" t="str">
        <f>Input!A362</f>
        <v>10317-1</v>
      </c>
      <c r="B362" s="18" t="str">
        <f>Input!B362</f>
        <v>JD 192</v>
      </c>
      <c r="C362" s="18">
        <f>Input!O362</f>
        <v>1.9859477645615196</v>
      </c>
      <c r="D362" s="18">
        <f>C362*Input!P362/100</f>
        <v>8.0252873772969462E-3</v>
      </c>
      <c r="E362" s="150">
        <f>Input!M362</f>
        <v>1.8051039844175196</v>
      </c>
      <c r="F362" s="151">
        <f>E362*Input!N362/100</f>
        <v>1.1228171248344475E-4</v>
      </c>
      <c r="G362" s="21">
        <f>E362*137.88</f>
        <v>248.88773737148759</v>
      </c>
      <c r="H362" s="151">
        <f>G362*Input!L362/100</f>
        <v>1.1475634448551136E-2</v>
      </c>
      <c r="I362" s="18">
        <v>0.3</v>
      </c>
      <c r="J362" s="127">
        <f>(((C362*Constants!$B$24*0.000000001*Input!G362*(Constants!$B$4/Constants!$B$3))-(I362*0.000000000000001))/Input!F362)*1000000000000</f>
        <v>225.51984203236401</v>
      </c>
      <c r="K362" s="18">
        <f>J362*Input!P362/100</f>
        <v>0.91133391013027687</v>
      </c>
      <c r="L362" s="132">
        <f>(J362/Constants!$B$4)*602200000000*Constants!$B$17/(365.2425*24*60)</f>
        <v>3.1135518172840388</v>
      </c>
      <c r="M362" s="130">
        <f>L362*Input!P362/100</f>
        <v>1.2581976496912806E-2</v>
      </c>
      <c r="N362" s="18">
        <v>5.0000000000000001E-3</v>
      </c>
      <c r="O362" s="127">
        <f>(((G362*Constants!$B$23*0.000000001*Input!G362*(Constants!$B$7/Constants!$B$6))-(N362*0.000000001))/Input!F362)*1000000</f>
        <v>2.8470591124164404</v>
      </c>
      <c r="P362" s="18">
        <f>O362*Input!N362/100</f>
        <v>1.7709377157397823E-4</v>
      </c>
      <c r="Q362" s="128">
        <f>(O362/Constants!$B$7)*602200000000000000*Constants!$B$18/(365.2425*24*60)</f>
        <v>2.1242499043550076</v>
      </c>
      <c r="R362" s="129">
        <f>Q362*Input!N362/100</f>
        <v>1.3213333916646305E-4</v>
      </c>
      <c r="S362" s="130">
        <f>Input!S362*Constants!$B$17/Constants!$B$18</f>
        <v>1.4652594617284955</v>
      </c>
      <c r="T362" s="18">
        <f>S362*Input!T362/100</f>
        <v>1.1018080725550715E-3</v>
      </c>
      <c r="U362" s="18">
        <f>S362*1/((U361+U363)/2)</f>
        <v>1.4676472045828317</v>
      </c>
      <c r="V362" s="18">
        <f>U362*Input!T362/100</f>
        <v>1.1036035459308174E-3</v>
      </c>
      <c r="W362" s="131">
        <v>3.0000000000000001E-3</v>
      </c>
      <c r="X362" s="127">
        <f>IF((((Constants!$B$25*0.000000001*Input!G362/Input!W362*(Constants!$B$11/Constants!$B$9))-(W362*0.000000001))/Input!F362)*1000000000&lt;0, "n.d.", (((Constants!$B$25*0.000000001*Input!G362/Input!W362*(Constants!$B$11/Constants!$B$9))-(W362*0.000000001))/Input!F362)*1000000000)</f>
        <v>58.786320754387738</v>
      </c>
      <c r="Y362" s="127">
        <f>X362*Input!X362/100</f>
        <v>0.10165204706795572</v>
      </c>
      <c r="Z362" s="127">
        <f>(X362/Constants!$B$11)*6.022E+23*0.000000001*Constants!$B$19/(365.2425*24*60)</f>
        <v>1.4351641383282683E-2</v>
      </c>
      <c r="AA362" s="127">
        <f>Z362*Input!X362/100</f>
        <v>2.4816550970949889E-5</v>
      </c>
      <c r="AB362" s="132">
        <v>0.05</v>
      </c>
      <c r="AC362" s="132">
        <v>0.9</v>
      </c>
      <c r="AD362" s="127">
        <f>(((Input!G362*Constants!$B$25*0.000000001*Input!U362*(Constants!$B$10/Constants!$B$9))-((AB362*0.000000000000001)+(Input!G362*AC362*0.000000000000001)))/Input!F362)*1000000000000</f>
        <v>16.583900536992587</v>
      </c>
      <c r="AE362" s="127">
        <f>AD362*Input!V362/100</f>
        <v>4.7543735418248953E-2</v>
      </c>
      <c r="AF362" s="127">
        <f>(AD362/Constants!$B$10)*602200000000*Constants!$B$16/(365.2425*24*60)</f>
        <v>0.7569832257577791</v>
      </c>
      <c r="AG362" s="127">
        <f>AF362*Input!V362/100</f>
        <v>2.1701655844594838E-3</v>
      </c>
      <c r="AH362" s="18">
        <f>AF362/Z362</f>
        <v>52.745411172239912</v>
      </c>
      <c r="AI362" s="131">
        <f>AH362*SQRT((AG362/AF362)^2+(AA362/Z362)^2)</f>
        <v>0.17659042193282912</v>
      </c>
      <c r="AJ362" s="130">
        <f t="shared" si="1893"/>
        <v>467.64720458283171</v>
      </c>
      <c r="AK362" s="131">
        <f>V362*1000</f>
        <v>1.1036035459308173</v>
      </c>
      <c r="AL362" s="131">
        <f>AF362/Q362</f>
        <v>0.35635318810929839</v>
      </c>
      <c r="AM362" s="131">
        <f>AL362*SQRT((R362/Q362)^2+(AG362/AF362)^2)</f>
        <v>1.0218554485726097E-3</v>
      </c>
      <c r="AN362" s="18">
        <f>AL362*1/((AN361+AN363)/2)</f>
        <v>0.35751039184542188</v>
      </c>
      <c r="AO362" s="127">
        <f>AN362*SQRT((R362/Q362)^2+(AG362/AF362)^2)</f>
        <v>1.0251737714677698E-3</v>
      </c>
      <c r="AP362" s="18">
        <f>ThU_Alter_Kombi(AN362,U362)</f>
        <v>29.985499999999998</v>
      </c>
      <c r="AQ362" s="18">
        <f t="shared" si="1899"/>
        <v>0.1011</v>
      </c>
      <c r="AR362" s="152">
        <f>(AQ362/AP362)</f>
        <v>3.3716296209834753E-3</v>
      </c>
      <c r="AS362" s="129">
        <f t="shared" si="1900"/>
        <v>6.7560984015392084E-3</v>
      </c>
      <c r="AT362" s="129">
        <f t="shared" si="1901"/>
        <v>1.1690056816784482E-5</v>
      </c>
      <c r="AU362" s="18">
        <v>0.75</v>
      </c>
      <c r="AV362" s="18">
        <f>AU362/2</f>
        <v>0.375</v>
      </c>
      <c r="AW362" s="18">
        <f t="shared" si="1903"/>
        <v>29.6187</v>
      </c>
      <c r="AX362" s="133">
        <f t="shared" si="1904"/>
        <v>0.2145803667</v>
      </c>
      <c r="AY362" s="133">
        <f t="shared" si="1905"/>
        <v>0.20994141085028767</v>
      </c>
      <c r="AZ362" s="152">
        <f t="shared" si="1906"/>
        <v>7.2447597868913896E-3</v>
      </c>
      <c r="BA362" s="18" t="str">
        <f>Input!B362</f>
        <v>JD 192</v>
      </c>
      <c r="BB362" s="134">
        <f>Input!E362</f>
        <v>0</v>
      </c>
      <c r="BC362" s="18">
        <f>((U362-1)*EXP(Constants!$B$17*AW362*1000))*1000</f>
        <v>508.41595612274926</v>
      </c>
      <c r="BD362" s="130">
        <f>SQRT((EXP(Constants!$B$17*AW362*1000)*V362)^2+((U362-1)*Constants!$B$17*EXP(Constants!$B$17*AW362*1000)*AY362*1000)^2)*1000</f>
        <v>1.2370476748417065</v>
      </c>
      <c r="BE362" s="18">
        <f t="shared" si="1907"/>
        <v>29560.7</v>
      </c>
      <c r="BF362" s="135">
        <f t="shared" si="1908"/>
        <v>104.97070542514383</v>
      </c>
      <c r="BG362" s="20">
        <f t="shared" si="1909"/>
        <v>0.70881372528263453</v>
      </c>
      <c r="BH362" s="18"/>
      <c r="BI362" s="18"/>
      <c r="BJ362" s="18"/>
      <c r="BK362" s="18"/>
      <c r="BL362" s="18"/>
      <c r="BM362" s="18"/>
      <c r="BN362" s="157"/>
      <c r="BO362" s="18"/>
      <c r="BP362" s="18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</row>
    <row r="363" spans="1:110" ht="15" customHeight="1" x14ac:dyDescent="0.2">
      <c r="A363" s="136">
        <f>Input!A363</f>
        <v>10073</v>
      </c>
      <c r="B363" s="136" t="str">
        <f>Input!B363</f>
        <v>Hu1-13</v>
      </c>
      <c r="C363" s="136">
        <f>Input!O363</f>
        <v>2.0579162695786577</v>
      </c>
      <c r="D363" s="136">
        <f>C363*Input!P363/100</f>
        <v>2.4265784992801156E-2</v>
      </c>
      <c r="E363" s="137">
        <f>Input!M363</f>
        <v>2.7196218341174605</v>
      </c>
      <c r="F363" s="138">
        <f>E363*Input!N363/100</f>
        <v>4.281703846051327E-4</v>
      </c>
      <c r="G363" s="139">
        <f t="shared" ref="G363" si="1910">E363*137.88</f>
        <v>374.98145848811544</v>
      </c>
      <c r="H363" s="138">
        <f>G363*Input!L363/100</f>
        <v>2.6445251052123375E-2</v>
      </c>
      <c r="I363" s="136">
        <v>0</v>
      </c>
      <c r="J363" s="140">
        <f>(((C363*Constants!$B$24*0.000000001*Input!G363*(Constants!$B$4/Constants!$B$3))-(I363*0.000000000000001))/Input!F363)*1000000000000</f>
        <v>746.55276260165965</v>
      </c>
      <c r="K363" s="136">
        <f>J363*Input!P363/100</f>
        <v>8.8029280349596739</v>
      </c>
      <c r="L363" s="141">
        <f>(J363/Constants!$B$4)*602200000000*Constants!$B$17/(365.2425*24*60)</f>
        <v>10.306989796326841</v>
      </c>
      <c r="M363" s="142">
        <f>L363*Input!P363/100</f>
        <v>0.12153419554424826</v>
      </c>
      <c r="N363" s="136">
        <v>0</v>
      </c>
      <c r="O363" s="140">
        <f>(((G363*Constants!$B$23*0.000000001*Input!G363*(Constants!$B$7/Constants!$B$6))-(N363*0.000000001))/Input!F363)*1000000</f>
        <v>13.703266401194668</v>
      </c>
      <c r="P363" s="136">
        <f>O363*Input!N363/100</f>
        <v>2.1574076115071748E-3</v>
      </c>
      <c r="Q363" s="143">
        <f>(O363/Constants!$B$7)*602200000000000000*Constants!$B$18/(365.2425*24*60)</f>
        <v>10.224291520727355</v>
      </c>
      <c r="R363" s="144">
        <f>Q363*Input!N363/100</f>
        <v>1.6096866034190525E-3</v>
      </c>
      <c r="S363" s="142">
        <f>Input!S363*Constants!$B$17/Constants!$B$18</f>
        <v>0.99904999759660618</v>
      </c>
      <c r="T363" s="136">
        <f>S363*Input!T363/100</f>
        <v>2.1352901045247528E-3</v>
      </c>
      <c r="U363" s="142">
        <f>S363</f>
        <v>0.99904999759660618</v>
      </c>
      <c r="V363" s="136">
        <f>U363*Input!T363/100</f>
        <v>2.1352901045247528E-3</v>
      </c>
      <c r="W363" s="145">
        <v>0</v>
      </c>
      <c r="X363" s="140">
        <f>(((Constants!$B$25*0.000000001*Input!G363/Input!W363*(Constants!$B$11/Constants!$B$9))-(W363*0.000000001))/Input!F363)*1000000000</f>
        <v>0.94269745377250491</v>
      </c>
      <c r="Y363" s="140">
        <f>X363*Input!X363/100</f>
        <v>4.9627285415073698E-3</v>
      </c>
      <c r="Z363" s="140">
        <f>(X363/Constants!$B$11)*6.022E+23*0.000000001*Constants!$B$19/(365.2425*24*60)</f>
        <v>2.3014292467804918E-4</v>
      </c>
      <c r="AA363" s="140">
        <f>Z363*Input!X363/100</f>
        <v>1.2115624756968531E-6</v>
      </c>
      <c r="AB363" s="141">
        <v>0</v>
      </c>
      <c r="AC363" s="141">
        <v>0.9</v>
      </c>
      <c r="AD363" s="140">
        <f>(((Input!G363*Constants!$B$25*0.000000001*Input!U363*(Constants!$B$10/Constants!$B$9))-((AB363*0.000000000000001)+(Input!G363*AC363*0.000000000000001)))/Input!F363)*1000000000000</f>
        <v>222.8773938262861</v>
      </c>
      <c r="AE363" s="140">
        <f>AD363*Input!V363/100</f>
        <v>0.55792947713833407</v>
      </c>
      <c r="AF363" s="140">
        <f>(AD363/Constants!$B$10)*602200000000*Constants!$B$16/(365.2425*24*60)</f>
        <v>10.173387626799199</v>
      </c>
      <c r="AG363" s="140">
        <f>AF363*Input!V363/100</f>
        <v>2.546706393996E-2</v>
      </c>
      <c r="AH363" s="136">
        <f t="shared" ref="AH363" si="1911">AF363/Z363</f>
        <v>44204.650831786043</v>
      </c>
      <c r="AI363" s="145">
        <f t="shared" ref="AI363" si="1912">AH363*SQRT((AG363/AF363)^2+(AA363/Z363)^2)</f>
        <v>257.68066322472379</v>
      </c>
      <c r="AJ363" s="142">
        <f t="shared" si="1893"/>
        <v>-0.95000240339382369</v>
      </c>
      <c r="AK363" s="145">
        <f t="shared" ref="AK363" si="1913">V363*1000</f>
        <v>2.1352901045247528</v>
      </c>
      <c r="AL363" s="145">
        <f t="shared" ref="AL363" si="1914">AF363/Q363</f>
        <v>0.99502127909547955</v>
      </c>
      <c r="AM363" s="145">
        <f t="shared" ref="AM363" si="1915">AL363*SQRT((R363/Q363)^2+(AG363/AF363)^2)</f>
        <v>2.4957602495052945E-3</v>
      </c>
      <c r="AN363" s="136">
        <f>AF363/Q363</f>
        <v>0.99502127909547955</v>
      </c>
      <c r="AO363" s="140">
        <f t="shared" ref="AO363" si="1916">AN363*SQRT((R363/Q363)^2+(AG363/AF363)^2)</f>
        <v>2.4957602495052945E-3</v>
      </c>
      <c r="AP363" s="136">
        <f t="shared" ref="AP363" si="1917">ThU_Alter_Kombi(AN363,U363)</f>
        <v>612.53729999999996</v>
      </c>
      <c r="AQ363" s="136" t="e">
        <f t="shared" si="1899"/>
        <v>#VALUE!</v>
      </c>
      <c r="AR363" s="136" t="e">
        <f>(AQ363/AP363)*100</f>
        <v>#VALUE!</v>
      </c>
      <c r="AS363" s="144">
        <f t="shared" si="1900"/>
        <v>2.2509425148088583E-5</v>
      </c>
      <c r="AT363" s="144">
        <f t="shared" si="1901"/>
        <v>1.1855140749664883E-7</v>
      </c>
      <c r="AU363" s="136">
        <v>0.75</v>
      </c>
      <c r="AV363" s="136">
        <f t="shared" ref="AV363" si="1918">AU363/2</f>
        <v>0.375</v>
      </c>
      <c r="AW363" s="136">
        <f t="shared" si="1903"/>
        <v>612.53539999999998</v>
      </c>
      <c r="AX363" s="146">
        <f t="shared" si="1904"/>
        <v>254.8942534498</v>
      </c>
      <c r="AY363" s="146">
        <f t="shared" si="1905"/>
        <v>117.52483329426762</v>
      </c>
      <c r="AZ363" s="147">
        <f t="shared" si="1906"/>
        <v>0.41612983257751307</v>
      </c>
      <c r="BA363" s="136" t="str">
        <f>Input!B363</f>
        <v>Hu1-13</v>
      </c>
      <c r="BB363" s="148">
        <f>Input!E363</f>
        <v>0</v>
      </c>
      <c r="BC363" s="136">
        <f>((U363-1)*EXP(Constants!$B$17*AW363*1000))*1000</f>
        <v>-5.3512002761188411</v>
      </c>
      <c r="BD363" s="142">
        <f>SQRT((EXP(Constants!$B$17*AW363*1000)*V363)^2+((U363-1)*Constants!$B$17*EXP(Constants!$B$17*AW363*1000)*AY363*1000)^2)*1000</f>
        <v>12.157959638983309</v>
      </c>
      <c r="BE363" s="136">
        <f t="shared" si="1907"/>
        <v>612477.4</v>
      </c>
      <c r="BF363" s="149">
        <f t="shared" si="1908"/>
        <v>58762.41664713381</v>
      </c>
      <c r="BG363" s="158">
        <f t="shared" si="1909"/>
        <v>19.186618976514275</v>
      </c>
      <c r="BH363" s="136"/>
      <c r="BI363" s="18"/>
      <c r="BJ363" s="18"/>
      <c r="BK363" s="18"/>
      <c r="BL363" s="18"/>
      <c r="BM363" s="18"/>
      <c r="BN363" s="157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</row>
    <row r="364" spans="1:110" ht="15" customHeight="1" x14ac:dyDescent="0.2">
      <c r="A364" s="18" t="str">
        <f>Input!A364</f>
        <v>10317-2</v>
      </c>
      <c r="B364" s="18" t="str">
        <f>Input!B364</f>
        <v>JD 192</v>
      </c>
      <c r="C364" s="18">
        <f>Input!O364</f>
        <v>2.0468919087046586</v>
      </c>
      <c r="D364" s="18">
        <f>C364*Input!P364/100</f>
        <v>8.2243744106551206E-3</v>
      </c>
      <c r="E364" s="150">
        <f>Input!M364</f>
        <v>1.8588054561818337</v>
      </c>
      <c r="F364" s="151">
        <f>E364*Input!N364/100</f>
        <v>1.1695737266761873E-4</v>
      </c>
      <c r="G364" s="21">
        <f>E364*137.88</f>
        <v>256.29209629835123</v>
      </c>
      <c r="H364" s="151">
        <f>G364*Input!L364/100</f>
        <v>1.2732023484159451E-2</v>
      </c>
      <c r="I364" s="18">
        <v>0.3</v>
      </c>
      <c r="J364" s="127">
        <f>(((C364*Constants!$B$24*0.000000001*Input!G364*(Constants!$B$4/Constants!$B$3))-(I364*0.000000000000001))/Input!F364)*1000000000000</f>
        <v>202.57505678372948</v>
      </c>
      <c r="K364" s="18">
        <f>J364*Input!P364/100</f>
        <v>0.81394288880815713</v>
      </c>
      <c r="L364" s="132">
        <f>(J364/Constants!$B$4)*602200000000*Constants!$B$17/(365.2425*24*60)</f>
        <v>2.7967735809910836</v>
      </c>
      <c r="M364" s="130">
        <f>L364*Input!P364/100</f>
        <v>1.1237385312864714E-2</v>
      </c>
      <c r="N364" s="18">
        <v>5.0000000000000001E-3</v>
      </c>
      <c r="O364" s="127">
        <f>(((G364*Constants!$B$23*0.000000001*Input!G364*(Constants!$B$7/Constants!$B$6))-(N364*0.000000001))/Input!F364)*1000000</f>
        <v>2.5550678161619786</v>
      </c>
      <c r="P364" s="18">
        <f>O364*Input!N364/100</f>
        <v>1.6076669980285581E-4</v>
      </c>
      <c r="Q364" s="128">
        <f>(O364/Constants!$B$7)*602200000000000000*Constants!$B$18/(365.2425*24*60)</f>
        <v>1.906389136928023</v>
      </c>
      <c r="R364" s="129">
        <f>Q364*Input!N364/100</f>
        <v>1.1995137199305683E-4</v>
      </c>
      <c r="S364" s="130">
        <f>Input!S364*Constants!$B$17/Constants!$B$18</f>
        <v>1.4552604837783085</v>
      </c>
      <c r="T364" s="18">
        <f>S364*Input!T364/100</f>
        <v>8.9177237146147864E-4</v>
      </c>
      <c r="U364" s="18">
        <f>S364*1/((U363+U365)/2)</f>
        <v>1.4580274457696283</v>
      </c>
      <c r="V364" s="18">
        <f>U364*Input!T364/100</f>
        <v>8.9346794437385288E-4</v>
      </c>
      <c r="W364" s="131">
        <v>3.0000000000000001E-3</v>
      </c>
      <c r="X364" s="127">
        <f>IF((((Constants!$B$25*0.000000001*Input!G364/Input!W364*(Constants!$B$11/Constants!$B$9))-(W364*0.000000001))/Input!F364)*1000000000&lt;0, "n.d.", (((Constants!$B$25*0.000000001*Input!G364/Input!W364*(Constants!$B$11/Constants!$B$9))-(W364*0.000000001))/Input!F364)*1000000000)</f>
        <v>154.07339631723568</v>
      </c>
      <c r="Y364" s="127">
        <f>X364*Input!X364/100</f>
        <v>0.20268904107733834</v>
      </c>
      <c r="Z364" s="127">
        <f>(X364/Constants!$B$11)*6.022E+23*0.000000001*Constants!$B$19/(365.2425*24*60)</f>
        <v>3.7614297038385612E-2</v>
      </c>
      <c r="AA364" s="127">
        <f>Z364*Input!X364/100</f>
        <v>4.9482947606417344E-5</v>
      </c>
      <c r="AB364" s="132">
        <v>0.05</v>
      </c>
      <c r="AC364" s="132">
        <v>0.9</v>
      </c>
      <c r="AD364" s="127">
        <f>(((Input!G364*Constants!$B$25*0.000000001*Input!U364*(Constants!$B$10/Constants!$B$9))-((AB364*0.000000000000001)+(Input!G364*AC364*0.000000000000001)))/Input!F364)*1000000000000</f>
        <v>16.939140327642814</v>
      </c>
      <c r="AE364" s="127">
        <f>AD364*Input!V364/100</f>
        <v>3.7055394368136929E-2</v>
      </c>
      <c r="AF364" s="127">
        <f>(AD364/Constants!$B$10)*602200000000*Constants!$B$16/(365.2425*24*60)</f>
        <v>0.77319838346715442</v>
      </c>
      <c r="AG364" s="127">
        <f>AF364*Input!V364/100</f>
        <v>1.6914182461447475E-3</v>
      </c>
      <c r="AH364" s="18">
        <f>AF364/Z364</f>
        <v>20.555970584219637</v>
      </c>
      <c r="AI364" s="131">
        <f>AH364*SQRT((AG364/AF364)^2+(AA364/Z364)^2)</f>
        <v>5.2472330819909388E-2</v>
      </c>
      <c r="AJ364" s="130">
        <f t="shared" si="1893"/>
        <v>458.02744576962829</v>
      </c>
      <c r="AK364" s="131">
        <f>V364*1000</f>
        <v>0.89346794437385291</v>
      </c>
      <c r="AL364" s="131">
        <f>AF364/Q364</f>
        <v>0.4055826633134802</v>
      </c>
      <c r="AM364" s="131">
        <f>AL364*SQRT((R364/Q364)^2+(AG364/AF364)^2)</f>
        <v>8.8760354881104299E-4</v>
      </c>
      <c r="AN364" s="18">
        <f>AL364*1/((AN363+AN365)/2)</f>
        <v>0.40782381860793743</v>
      </c>
      <c r="AO364" s="127">
        <f>AN364*SQRT((R364/Q364)^2+(AG364/AF364)^2)</f>
        <v>8.9250823920521637E-4</v>
      </c>
      <c r="AP364" s="18">
        <f>ThU_Alter_Kombi(AN364,U364)</f>
        <v>35.144500000000001</v>
      </c>
      <c r="AQ364" s="18">
        <f t="shared" si="1899"/>
        <v>9.2200000000000004E-2</v>
      </c>
      <c r="AR364" s="152">
        <f>(AQ364/AP364)</f>
        <v>2.6234545946022848E-3</v>
      </c>
      <c r="AS364" s="129">
        <f t="shared" si="1900"/>
        <v>1.9730650112178942E-2</v>
      </c>
      <c r="AT364" s="129">
        <f t="shared" si="1901"/>
        <v>2.5986045122295418E-5</v>
      </c>
      <c r="AU364" s="18">
        <v>0.75</v>
      </c>
      <c r="AV364" s="18">
        <f>AU364/2</f>
        <v>0.375</v>
      </c>
      <c r="AW364" s="18">
        <f t="shared" si="1903"/>
        <v>34.067</v>
      </c>
      <c r="AX364" s="133">
        <f t="shared" si="1904"/>
        <v>0.54544786540000001</v>
      </c>
      <c r="AY364" s="133">
        <f t="shared" si="1905"/>
        <v>0.55031267083237023</v>
      </c>
      <c r="AZ364" s="152">
        <f t="shared" si="1906"/>
        <v>1.6011033122963571E-2</v>
      </c>
      <c r="BA364" s="18" t="str">
        <f>Input!B364</f>
        <v>JD 192</v>
      </c>
      <c r="BB364" s="134">
        <f>Input!E364</f>
        <v>0</v>
      </c>
      <c r="BC364" s="18">
        <f>((U364-1)*EXP(Constants!$B$17*AW364*1000))*1000</f>
        <v>504.24800759399722</v>
      </c>
      <c r="BD364" s="130">
        <f>SQRT((EXP(Constants!$B$17*AW364*1000)*V364)^2+((U364-1)*Constants!$B$17*EXP(Constants!$B$17*AW364*1000)*AY364*1000)^2)*1000</f>
        <v>1.2572910647656703</v>
      </c>
      <c r="BE364" s="18">
        <f t="shared" si="1907"/>
        <v>34009</v>
      </c>
      <c r="BF364" s="135">
        <f t="shared" si="1908"/>
        <v>275.15633541618513</v>
      </c>
      <c r="BG364" s="20">
        <f t="shared" si="1909"/>
        <v>1.615383423349195</v>
      </c>
      <c r="BH364" s="18"/>
      <c r="BI364" s="18"/>
      <c r="BJ364" s="18"/>
      <c r="BK364" s="18"/>
      <c r="BL364" s="18"/>
      <c r="BM364" s="18"/>
      <c r="BN364" s="157"/>
      <c r="BO364" s="18"/>
      <c r="BP364" s="18"/>
      <c r="BQ364" s="18"/>
      <c r="BR364" s="18"/>
      <c r="BS364" s="18"/>
      <c r="BT364" s="18"/>
      <c r="BU364" s="18"/>
      <c r="BV364" s="18"/>
      <c r="BW364" s="18"/>
      <c r="BX364" s="18"/>
      <c r="BY364" s="18"/>
      <c r="BZ364" s="18"/>
      <c r="CA364" s="18"/>
      <c r="CB364" s="18"/>
      <c r="CC364" s="18"/>
      <c r="CD364" s="18"/>
      <c r="CE364" s="1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  <c r="CY364" s="18"/>
      <c r="CZ364" s="18"/>
      <c r="DA364" s="18"/>
      <c r="DB364" s="18"/>
      <c r="DC364" s="18"/>
      <c r="DD364" s="18"/>
      <c r="DE364" s="18"/>
      <c r="DF364" s="18"/>
    </row>
    <row r="365" spans="1:110" ht="15" customHeight="1" x14ac:dyDescent="0.2">
      <c r="A365" s="136">
        <f>Input!A365</f>
        <v>10073</v>
      </c>
      <c r="B365" s="136" t="str">
        <f>Input!B365</f>
        <v>Hu1-13</v>
      </c>
      <c r="C365" s="136">
        <f>Input!O365</f>
        <v>2.0450300176833345</v>
      </c>
      <c r="D365" s="136">
        <f>C365*Input!P365/100</f>
        <v>2.4178051042064143E-2</v>
      </c>
      <c r="E365" s="137">
        <f>Input!M365</f>
        <v>2.7194923771628847</v>
      </c>
      <c r="F365" s="138">
        <f>E365*Input!N365/100</f>
        <v>4.1671654719796719E-4</v>
      </c>
      <c r="G365" s="139">
        <f t="shared" ref="G365" si="1919">E365*137.88</f>
        <v>374.96360896321852</v>
      </c>
      <c r="H365" s="138">
        <f>G365*Input!L365/100</f>
        <v>1.8936840105559537E-2</v>
      </c>
      <c r="I365" s="136">
        <v>0</v>
      </c>
      <c r="J365" s="140">
        <f>(((C365*Constants!$B$24*0.000000001*Input!G365*(Constants!$B$4/Constants!$B$3))-(I365*0.000000000000001))/Input!F365)*1000000000000</f>
        <v>741.87800148807742</v>
      </c>
      <c r="K365" s="136">
        <f>J365*Input!P365/100</f>
        <v>8.7711006840295571</v>
      </c>
      <c r="L365" s="141">
        <f>(J365/Constants!$B$4)*602200000000*Constants!$B$17/(365.2425*24*60)</f>
        <v>10.2424495286972</v>
      </c>
      <c r="M365" s="142">
        <f>L365*Input!P365/100</f>
        <v>0.12109478362627792</v>
      </c>
      <c r="N365" s="136">
        <v>0</v>
      </c>
      <c r="O365" s="140">
        <f>(((G365*Constants!$B$23*0.000000001*Input!G365*(Constants!$B$7/Constants!$B$6))-(N365*0.000000001))/Input!F365)*1000000</f>
        <v>13.702614110823346</v>
      </c>
      <c r="P365" s="136">
        <f>O365*Input!N365/100</f>
        <v>2.0996955489926859E-3</v>
      </c>
      <c r="Q365" s="143">
        <f>(O365/Constants!$B$7)*602200000000000000*Constants!$B$18/(365.2425*24*60)</f>
        <v>10.223804833340763</v>
      </c>
      <c r="R365" s="144">
        <f>Q365*Input!N365/100</f>
        <v>1.5666264355630776E-3</v>
      </c>
      <c r="S365" s="142">
        <f>Input!S365*Constants!$B$17/Constants!$B$18</f>
        <v>0.99715451556348844</v>
      </c>
      <c r="T365" s="136">
        <f>S365*Input!T365/100</f>
        <v>1.8472549736232283E-3</v>
      </c>
      <c r="U365" s="142">
        <f>S365</f>
        <v>0.99715451556348844</v>
      </c>
      <c r="V365" s="136">
        <f>U365*Input!T365/100</f>
        <v>1.8472549736232283E-3</v>
      </c>
      <c r="W365" s="145">
        <v>0</v>
      </c>
      <c r="X365" s="140">
        <f>(((Constants!$B$25*0.000000001*Input!G365/Input!W365*(Constants!$B$11/Constants!$B$9))-(W365*0.000000001))/Input!F365)*1000000000</f>
        <v>0.94876162626037663</v>
      </c>
      <c r="Y365" s="140">
        <f>X365*Input!X365/100</f>
        <v>4.7570307355210414E-3</v>
      </c>
      <c r="Z365" s="140">
        <f>(X365/Constants!$B$11)*6.022E+23*0.000000001*Constants!$B$19/(365.2425*24*60)</f>
        <v>2.3162338522933837E-4</v>
      </c>
      <c r="AA365" s="140">
        <f>Z365*Input!X365/100</f>
        <v>1.1613449913066001E-6</v>
      </c>
      <c r="AB365" s="141">
        <v>0</v>
      </c>
      <c r="AC365" s="141">
        <v>0.9</v>
      </c>
      <c r="AD365" s="140">
        <f>(((Input!G365*Constants!$B$25*0.000000001*Input!U365*(Constants!$B$10/Constants!$B$9))-((AB365*0.000000000000001)+(Input!G365*AC365*0.000000000000001)))/Input!F365)*1000000000000</f>
        <v>222.63533075068941</v>
      </c>
      <c r="AE365" s="140">
        <f>AD365*Input!V365/100</f>
        <v>0.64686205303042177</v>
      </c>
      <c r="AF365" s="140">
        <f>(AD365/Constants!$B$10)*602200000000*Constants!$B$16/(365.2425*24*60)</f>
        <v>10.162338495903045</v>
      </c>
      <c r="AG365" s="140">
        <f>AF365*Input!V365/100</f>
        <v>2.9526450814813341E-2</v>
      </c>
      <c r="AH365" s="136">
        <f t="shared" ref="AH365" si="1920">AF365/Z365</f>
        <v>43874.406229927779</v>
      </c>
      <c r="AI365" s="145">
        <f t="shared" ref="AI365" si="1921">AH365*SQRT((AG365/AF365)^2+(AA365/Z365)^2)</f>
        <v>254.24968016245285</v>
      </c>
      <c r="AJ365" s="142">
        <f t="shared" si="1893"/>
        <v>-2.8454844365115584</v>
      </c>
      <c r="AK365" s="145">
        <f t="shared" ref="AK365" si="1922">V365*1000</f>
        <v>1.8472549736232282</v>
      </c>
      <c r="AL365" s="145">
        <f t="shared" ref="AL365" si="1923">AF365/Q365</f>
        <v>0.99398791952314358</v>
      </c>
      <c r="AM365" s="145">
        <f t="shared" ref="AM365" si="1924">AL365*SQRT((R365/Q365)^2+(AG365/AF365)^2)</f>
        <v>2.8920236541943368E-3</v>
      </c>
      <c r="AN365" s="136">
        <f>AF365/Q365</f>
        <v>0.99398791952314358</v>
      </c>
      <c r="AO365" s="140">
        <f t="shared" ref="AO365" si="1925">AN365*SQRT((R365/Q365)^2+(AG365/AF365)^2)</f>
        <v>2.8920236541943368E-3</v>
      </c>
      <c r="AP365" s="136">
        <f t="shared" ref="AP365" si="1926">ThU_Alter_Kombi(AN365,U365)</f>
        <v>680.06970000000001</v>
      </c>
      <c r="AQ365" s="136" t="e">
        <f t="shared" si="1899"/>
        <v>#VALUE!</v>
      </c>
      <c r="AR365" s="136" t="e">
        <f>(AQ365/AP365)*100</f>
        <v>#VALUE!</v>
      </c>
      <c r="AS365" s="144">
        <f t="shared" si="1900"/>
        <v>2.2655301915974893E-5</v>
      </c>
      <c r="AT365" s="144">
        <f t="shared" si="1901"/>
        <v>1.1364528502987789E-7</v>
      </c>
      <c r="AU365" s="136">
        <v>0.75</v>
      </c>
      <c r="AV365" s="136">
        <f t="shared" ref="AV365" si="1927">AU365/2</f>
        <v>0.375</v>
      </c>
      <c r="AW365" s="136">
        <f t="shared" si="1903"/>
        <v>680.06780000000003</v>
      </c>
      <c r="AX365" s="146">
        <f t="shared" si="1904"/>
        <v>315.48928134289997</v>
      </c>
      <c r="AY365" s="146">
        <f t="shared" si="1905"/>
        <v>220.79092856135489</v>
      </c>
      <c r="AZ365" s="147">
        <f t="shared" si="1906"/>
        <v>0.46390857109085293</v>
      </c>
      <c r="BA365" s="136" t="str">
        <f>Input!B365</f>
        <v>Hu1-13</v>
      </c>
      <c r="BB365" s="148">
        <f>Input!E365</f>
        <v>0</v>
      </c>
      <c r="BC365" s="136">
        <f>((U365-1)*EXP(Constants!$B$17*AW365*1000))*1000</f>
        <v>-19.39325771511049</v>
      </c>
      <c r="BD365" s="142">
        <f>SQRT((EXP(Constants!$B$17*AW365*1000)*V365)^2+((U365-1)*Constants!$B$17*EXP(Constants!$B$17*AW365*1000)*AY365*1000)^2)*1000</f>
        <v>17.450490053294644</v>
      </c>
      <c r="BE365" s="136">
        <f t="shared" si="1907"/>
        <v>680009.8</v>
      </c>
      <c r="BF365" s="149">
        <f t="shared" si="1908"/>
        <v>110395.46428067745</v>
      </c>
      <c r="BG365" s="158">
        <f t="shared" si="1909"/>
        <v>32.466017147313089</v>
      </c>
      <c r="BH365" s="136"/>
      <c r="BI365" s="18"/>
      <c r="BJ365" s="18"/>
      <c r="BK365" s="18"/>
      <c r="BL365" s="18"/>
      <c r="BM365" s="18"/>
      <c r="BN365" s="157"/>
      <c r="BO365" s="18"/>
      <c r="BP365" s="18"/>
      <c r="BQ365" s="18"/>
      <c r="BR365" s="18"/>
      <c r="BS365" s="18"/>
      <c r="BT365" s="18"/>
      <c r="BU365" s="18"/>
      <c r="BV365" s="18"/>
      <c r="BW365" s="18"/>
      <c r="BX365" s="18"/>
      <c r="BY365" s="18"/>
      <c r="BZ365" s="18"/>
      <c r="CA365" s="18"/>
      <c r="CB365" s="18"/>
      <c r="CC365" s="18"/>
      <c r="CD365" s="18"/>
      <c r="CE365" s="1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  <c r="CY365" s="18"/>
      <c r="CZ365" s="18"/>
      <c r="DA365" s="18"/>
      <c r="DB365" s="18"/>
      <c r="DC365" s="18"/>
      <c r="DD365" s="18"/>
      <c r="DE365" s="18"/>
      <c r="DF365" s="18"/>
    </row>
    <row r="366" spans="1:110" ht="15" customHeight="1" x14ac:dyDescent="0.2">
      <c r="A366" s="18" t="str">
        <f>Input!A366</f>
        <v>10317-3</v>
      </c>
      <c r="B366" s="18" t="str">
        <f>Input!B366</f>
        <v>JD 192</v>
      </c>
      <c r="C366" s="18">
        <f>Input!O366</f>
        <v>2.3676934705671751</v>
      </c>
      <c r="D366" s="18">
        <f>C366*Input!P366/100</f>
        <v>8.7604073613482217E-3</v>
      </c>
      <c r="E366" s="150">
        <f>Input!M366</f>
        <v>2.179016784333069</v>
      </c>
      <c r="F366" s="151">
        <f>E366*Input!N366/100</f>
        <v>1.6714991781971146E-4</v>
      </c>
      <c r="G366" s="21">
        <f>E366*137.88</f>
        <v>300.44283422384353</v>
      </c>
      <c r="H366" s="151">
        <f>G366*Input!L366/100</f>
        <v>1.3795354605792979E-2</v>
      </c>
      <c r="I366" s="18">
        <v>0.3</v>
      </c>
      <c r="J366" s="127">
        <f>(((C366*Constants!$B$24*0.000000001*Input!G366*(Constants!$B$4/Constants!$B$3))-(I366*0.000000000000001))/Input!F366)*1000000000000</f>
        <v>215.507646042484</v>
      </c>
      <c r="K366" s="18">
        <f>J366*Input!P366/100</f>
        <v>0.79737296752571341</v>
      </c>
      <c r="L366" s="132">
        <f>(J366/Constants!$B$4)*602200000000*Constants!$B$17/(365.2425*24*60)</f>
        <v>2.9753223349539595</v>
      </c>
      <c r="M366" s="130">
        <f>L366*Input!P366/100</f>
        <v>1.1008619151731087E-2</v>
      </c>
      <c r="N366" s="18">
        <v>5.0000000000000001E-3</v>
      </c>
      <c r="O366" s="127">
        <f>(((G366*Constants!$B$23*0.000000001*Input!G366*(Constants!$B$7/Constants!$B$6))-(N366*0.000000001))/Input!F366)*1000000</f>
        <v>2.7547119106320759</v>
      </c>
      <c r="P366" s="18">
        <f>O366*Input!N366/100</f>
        <v>2.113108411049076E-4</v>
      </c>
      <c r="Q366" s="128">
        <f>(O366/Constants!$B$7)*602200000000000000*Constants!$B$18/(365.2425*24*60)</f>
        <v>2.0553477401174018</v>
      </c>
      <c r="R366" s="129">
        <f>Q366*Input!N366/100</f>
        <v>1.5766340503737975E-4</v>
      </c>
      <c r="S366" s="130">
        <f>Input!S366*Constants!$B$17/Constants!$B$18</f>
        <v>1.4588925435761495</v>
      </c>
      <c r="T366" s="18">
        <f>S366*Input!T366/100</f>
        <v>8.8461519382276367E-4</v>
      </c>
      <c r="U366" s="18">
        <f>S366*1/((U365+U367)/2)</f>
        <v>1.462161734901805</v>
      </c>
      <c r="V366" s="18">
        <f>U366*Input!T366/100</f>
        <v>8.8659750316482072E-4</v>
      </c>
      <c r="W366" s="131">
        <v>3.0000000000000001E-3</v>
      </c>
      <c r="X366" s="127">
        <f>IF((((Constants!$B$25*0.000000001*Input!G366/Input!W366*(Constants!$B$11/Constants!$B$9))-(W366*0.000000001))/Input!F366)*1000000000&lt;0, "n.d.", (((Constants!$B$25*0.000000001*Input!G366/Input!W366*(Constants!$B$11/Constants!$B$9))-(W366*0.000000001))/Input!F366)*1000000000)</f>
        <v>205.85601632318199</v>
      </c>
      <c r="Y366" s="127">
        <f>X366*Input!X366/100</f>
        <v>0.42783676187170772</v>
      </c>
      <c r="Z366" s="127">
        <f>(X366/Constants!$B$11)*6.022E+23*0.000000001*Constants!$B$19/(365.2425*24*60)</f>
        <v>5.0256108648217862E-2</v>
      </c>
      <c r="AA366" s="127">
        <f>Z366*Input!X366/100</f>
        <v>1.0444878499237198E-4</v>
      </c>
      <c r="AB366" s="132">
        <v>0.05</v>
      </c>
      <c r="AC366" s="132">
        <v>0.9</v>
      </c>
      <c r="AD366" s="127">
        <f>(((Input!G366*Constants!$B$25*0.000000001*Input!U366*(Constants!$B$10/Constants!$B$9))-((AB366*0.000000000000001)+(Input!G366*AC366*0.000000000000001)))/Input!F366)*1000000000000</f>
        <v>17.089445263615211</v>
      </c>
      <c r="AE366" s="127">
        <f>AD366*Input!V366/100</f>
        <v>4.1692021096854021E-2</v>
      </c>
      <c r="AF366" s="127">
        <f>(AD366/Constants!$B$10)*602200000000*Constants!$B$16/(365.2425*24*60)</f>
        <v>0.78005915274310977</v>
      </c>
      <c r="AG366" s="127">
        <f>AF366*Input!V366/100</f>
        <v>1.9030601725968396E-3</v>
      </c>
      <c r="AH366" s="18">
        <f>AF366/Z366</f>
        <v>15.521678333739665</v>
      </c>
      <c r="AI366" s="131">
        <f>AH366*SQRT((AG366/AF366)^2+(AA366/Z366)^2)</f>
        <v>4.9745171608196519E-2</v>
      </c>
      <c r="AJ366" s="130">
        <f t="shared" si="1893"/>
        <v>462.161734901805</v>
      </c>
      <c r="AK366" s="131">
        <f>V366*1000</f>
        <v>0.88659750316482067</v>
      </c>
      <c r="AL366" s="131">
        <f>AF366/Q366</f>
        <v>0.3795266063827003</v>
      </c>
      <c r="AM366" s="131">
        <f>AL366*SQRT((R366/Q366)^2+(AG366/AF366)^2)</f>
        <v>9.2636424986586037E-4</v>
      </c>
      <c r="AN366" s="18">
        <f>AL366*1/((AN365+AN367)/2)</f>
        <v>0.38172716068013779</v>
      </c>
      <c r="AO366" s="127">
        <f>AN366*SQRT((R366/Q366)^2+(AG366/AF366)^2)</f>
        <v>9.3173545387831161E-4</v>
      </c>
      <c r="AP366" s="18">
        <f>ThU_Alter_Kombi(AN366,U366)</f>
        <v>32.454700000000003</v>
      </c>
      <c r="AQ366" s="18">
        <f t="shared" si="1899"/>
        <v>9.4600000000000004E-2</v>
      </c>
      <c r="AR366" s="152">
        <f>(AQ366/AP366)</f>
        <v>2.9148320582226919E-3</v>
      </c>
      <c r="AS366" s="129">
        <f t="shared" si="1900"/>
        <v>2.4451389741644021E-2</v>
      </c>
      <c r="AT366" s="129">
        <f t="shared" si="1901"/>
        <v>5.0852662197390591E-5</v>
      </c>
      <c r="AU366" s="18">
        <v>0.75</v>
      </c>
      <c r="AV366" s="18">
        <f>AU366/2</f>
        <v>0.375</v>
      </c>
      <c r="AW366" s="18">
        <f t="shared" si="1903"/>
        <v>31.118300000000001</v>
      </c>
      <c r="AX366" s="133">
        <f t="shared" si="1904"/>
        <v>0.69822575119999997</v>
      </c>
      <c r="AY366" s="133">
        <f t="shared" si="1905"/>
        <v>0.68015173769034543</v>
      </c>
      <c r="AZ366" s="152">
        <f t="shared" si="1906"/>
        <v>2.2437785843056977E-2</v>
      </c>
      <c r="BA366" s="18" t="str">
        <f>Input!B366</f>
        <v>JD 192</v>
      </c>
      <c r="BB366" s="134">
        <f>Input!E366</f>
        <v>0</v>
      </c>
      <c r="BC366" s="18">
        <f>((U366-1)*EXP(Constants!$B$17*AW366*1000))*1000</f>
        <v>504.58313597237901</v>
      </c>
      <c r="BD366" s="130">
        <f>SQRT((EXP(Constants!$B$17*AW366*1000)*V366)^2+((U366-1)*Constants!$B$17*EXP(Constants!$B$17*AW366*1000)*AY366*1000)^2)*1000</f>
        <v>1.3693045444016079</v>
      </c>
      <c r="BE366" s="18">
        <f t="shared" si="1907"/>
        <v>31060.300000000003</v>
      </c>
      <c r="BF366" s="135">
        <f t="shared" si="1908"/>
        <v>340.07586884517269</v>
      </c>
      <c r="BG366" s="20">
        <f t="shared" si="1909"/>
        <v>2.1856969618852746</v>
      </c>
      <c r="BH366" s="18"/>
      <c r="BI366" s="18"/>
      <c r="BJ366" s="18"/>
      <c r="BK366" s="18"/>
      <c r="BL366" s="18"/>
      <c r="BM366" s="18"/>
      <c r="BN366" s="157"/>
      <c r="BO366" s="18"/>
      <c r="BP366" s="18"/>
      <c r="BQ366" s="18"/>
      <c r="BR366" s="18"/>
      <c r="BS366" s="18"/>
      <c r="BT366" s="18"/>
      <c r="BU366" s="18"/>
      <c r="BV366" s="18"/>
      <c r="BW366" s="18"/>
      <c r="BX366" s="18"/>
      <c r="BY366" s="18"/>
      <c r="BZ366" s="18"/>
      <c r="CA366" s="18"/>
      <c r="CB366" s="18"/>
      <c r="CC366" s="18"/>
      <c r="CD366" s="18"/>
      <c r="CE366" s="1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  <c r="CY366" s="18"/>
      <c r="CZ366" s="18"/>
      <c r="DA366" s="18"/>
      <c r="DB366" s="18"/>
      <c r="DC366" s="18"/>
      <c r="DD366" s="18"/>
      <c r="DE366" s="18"/>
      <c r="DF366" s="18"/>
    </row>
    <row r="367" spans="1:110" ht="15" customHeight="1" x14ac:dyDescent="0.2">
      <c r="A367" s="136">
        <f>Input!A367</f>
        <v>10073</v>
      </c>
      <c r="B367" s="136" t="str">
        <f>Input!B367</f>
        <v>Hu1-13</v>
      </c>
      <c r="C367" s="136">
        <f>Input!O367</f>
        <v>2.0598867395735381</v>
      </c>
      <c r="D367" s="136">
        <f>C367*Input!P367/100</f>
        <v>1.9170591516371578E-2</v>
      </c>
      <c r="E367" s="137">
        <f>Input!M367</f>
        <v>2.7194504185497923</v>
      </c>
      <c r="F367" s="138">
        <f>E367*Input!N367/100</f>
        <v>3.7471584684353862E-4</v>
      </c>
      <c r="G367" s="139">
        <f t="shared" ref="G367" si="1928">E367*137.88</f>
        <v>374.95782370964537</v>
      </c>
      <c r="H367" s="138">
        <f>G367*Input!L367/100</f>
        <v>2.6979001453527343E-2</v>
      </c>
      <c r="I367" s="136">
        <v>0</v>
      </c>
      <c r="J367" s="140">
        <f>(((C367*Constants!$B$24*0.000000001*Input!G367*(Constants!$B$4/Constants!$B$3))-(I367*0.000000000000001))/Input!F367)*1000000000000</f>
        <v>747.26759237391411</v>
      </c>
      <c r="K367" s="136">
        <f>J367*Input!P367/100</f>
        <v>6.9545385635079233</v>
      </c>
      <c r="L367" s="141">
        <f>(J367/Constants!$B$4)*602200000000*Constants!$B$17/(365.2425*24*60)</f>
        <v>10.316858815018918</v>
      </c>
      <c r="M367" s="142">
        <f>L367*Input!P367/100</f>
        <v>9.6015126596597153E-2</v>
      </c>
      <c r="N367" s="136">
        <v>0</v>
      </c>
      <c r="O367" s="140">
        <f>(((G367*Constants!$B$23*0.000000001*Input!G367*(Constants!$B$7/Constants!$B$6))-(N367*0.000000001))/Input!F367)*1000000</f>
        <v>13.702402695381018</v>
      </c>
      <c r="P367" s="136">
        <f>O367*Input!N367/100</f>
        <v>1.8880680430014879E-3</v>
      </c>
      <c r="Q367" s="143">
        <f>(O367/Constants!$B$7)*602200000000000000*Constants!$B$18/(365.2425*24*60)</f>
        <v>10.223647091890582</v>
      </c>
      <c r="R367" s="144">
        <f>Q367*Input!N367/100</f>
        <v>1.4087267602805591E-3</v>
      </c>
      <c r="S367" s="142">
        <f>Input!S367*Constants!$B$17/Constants!$B$18</f>
        <v>0.99837376116866794</v>
      </c>
      <c r="T367" s="136">
        <f>S367*Input!T367/100</f>
        <v>2.0247909972953824E-3</v>
      </c>
      <c r="U367" s="142">
        <f>S367</f>
        <v>0.99837376116866794</v>
      </c>
      <c r="V367" s="136">
        <f>U367*Input!T367/100</f>
        <v>2.0247909972953824E-3</v>
      </c>
      <c r="W367" s="145">
        <v>0</v>
      </c>
      <c r="X367" s="140">
        <f>(((Constants!$B$25*0.000000001*Input!G367/Input!W367*(Constants!$B$11/Constants!$B$9))-(W367*0.000000001))/Input!F367)*1000000000</f>
        <v>0.94275195867872486</v>
      </c>
      <c r="Y367" s="140">
        <f>X367*Input!X367/100</f>
        <v>5.4554514572674939E-3</v>
      </c>
      <c r="Z367" s="140">
        <f>(X367/Constants!$B$11)*6.022E+23*0.000000001*Constants!$B$19/(365.2425*24*60)</f>
        <v>2.3015623108773193E-4</v>
      </c>
      <c r="AA367" s="140">
        <f>Z367*Input!X367/100</f>
        <v>1.3318520685403872E-6</v>
      </c>
      <c r="AB367" s="141">
        <v>0</v>
      </c>
      <c r="AC367" s="141">
        <v>0.9</v>
      </c>
      <c r="AD367" s="140">
        <f>(((Input!G367*Constants!$B$25*0.000000001*Input!U367*(Constants!$B$10/Constants!$B$9))-((AB367*0.000000000000001)+(Input!G367*AC367*0.000000000000001)))/Input!F367)*1000000000000</f>
        <v>222.74269777819248</v>
      </c>
      <c r="AE367" s="140">
        <f>AD367*Input!V367/100</f>
        <v>0.64864304836270592</v>
      </c>
      <c r="AF367" s="140">
        <f>(AD367/Constants!$B$10)*602200000000*Constants!$B$16/(365.2425*24*60)</f>
        <v>10.167239335644455</v>
      </c>
      <c r="AG367" s="140">
        <f>AF367*Input!V367/100</f>
        <v>2.9607745537287389E-2</v>
      </c>
      <c r="AH367" s="136">
        <f t="shared" ref="AH367" si="1929">AF367/Z367</f>
        <v>44175.381598809996</v>
      </c>
      <c r="AI367" s="145">
        <f t="shared" ref="AI367" si="1930">AH367*SQRT((AG367/AF367)^2+(AA367/Z367)^2)</f>
        <v>286.17472202633439</v>
      </c>
      <c r="AJ367" s="142">
        <f t="shared" si="1893"/>
        <v>-1.6262388313320608</v>
      </c>
      <c r="AK367" s="145">
        <f t="shared" ref="AK367" si="1931">V367*1000</f>
        <v>2.0247909972953826</v>
      </c>
      <c r="AL367" s="145">
        <f t="shared" ref="AL367" si="1932">AF367/Q367</f>
        <v>0.99448261899700452</v>
      </c>
      <c r="AM367" s="145">
        <f t="shared" ref="AM367" si="1933">AL367*SQRT((R367/Q367)^2+(AG367/AF367)^2)</f>
        <v>2.8992463574741365E-3</v>
      </c>
      <c r="AN367" s="136">
        <f>AF367/Q367</f>
        <v>0.99448261899700452</v>
      </c>
      <c r="AO367" s="140">
        <f t="shared" ref="AO367" si="1934">AN367*SQRT((R367/Q367)^2+(AG367/AF367)^2)</f>
        <v>2.8992463574741365E-3</v>
      </c>
      <c r="AP367" s="136">
        <f t="shared" ref="AP367" si="1935">ThU_Alter_Kombi(AN367,U367)</f>
        <v>626.00220000000002</v>
      </c>
      <c r="AQ367" s="136" t="e">
        <f t="shared" si="1899"/>
        <v>#VALUE!</v>
      </c>
      <c r="AR367" s="136" t="e">
        <f>(AQ367/AP367)*100</f>
        <v>#VALUE!</v>
      </c>
      <c r="AS367" s="144">
        <f t="shared" si="1900"/>
        <v>2.2512145520974832E-5</v>
      </c>
      <c r="AT367" s="144">
        <f t="shared" si="1901"/>
        <v>1.3030864391139547E-7</v>
      </c>
      <c r="AU367" s="136">
        <v>0.75</v>
      </c>
      <c r="AV367" s="136">
        <f t="shared" ref="AV367" si="1936">AU367/2</f>
        <v>0.375</v>
      </c>
      <c r="AW367" s="136">
        <f t="shared" si="1903"/>
        <v>626.00030000000004</v>
      </c>
      <c r="AX367" s="146">
        <f t="shared" si="1904"/>
        <v>282.63353121879999</v>
      </c>
      <c r="AY367" s="146">
        <f t="shared" si="1905"/>
        <v>138.9662141226263</v>
      </c>
      <c r="AZ367" s="147">
        <f t="shared" si="1906"/>
        <v>0.4514910475582839</v>
      </c>
      <c r="BA367" s="136" t="str">
        <f>Input!B367</f>
        <v>Hu1-13</v>
      </c>
      <c r="BB367" s="148">
        <f>Input!E367</f>
        <v>0</v>
      </c>
      <c r="BC367" s="136">
        <f>((U367-1)*EXP(Constants!$B$17*AW367*1000))*1000</f>
        <v>-9.5151026573876987</v>
      </c>
      <c r="BD367" s="142">
        <f>SQRT((EXP(Constants!$B$17*AW367*1000)*V367)^2+((U367-1)*Constants!$B$17*EXP(Constants!$B$17*AW367*1000)*AY367*1000)^2)*1000</f>
        <v>12.420808230175123</v>
      </c>
      <c r="BE367" s="136">
        <f t="shared" si="1907"/>
        <v>625942.30000000005</v>
      </c>
      <c r="BF367" s="149">
        <f t="shared" si="1908"/>
        <v>69483.107061313145</v>
      </c>
      <c r="BG367" s="158">
        <f t="shared" si="1909"/>
        <v>22.199065099909106</v>
      </c>
      <c r="BH367" s="136"/>
      <c r="BI367" s="18"/>
      <c r="BJ367" s="18"/>
      <c r="BK367" s="18"/>
      <c r="BL367" s="18"/>
      <c r="BM367" s="18"/>
      <c r="BN367" s="157"/>
      <c r="BO367" s="18"/>
      <c r="BP367" s="18"/>
      <c r="BQ367" s="18"/>
      <c r="BR367" s="18"/>
      <c r="BS367" s="18"/>
      <c r="BT367" s="18"/>
      <c r="BU367" s="18"/>
      <c r="BV367" s="18"/>
      <c r="BW367" s="18"/>
      <c r="BX367" s="18"/>
      <c r="BY367" s="18"/>
      <c r="BZ367" s="18"/>
      <c r="CA367" s="18"/>
      <c r="CB367" s="18"/>
      <c r="CC367" s="18"/>
      <c r="CD367" s="18"/>
      <c r="CE367" s="1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  <c r="CY367" s="18"/>
      <c r="CZ367" s="18"/>
      <c r="DA367" s="18"/>
      <c r="DB367" s="18"/>
      <c r="DC367" s="18"/>
      <c r="DD367" s="18"/>
      <c r="DE367" s="18"/>
      <c r="DF367" s="18"/>
    </row>
    <row r="368" spans="1:110" ht="15" customHeight="1" x14ac:dyDescent="0.2">
      <c r="A368" s="18" t="str">
        <f>Input!A368</f>
        <v>10317-4</v>
      </c>
      <c r="B368" s="18" t="str">
        <f>Input!B368</f>
        <v>JD 192</v>
      </c>
      <c r="C368" s="18">
        <f>Input!O368</f>
        <v>1.9874792924266216</v>
      </c>
      <c r="D368" s="18">
        <f>C368*Input!P368/100</f>
        <v>5.945780330427624E-3</v>
      </c>
      <c r="E368" s="150">
        <f>Input!M368</f>
        <v>1.8210627916034792</v>
      </c>
      <c r="F368" s="151">
        <f>E368*Input!N368/100</f>
        <v>1.1742386621668873E-4</v>
      </c>
      <c r="G368" s="21">
        <f>E368*137.88</f>
        <v>251.08813770628771</v>
      </c>
      <c r="H368" s="151">
        <f>G368*Input!L368/100</f>
        <v>1.1642243753632923E-2</v>
      </c>
      <c r="I368" s="18">
        <v>0.3</v>
      </c>
      <c r="J368" s="127">
        <f>(((C368*Constants!$B$24*0.000000001*Input!G368*(Constants!$B$4/Constants!$B$3))-(I368*0.000000000000001))/Input!F368)*1000000000000</f>
        <v>204.59702204714407</v>
      </c>
      <c r="K368" s="18">
        <f>J368*Input!P368/100</f>
        <v>0.61207628878824627</v>
      </c>
      <c r="L368" s="132">
        <f>(J368/Constants!$B$4)*602200000000*Constants!$B$17/(365.2425*24*60)</f>
        <v>2.8246890564705596</v>
      </c>
      <c r="M368" s="130">
        <f>L368*Input!P368/100</f>
        <v>8.4503927641082048E-3</v>
      </c>
      <c r="N368" s="18">
        <v>5.0000000000000001E-3</v>
      </c>
      <c r="O368" s="127">
        <f>(((G368*Constants!$B$23*0.000000001*Input!G368*(Constants!$B$7/Constants!$B$6))-(N368*0.000000001))/Input!F368)*1000000</f>
        <v>2.6037490069982403</v>
      </c>
      <c r="P368" s="18">
        <f>O368*Input!N368/100</f>
        <v>1.6789222011965102E-4</v>
      </c>
      <c r="Q368" s="128">
        <f>(O368/Constants!$B$7)*602200000000000000*Constants!$B$18/(365.2425*24*60)</f>
        <v>1.942711183957825</v>
      </c>
      <c r="R368" s="129">
        <f>Q368*Input!N368/100</f>
        <v>1.2526787061629225E-4</v>
      </c>
      <c r="S368" s="130">
        <f>Input!S368*Constants!$B$17/Constants!$B$18</f>
        <v>1.4619142728906982</v>
      </c>
      <c r="T368" s="18">
        <f>S368*Input!T368/100</f>
        <v>1.1828760043743655E-3</v>
      </c>
      <c r="U368" s="18">
        <f>S368*1/((U367+U369)/2)</f>
        <v>1.4653042620974621</v>
      </c>
      <c r="V368" s="18">
        <f>U368*Input!T368/100</f>
        <v>1.185618940100576E-3</v>
      </c>
      <c r="W368" s="131">
        <v>3.0000000000000001E-3</v>
      </c>
      <c r="X368" s="127">
        <f>IF((((Constants!$B$25*0.000000001*Input!G368/Input!W368*(Constants!$B$11/Constants!$B$9))-(W368*0.000000001))/Input!F368)*1000000000&lt;0, "n.d.", (((Constants!$B$25*0.000000001*Input!G368/Input!W368*(Constants!$B$11/Constants!$B$9))-(W368*0.000000001))/Input!F368)*1000000000)</f>
        <v>208.54304783818085</v>
      </c>
      <c r="Y368" s="127">
        <f>X368*Input!X368/100</f>
        <v>0.34225986094660049</v>
      </c>
      <c r="Z368" s="127">
        <f>(X368/Constants!$B$11)*6.022E+23*0.000000001*Constants!$B$19/(365.2425*24*60)</f>
        <v>5.0912099909347495E-2</v>
      </c>
      <c r="AA368" s="127">
        <f>Z368*Input!X368/100</f>
        <v>8.3556696883963172E-5</v>
      </c>
      <c r="AB368" s="132">
        <v>0.05</v>
      </c>
      <c r="AC368" s="132">
        <v>0.9</v>
      </c>
      <c r="AD368" s="127">
        <f>(((Input!G368*Constants!$B$25*0.000000001*Input!U368*(Constants!$B$10/Constants!$B$9))-((AB368*0.000000000000001)+(Input!G368*AC368*0.000000000000001)))/Input!F368)*1000000000000</f>
        <v>16.318705387359902</v>
      </c>
      <c r="AE368" s="127">
        <f>AD368*Input!V368/100</f>
        <v>4.3357424511235948E-2</v>
      </c>
      <c r="AF368" s="127">
        <f>(AD368/Constants!$B$10)*602200000000*Constants!$B$16/(365.2425*24*60)</f>
        <v>0.7448782158792846</v>
      </c>
      <c r="AG368" s="127">
        <f>AF368*Input!V368/100</f>
        <v>1.9790786247091603E-3</v>
      </c>
      <c r="AH368" s="18">
        <f>AF368/Z368</f>
        <v>14.63067163219729</v>
      </c>
      <c r="AI368" s="131">
        <f>AH368*SQRT((AG368/AF368)^2+(AA368/Z368)^2)</f>
        <v>4.5690636236819335E-2</v>
      </c>
      <c r="AJ368" s="130">
        <f t="shared" si="1893"/>
        <v>465.30426209746213</v>
      </c>
      <c r="AK368" s="131">
        <f>V368*1000</f>
        <v>1.1856189401005759</v>
      </c>
      <c r="AL368" s="131">
        <f>AF368/Q368</f>
        <v>0.38342200427433965</v>
      </c>
      <c r="AM368" s="131">
        <f>AL368*SQRT((R368/Q368)^2+(AG368/AF368)^2)</f>
        <v>1.0190199054126315E-3</v>
      </c>
      <c r="AN368" s="18">
        <f>AL368*1/((AN367+AN369)/2)</f>
        <v>0.38547477025263777</v>
      </c>
      <c r="AO368" s="127">
        <f>AN368*SQRT((R368/Q368)^2+(AG368/AF368)^2)</f>
        <v>1.0244755375091736E-3</v>
      </c>
      <c r="AP368" s="18">
        <f>ThU_Alter_Kombi(AN368,U368)</f>
        <v>32.737299999999998</v>
      </c>
      <c r="AQ368" s="18">
        <f t="shared" si="1899"/>
        <v>0.1</v>
      </c>
      <c r="AR368" s="152">
        <f>(AQ368/AP368)</f>
        <v>3.0546196540337783E-3</v>
      </c>
      <c r="AS368" s="129">
        <f t="shared" si="1900"/>
        <v>2.6206726110273304E-2</v>
      </c>
      <c r="AT368" s="129">
        <f t="shared" si="1901"/>
        <v>4.304353776237915E-5</v>
      </c>
      <c r="AU368" s="18">
        <v>0.75</v>
      </c>
      <c r="AV368" s="18">
        <f>AU368/2</f>
        <v>0.375</v>
      </c>
      <c r="AW368" s="18">
        <f t="shared" si="1903"/>
        <v>31.3079</v>
      </c>
      <c r="AX368" s="133">
        <f t="shared" si="1904"/>
        <v>0.73252878850000003</v>
      </c>
      <c r="AY368" s="133">
        <f t="shared" si="1905"/>
        <v>0.72840081382107191</v>
      </c>
      <c r="AZ368" s="152">
        <f t="shared" si="1906"/>
        <v>2.3397570213907672E-2</v>
      </c>
      <c r="BA368" s="18" t="str">
        <f>Input!B368</f>
        <v>JD 192</v>
      </c>
      <c r="BB368" s="134">
        <f>Input!E368</f>
        <v>0</v>
      </c>
      <c r="BC368" s="18">
        <f>((U368-1)*EXP(Constants!$B$17*AW368*1000))*1000</f>
        <v>508.28600492538368</v>
      </c>
      <c r="BD368" s="130">
        <f>SQRT((EXP(Constants!$B$17*AW368*1000)*V368)^2+((U368-1)*Constants!$B$17*EXP(Constants!$B$17*AW368*1000)*AY368*1000)^2)*1000</f>
        <v>1.6640461649352192</v>
      </c>
      <c r="BE368" s="18">
        <f t="shared" si="1907"/>
        <v>31249.9</v>
      </c>
      <c r="BF368" s="135">
        <f t="shared" si="1908"/>
        <v>364.20040691053595</v>
      </c>
      <c r="BG368" s="20">
        <f t="shared" si="1909"/>
        <v>2.3265719317522793</v>
      </c>
      <c r="BH368" s="18"/>
      <c r="BI368" s="18"/>
      <c r="BJ368" s="18"/>
      <c r="BK368" s="18"/>
      <c r="BL368" s="18"/>
      <c r="BM368" s="18"/>
      <c r="BN368" s="157"/>
      <c r="BO368" s="18"/>
      <c r="BP368" s="18"/>
      <c r="BQ368" s="18"/>
      <c r="BR368" s="18"/>
      <c r="BS368" s="18"/>
      <c r="BT368" s="18"/>
      <c r="BU368" s="18"/>
      <c r="BV368" s="18"/>
      <c r="BW368" s="18"/>
      <c r="BX368" s="18"/>
      <c r="BY368" s="18"/>
      <c r="BZ368" s="18"/>
      <c r="CA368" s="18"/>
      <c r="CB368" s="18"/>
      <c r="CC368" s="18"/>
      <c r="CD368" s="18"/>
      <c r="CE368" s="1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  <c r="CY368" s="18"/>
      <c r="CZ368" s="18"/>
      <c r="DA368" s="18"/>
      <c r="DB368" s="18"/>
      <c r="DC368" s="18"/>
      <c r="DD368" s="18"/>
      <c r="DE368" s="18"/>
      <c r="DF368" s="18"/>
    </row>
    <row r="369" spans="1:110" ht="15" customHeight="1" x14ac:dyDescent="0.2">
      <c r="A369" s="136">
        <f>Input!A369</f>
        <v>10073</v>
      </c>
      <c r="B369" s="136" t="str">
        <f>Input!B369</f>
        <v>Hu1-13</v>
      </c>
      <c r="C369" s="136">
        <f>Input!O369</f>
        <v>2.0640902312996663</v>
      </c>
      <c r="D369" s="136">
        <f>C369*Input!P369/100</f>
        <v>2.6387723230025809E-2</v>
      </c>
      <c r="E369" s="137">
        <f>Input!M369</f>
        <v>2.7198339686519795</v>
      </c>
      <c r="F369" s="138">
        <f>E369*Input!N369/100</f>
        <v>3.8321397981617869E-4</v>
      </c>
      <c r="G369" s="139">
        <f t="shared" ref="G369" si="1937">E369*137.88</f>
        <v>375.01070759773489</v>
      </c>
      <c r="H369" s="138">
        <f>G369*Input!L369/100</f>
        <v>2.8549630336464973E-2</v>
      </c>
      <c r="I369" s="136">
        <v>0</v>
      </c>
      <c r="J369" s="140">
        <f>(((C369*Constants!$B$24*0.000000001*Input!G369*(Constants!$B$4/Constants!$B$3))-(I369*0.000000000000001))/Input!F369)*1000000000000</f>
        <v>748.79249812790601</v>
      </c>
      <c r="K369" s="136">
        <f>J369*Input!P369/100</f>
        <v>9.5727061238391116</v>
      </c>
      <c r="L369" s="141">
        <f>(J369/Constants!$B$4)*602200000000*Constants!$B$17/(365.2425*24*60)</f>
        <v>10.337911832078262</v>
      </c>
      <c r="M369" s="142">
        <f>L369*Input!P369/100</f>
        <v>0.13216183675726423</v>
      </c>
      <c r="N369" s="136">
        <v>0</v>
      </c>
      <c r="O369" s="140">
        <f>(((G369*Constants!$B$23*0.000000001*Input!G369*(Constants!$B$7/Constants!$B$6))-(N369*0.000000001))/Input!F369)*1000000</f>
        <v>13.704335276287132</v>
      </c>
      <c r="P369" s="136">
        <f>O369*Input!N369/100</f>
        <v>1.9308872977140288E-3</v>
      </c>
      <c r="Q369" s="143">
        <f>(O369/Constants!$B$7)*602200000000000000*Constants!$B$18/(365.2425*24*60)</f>
        <v>10.225089030622049</v>
      </c>
      <c r="R369" s="144">
        <f>Q369*Input!N369/100</f>
        <v>1.4406750950836486E-3</v>
      </c>
      <c r="S369" s="142">
        <f>Input!S369*Constants!$B$17/Constants!$B$18</f>
        <v>0.99699922818999087</v>
      </c>
      <c r="T369" s="136">
        <f>S369*Input!T369/100</f>
        <v>1.9093153511413757E-3</v>
      </c>
      <c r="U369" s="142">
        <f>S369</f>
        <v>0.99699922818999087</v>
      </c>
      <c r="V369" s="136">
        <f>U369*Input!T369/100</f>
        <v>1.9093153511413757E-3</v>
      </c>
      <c r="W369" s="145">
        <v>0</v>
      </c>
      <c r="X369" s="140">
        <f>(((Constants!$B$25*0.000000001*Input!G369/Input!W369*(Constants!$B$11/Constants!$B$9))-(W369*0.000000001))/Input!F369)*1000000000</f>
        <v>0.95344152476958821</v>
      </c>
      <c r="Y369" s="140">
        <f>X369*Input!X369/100</f>
        <v>5.1812234376264997E-3</v>
      </c>
      <c r="Z369" s="140">
        <f>(X369/Constants!$B$11)*6.022E+23*0.000000001*Constants!$B$19/(365.2425*24*60)</f>
        <v>2.327658997506159E-4</v>
      </c>
      <c r="AA369" s="140">
        <f>Z369*Input!X369/100</f>
        <v>1.2649041435022042E-6</v>
      </c>
      <c r="AB369" s="141">
        <v>0</v>
      </c>
      <c r="AC369" s="141">
        <v>0.9</v>
      </c>
      <c r="AD369" s="140">
        <f>(((Input!G369*Constants!$B$25*0.000000001*Input!U369*(Constants!$B$10/Constants!$B$9))-((AB369*0.000000000000001)+(Input!G369*AC369*0.000000000000001)))/Input!F369)*1000000000000</f>
        <v>222.86017273868137</v>
      </c>
      <c r="AE369" s="140">
        <f>AD369*Input!V369/100</f>
        <v>0.59135750702670098</v>
      </c>
      <c r="AF369" s="140">
        <f>(AD369/Constants!$B$10)*602200000000*Constants!$B$16/(365.2425*24*60)</f>
        <v>10.172601558743798</v>
      </c>
      <c r="AG369" s="140">
        <f>AF369*Input!V369/100</f>
        <v>2.6992908709661707E-2</v>
      </c>
      <c r="AH369" s="136">
        <f t="shared" ref="AH369" si="1938">AF369/Z369</f>
        <v>43703.143672001213</v>
      </c>
      <c r="AI369" s="145">
        <f t="shared" ref="AI369" si="1939">AH369*SQRT((AG369/AF369)^2+(AA369/Z369)^2)</f>
        <v>264.29348964620141</v>
      </c>
      <c r="AJ369" s="142">
        <f t="shared" si="1893"/>
        <v>-3.0007718100091285</v>
      </c>
      <c r="AK369" s="145">
        <f t="shared" ref="AK369" si="1940">V369*1000</f>
        <v>1.9093153511413756</v>
      </c>
      <c r="AL369" s="145">
        <f t="shared" ref="AL369" si="1941">AF369/Q369</f>
        <v>0.99486679561213975</v>
      </c>
      <c r="AM369" s="145">
        <f t="shared" ref="AM369" si="1942">AL369*SQRT((R369/Q369)^2+(AG369/AF369)^2)</f>
        <v>2.6435891428826241E-3</v>
      </c>
      <c r="AN369" s="136">
        <f>AF369/Q369</f>
        <v>0.99486679561213975</v>
      </c>
      <c r="AO369" s="140">
        <f t="shared" ref="AO369" si="1943">AN369*SQRT((R369/Q369)^2+(AG369/AF369)^2)</f>
        <v>2.6435891428826241E-3</v>
      </c>
      <c r="AP369" s="136">
        <f t="shared" ref="AP369" si="1944">ThU_Alter_Kombi(AN369,U369)</f>
        <v>773.52229999999997</v>
      </c>
      <c r="AQ369" s="136" t="e">
        <f t="shared" si="1899"/>
        <v>#VALUE!</v>
      </c>
      <c r="AR369" s="136" t="e">
        <f>(AQ369/AP369)*100</f>
        <v>#VALUE!</v>
      </c>
      <c r="AS369" s="144">
        <f t="shared" si="1900"/>
        <v>2.2764192962382005E-5</v>
      </c>
      <c r="AT369" s="144">
        <f t="shared" si="1901"/>
        <v>1.2374750234070291E-7</v>
      </c>
      <c r="AU369" s="136">
        <v>0.75</v>
      </c>
      <c r="AV369" s="136">
        <f t="shared" ref="AV369" si="1945">AU369/2</f>
        <v>0.375</v>
      </c>
      <c r="AW369" s="136">
        <f t="shared" si="1903"/>
        <v>773.5204</v>
      </c>
      <c r="AX369" s="146">
        <f t="shared" si="1904"/>
        <v>340.5003731987</v>
      </c>
      <c r="AY369" s="146">
        <f t="shared" si="1905"/>
        <v>509.43203709037931</v>
      </c>
      <c r="AZ369" s="147">
        <f t="shared" si="1906"/>
        <v>0.44019572489452119</v>
      </c>
      <c r="BA369" s="136" t="str">
        <f>Input!B369</f>
        <v>Hu1-13</v>
      </c>
      <c r="BB369" s="148">
        <f>Input!E369</f>
        <v>0</v>
      </c>
      <c r="BC369" s="136">
        <f>((U369-1)*EXP(Constants!$B$17*AW369*1000))*1000</f>
        <v>-26.62339939510931</v>
      </c>
      <c r="BD369" s="142">
        <f>SQRT((EXP(Constants!$B$17*AW369*1000)*V369)^2+((U369-1)*Constants!$B$17*EXP(Constants!$B$17*AW369*1000)*AY369*1000)^2)*1000</f>
        <v>41.856155731729878</v>
      </c>
      <c r="BE369" s="136">
        <f t="shared" si="1907"/>
        <v>773462.4</v>
      </c>
      <c r="BF369" s="149">
        <f t="shared" si="1908"/>
        <v>254716.01854518967</v>
      </c>
      <c r="BG369" s="158">
        <f t="shared" si="1909"/>
        <v>65.858901341241847</v>
      </c>
      <c r="BH369" s="136"/>
      <c r="BI369" s="18"/>
      <c r="BJ369" s="18"/>
      <c r="BK369" s="18"/>
      <c r="BL369" s="18"/>
      <c r="BM369" s="18"/>
      <c r="BN369" s="157"/>
      <c r="BO369" s="18"/>
      <c r="BP369" s="18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</row>
    <row r="370" spans="1:110" ht="15" customHeight="1" x14ac:dyDescent="0.2">
      <c r="A370" s="18" t="str">
        <f>Input!A370</f>
        <v>10317-5</v>
      </c>
      <c r="B370" s="18" t="str">
        <f>Input!B370</f>
        <v>JD 192</v>
      </c>
      <c r="C370" s="18">
        <f>Input!O370</f>
        <v>0.84327943827953866</v>
      </c>
      <c r="D370" s="18">
        <f>C370*Input!P370/100</f>
        <v>2.9123136109402382E-3</v>
      </c>
      <c r="E370" s="150">
        <f>Input!M370</f>
        <v>0.76231742848337636</v>
      </c>
      <c r="F370" s="151">
        <f>E370*Input!N370/100</f>
        <v>4.8828928738010082E-5</v>
      </c>
      <c r="G370" s="21">
        <f>E370*137.88</f>
        <v>105.10832703928793</v>
      </c>
      <c r="H370" s="151">
        <f>G370*Input!L370/100</f>
        <v>5.7256729545789378E-3</v>
      </c>
      <c r="I370" s="18">
        <v>0.3</v>
      </c>
      <c r="J370" s="127">
        <f>(((C370*Constants!$B$24*0.000000001*Input!G370*(Constants!$B$4/Constants!$B$3))-(I370*0.000000000000001))/Input!F370)*1000000000000</f>
        <v>130.92676885350195</v>
      </c>
      <c r="K370" s="18">
        <f>J370*Input!P370/100</f>
        <v>0.45216305966905729</v>
      </c>
      <c r="L370" s="132">
        <f>(J370/Constants!$B$4)*602200000000*Constants!$B$17/(365.2425*24*60)</f>
        <v>1.8075894139569653</v>
      </c>
      <c r="M370" s="130">
        <f>L370*Input!P370/100</f>
        <v>6.2426130820864463E-3</v>
      </c>
      <c r="N370" s="18">
        <v>5.0000000000000001E-3</v>
      </c>
      <c r="O370" s="127">
        <f>(((G370*Constants!$B$23*0.000000001*Input!G370*(Constants!$B$7/Constants!$B$6))-(N370*0.000000001))/Input!F370)*1000000</f>
        <v>1.6438513846854108</v>
      </c>
      <c r="P370" s="18">
        <f>O370*Input!N370/100</f>
        <v>1.0529406664409416E-4</v>
      </c>
      <c r="Q370" s="128">
        <f>(O370/Constants!$B$7)*602200000000000000*Constants!$B$18/(365.2425*24*60)</f>
        <v>1.226511641947623</v>
      </c>
      <c r="R370" s="129">
        <f>Q370*Input!N370/100</f>
        <v>7.856208886650977E-5</v>
      </c>
      <c r="S370" s="130">
        <f>Input!S370*Constants!$B$17/Constants!$B$18</f>
        <v>1.4761671849508939</v>
      </c>
      <c r="T370" s="18">
        <f>S370*Input!T370/100</f>
        <v>2.1731412666188442E-3</v>
      </c>
      <c r="U370" s="18">
        <f>S370*1/((U369+U371)/2)</f>
        <v>1.4813933849447445</v>
      </c>
      <c r="V370" s="18">
        <f>U370*Input!T370/100</f>
        <v>2.1808350231188015E-3</v>
      </c>
      <c r="W370" s="131">
        <v>3.0000000000000001E-3</v>
      </c>
      <c r="X370" s="127">
        <f>IF((((Constants!$B$25*0.000000001*Input!G370/Input!W370*(Constants!$B$11/Constants!$B$9))-(W370*0.000000001))/Input!F370)*1000000000&lt;0, "n.d.", (((Constants!$B$25*0.000000001*Input!G370/Input!W370*(Constants!$B$11/Constants!$B$9))-(W370*0.000000001))/Input!F370)*1000000000)</f>
        <v>688.53056427888043</v>
      </c>
      <c r="Y370" s="127">
        <f>X370*Input!X370/100</f>
        <v>0.93543073639046936</v>
      </c>
      <c r="Z370" s="127">
        <f>(X370/Constants!$B$11)*6.022E+23*0.000000001*Constants!$B$19/(365.2425*24*60)</f>
        <v>0.16809257005971434</v>
      </c>
      <c r="AA370" s="127">
        <f>Z370*Input!X370/100</f>
        <v>2.283688840413445E-4</v>
      </c>
      <c r="AB370" s="132">
        <v>0.05</v>
      </c>
      <c r="AC370" s="132">
        <v>0.9</v>
      </c>
      <c r="AD370" s="127">
        <f>(((Input!G370*Constants!$B$25*0.000000001*Input!U370*(Constants!$B$10/Constants!$B$9))-((AB370*0.000000000000001)+(Input!G370*AC370*0.000000000000001)))/Input!F370)*1000000000000</f>
        <v>11.465600012189123</v>
      </c>
      <c r="AE370" s="127">
        <f>AD370*Input!V370/100</f>
        <v>3.3130968875848918E-2</v>
      </c>
      <c r="AF370" s="127">
        <f>(AD370/Constants!$B$10)*602200000000*Constants!$B$16/(365.2425*24*60)</f>
        <v>0.52335497690154975</v>
      </c>
      <c r="AG370" s="127">
        <f>AF370*Input!V370/100</f>
        <v>1.5122852212106164E-3</v>
      </c>
      <c r="AH370" s="18">
        <f>AF370/Z370</f>
        <v>3.1134926232350995</v>
      </c>
      <c r="AI370" s="131">
        <f>AH370*SQRT((AG370/AF370)^2+(AA370/Z370)^2)</f>
        <v>9.9415239973742447E-3</v>
      </c>
      <c r="AJ370" s="130">
        <f t="shared" si="1893"/>
        <v>481.39338494474447</v>
      </c>
      <c r="AK370" s="131">
        <f>V370*1000</f>
        <v>2.1808350231188016</v>
      </c>
      <c r="AL370" s="131">
        <f>AF370/Q370</f>
        <v>0.426702005103266</v>
      </c>
      <c r="AM370" s="131">
        <f>AL370*SQRT((R370/Q370)^2+(AG370/AF370)^2)</f>
        <v>1.2332999289136649E-3</v>
      </c>
      <c r="AN370" s="18">
        <f>AL370*1/((AN369+AN371)/2)</f>
        <v>0.42906407171094507</v>
      </c>
      <c r="AO370" s="127">
        <f>AN370*SQRT((R370/Q370)^2+(AG370/AF370)^2)</f>
        <v>1.2401270273207487E-3</v>
      </c>
      <c r="AP370" s="18">
        <f>ThU_Alter_Kombi(AN370,U370)</f>
        <v>36.576900000000002</v>
      </c>
      <c r="AQ370" s="18">
        <f t="shared" si="1899"/>
        <v>0.12959999999999999</v>
      </c>
      <c r="AR370" s="152">
        <f>(AQ370/AP370)</f>
        <v>3.5432199010851108E-3</v>
      </c>
      <c r="AS370" s="129">
        <f t="shared" si="1900"/>
        <v>0.13704930659507966</v>
      </c>
      <c r="AT370" s="129">
        <f t="shared" si="1901"/>
        <v>1.8640064041396692E-4</v>
      </c>
      <c r="AU370" s="18">
        <v>0.75</v>
      </c>
      <c r="AV370" s="18">
        <f>AU370/2</f>
        <v>0.375</v>
      </c>
      <c r="AW370" s="18">
        <f t="shared" si="1903"/>
        <v>28.9831</v>
      </c>
      <c r="AX370" s="133">
        <f t="shared" si="1904"/>
        <v>4.0154116736000001</v>
      </c>
      <c r="AY370" s="133">
        <f t="shared" si="1905"/>
        <v>3.9553091333337211</v>
      </c>
      <c r="AZ370" s="152">
        <f t="shared" si="1906"/>
        <v>0.13854320875268691</v>
      </c>
      <c r="BA370" s="18" t="str">
        <f>Input!B370</f>
        <v>JD 192</v>
      </c>
      <c r="BB370" s="134">
        <f>Input!E370</f>
        <v>0</v>
      </c>
      <c r="BC370" s="18">
        <f>((U370-1)*EXP(Constants!$B$17*AW370*1000))*1000</f>
        <v>522.42259595615747</v>
      </c>
      <c r="BD370" s="130">
        <f>SQRT((EXP(Constants!$B$17*AW370*1000)*V370)^2+((U370-1)*Constants!$B$17*EXP(Constants!$B$17*AW370*1000)*AY370*1000)^2)*1000</f>
        <v>6.2933197530466067</v>
      </c>
      <c r="BE370" s="18">
        <f t="shared" si="1907"/>
        <v>28925.1</v>
      </c>
      <c r="BF370" s="135">
        <f t="shared" si="1908"/>
        <v>1977.6545666668605</v>
      </c>
      <c r="BG370" s="20">
        <f t="shared" si="1909"/>
        <v>13.646949889189635</v>
      </c>
      <c r="BH370" s="18"/>
      <c r="BI370" s="18"/>
      <c r="BJ370" s="18"/>
      <c r="BK370" s="18"/>
      <c r="BL370" s="18"/>
      <c r="BM370" s="18"/>
      <c r="BN370" s="157"/>
      <c r="BO370" s="18"/>
      <c r="BP370" s="18"/>
      <c r="BQ370" s="18"/>
      <c r="BR370" s="18"/>
      <c r="BS370" s="18"/>
      <c r="BT370" s="18"/>
      <c r="BU370" s="18"/>
      <c r="BV370" s="18"/>
      <c r="BW370" s="18"/>
      <c r="BX370" s="18"/>
      <c r="BY370" s="18"/>
      <c r="BZ370" s="18"/>
      <c r="CA370" s="18"/>
      <c r="CB370" s="18"/>
      <c r="CC370" s="18"/>
      <c r="CD370" s="18"/>
      <c r="CE370" s="1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  <c r="CY370" s="18"/>
      <c r="CZ370" s="18"/>
      <c r="DA370" s="18"/>
      <c r="DB370" s="18"/>
      <c r="DC370" s="18"/>
      <c r="DD370" s="18"/>
      <c r="DE370" s="18"/>
      <c r="DF370" s="18"/>
    </row>
    <row r="371" spans="1:110" ht="15" customHeight="1" x14ac:dyDescent="0.2">
      <c r="A371" s="136">
        <f>Input!A371</f>
        <v>10073</v>
      </c>
      <c r="B371" s="136" t="str">
        <f>Input!B371</f>
        <v>Hu1-13</v>
      </c>
      <c r="C371" s="136">
        <f>Input!O371</f>
        <v>2.0672057576518021</v>
      </c>
      <c r="D371" s="136">
        <f>C371*Input!P371/100</f>
        <v>2.3040058785224603E-2</v>
      </c>
      <c r="E371" s="137">
        <f>Input!M371</f>
        <v>2.7198691743241641</v>
      </c>
      <c r="F371" s="138">
        <f>E371*Input!N371/100</f>
        <v>3.7969765382873943E-4</v>
      </c>
      <c r="G371" s="139">
        <f t="shared" ref="G371" si="1946">E371*137.88</f>
        <v>375.01556175581572</v>
      </c>
      <c r="H371" s="138">
        <f>G371*Input!L371/100</f>
        <v>2.1254551406343823E-2</v>
      </c>
      <c r="I371" s="136">
        <v>0</v>
      </c>
      <c r="J371" s="140">
        <f>(((C371*Constants!$B$24*0.000000001*Input!G371*(Constants!$B$4/Constants!$B$3))-(I371*0.000000000000001))/Input!F371)*1000000000000</f>
        <v>749.92272137339376</v>
      </c>
      <c r="K371" s="136">
        <f>J371*Input!P371/100</f>
        <v>8.3582698630084469</v>
      </c>
      <c r="L371" s="141">
        <f>(J371/Constants!$B$4)*602200000000*Constants!$B$17/(365.2425*24*60)</f>
        <v>10.353515818885864</v>
      </c>
      <c r="M371" s="142">
        <f>L371*Input!P371/100</f>
        <v>0.11539519576989467</v>
      </c>
      <c r="N371" s="136">
        <v>0</v>
      </c>
      <c r="O371" s="140">
        <f>(((G371*Constants!$B$23*0.000000001*Input!G371*(Constants!$B$7/Constants!$B$6))-(N371*0.000000001))/Input!F371)*1000000</f>
        <v>13.704512665914883</v>
      </c>
      <c r="P371" s="136">
        <f>O371*Input!N371/100</f>
        <v>1.913169705085949E-3</v>
      </c>
      <c r="Q371" s="143">
        <f>(O371/Constants!$B$7)*602200000000000000*Constants!$B$18/(365.2425*24*60)</f>
        <v>10.225221384705653</v>
      </c>
      <c r="R371" s="144">
        <f>Q371*Input!N371/100</f>
        <v>1.4274556314337863E-3</v>
      </c>
      <c r="S371" s="142">
        <f>Input!S371*Constants!$B$17/Constants!$B$18</f>
        <v>0.99594498224463923</v>
      </c>
      <c r="T371" s="136">
        <f>S371*Input!T371/100</f>
        <v>1.615375576015643E-3</v>
      </c>
      <c r="U371" s="142">
        <f>S371</f>
        <v>0.99594498224463923</v>
      </c>
      <c r="V371" s="136">
        <f>U371*Input!T371/100</f>
        <v>1.615375576015643E-3</v>
      </c>
      <c r="W371" s="145">
        <v>0</v>
      </c>
      <c r="X371" s="140">
        <f>(((Constants!$B$25*0.000000001*Input!G371/Input!W371*(Constants!$B$11/Constants!$B$9))-(W371*0.000000001))/Input!F371)*1000000000</f>
        <v>0.93700172498797019</v>
      </c>
      <c r="Y371" s="140">
        <f>X371*Input!X371/100</f>
        <v>5.8290969785344008E-3</v>
      </c>
      <c r="Z371" s="140">
        <f>(X371/Constants!$B$11)*6.022E+23*0.000000001*Constants!$B$19/(365.2425*24*60)</f>
        <v>2.2875241314606183E-4</v>
      </c>
      <c r="AA371" s="140">
        <f>Z371*Input!X371/100</f>
        <v>1.4230710197670993E-6</v>
      </c>
      <c r="AB371" s="141">
        <v>0</v>
      </c>
      <c r="AC371" s="141">
        <v>0.9</v>
      </c>
      <c r="AD371" s="140">
        <f>(((Input!G371*Constants!$B$25*0.000000001*Input!U371*(Constants!$B$10/Constants!$B$9))-((AB371*0.000000000000001)+(Input!G371*AC371*0.000000000000001)))/Input!F371)*1000000000000</f>
        <v>222.69641144230684</v>
      </c>
      <c r="AE371" s="140">
        <f>AD371*Input!V371/100</f>
        <v>0.64359595087091337</v>
      </c>
      <c r="AF371" s="140">
        <f>(AD371/Constants!$B$10)*602200000000*Constants!$B$16/(365.2425*24*60)</f>
        <v>10.165126564902188</v>
      </c>
      <c r="AG371" s="140">
        <f>AF371*Input!V371/100</f>
        <v>2.9377367398469634E-2</v>
      </c>
      <c r="AH371" s="136">
        <f t="shared" ref="AH371" si="1947">AF371/Z371</f>
        <v>44437.242978554299</v>
      </c>
      <c r="AI371" s="145">
        <f t="shared" ref="AI371" si="1948">AH371*SQRT((AG371/AF371)^2+(AA371/Z371)^2)</f>
        <v>304.81859545669835</v>
      </c>
      <c r="AJ371" s="142">
        <f t="shared" si="1893"/>
        <v>-4.055017755360768</v>
      </c>
      <c r="AK371" s="145">
        <f t="shared" ref="AK371" si="1949">V371*1000</f>
        <v>1.615375576015643</v>
      </c>
      <c r="AL371" s="145">
        <f t="shared" ref="AL371" si="1950">AF371/Q371</f>
        <v>0.99412288325675258</v>
      </c>
      <c r="AM371" s="145">
        <f t="shared" ref="AM371" si="1951">AL371*SQRT((R371/Q371)^2+(AG371/AF371)^2)</f>
        <v>2.876379898459268E-3</v>
      </c>
      <c r="AN371" s="136">
        <f>AF371/Q371</f>
        <v>0.99412288325675258</v>
      </c>
      <c r="AO371" s="140">
        <f t="shared" ref="AO371" si="1952">AN371*SQRT((R371/Q371)^2+(AG371/AF371)^2)</f>
        <v>2.876379898459268E-3</v>
      </c>
      <c r="AP371" s="136" t="str">
        <f t="shared" ref="AP371" si="1953">ThU_Alter_Kombi(AN371,U371)</f>
        <v>Out of range</v>
      </c>
      <c r="AQ371" s="136" t="e">
        <f t="shared" si="1899"/>
        <v>#VALUE!</v>
      </c>
      <c r="AR371" s="136" t="e">
        <f>(AQ371/AP371)*100</f>
        <v>#VALUE!</v>
      </c>
      <c r="AS371" s="144">
        <f t="shared" si="1900"/>
        <v>2.2371389776285686E-5</v>
      </c>
      <c r="AT371" s="144">
        <f t="shared" si="1901"/>
        <v>1.3920767360835695E-7</v>
      </c>
      <c r="AU371" s="136">
        <v>0.75</v>
      </c>
      <c r="AV371" s="136">
        <f t="shared" ref="AV371" si="1954">AU371/2</f>
        <v>0.375</v>
      </c>
      <c r="AW371" s="136" t="str">
        <f t="shared" si="1903"/>
        <v>Out of range</v>
      </c>
      <c r="AX371" s="146">
        <f t="shared" si="1904"/>
        <v>339.8144275715</v>
      </c>
      <c r="AY371" s="146" t="e">
        <f t="shared" si="1905"/>
        <v>#VALUE!</v>
      </c>
      <c r="AZ371" s="147" t="e">
        <f t="shared" si="1906"/>
        <v>#VALUE!</v>
      </c>
      <c r="BA371" s="136" t="str">
        <f>Input!B371</f>
        <v>Hu1-13</v>
      </c>
      <c r="BB371" s="148">
        <f>Input!E371</f>
        <v>0</v>
      </c>
      <c r="BC371" s="136" t="e">
        <f>((U371-1)*EXP(Constants!$B$17*AW371*1000))*1000</f>
        <v>#VALUE!</v>
      </c>
      <c r="BD371" s="142" t="e">
        <f>SQRT((EXP(Constants!$B$17*AW371*1000)*V371)^2+((U371-1)*Constants!$B$17*EXP(Constants!$B$17*AW371*1000)*AY371*1000)^2)*1000</f>
        <v>#VALUE!</v>
      </c>
      <c r="BE371" s="136" t="e">
        <f t="shared" si="1907"/>
        <v>#VALUE!</v>
      </c>
      <c r="BF371" s="149" t="e">
        <f t="shared" si="1908"/>
        <v>#VALUE!</v>
      </c>
      <c r="BG371" s="158" t="e">
        <f t="shared" si="1909"/>
        <v>#VALUE!</v>
      </c>
      <c r="BH371" s="136"/>
      <c r="BI371" s="18"/>
      <c r="BJ371" s="18"/>
      <c r="BK371" s="18"/>
      <c r="BL371" s="18"/>
      <c r="BM371" s="18"/>
      <c r="BN371" s="157"/>
      <c r="BO371" s="18"/>
      <c r="BP371" s="18"/>
      <c r="BQ371" s="18"/>
      <c r="BR371" s="18"/>
      <c r="BS371" s="18"/>
      <c r="BT371" s="18"/>
      <c r="BU371" s="18"/>
      <c r="BV371" s="18"/>
      <c r="BW371" s="18"/>
      <c r="BX371" s="18"/>
      <c r="BY371" s="18"/>
      <c r="BZ371" s="18"/>
      <c r="CA371" s="18"/>
      <c r="CB371" s="18"/>
      <c r="CC371" s="18"/>
      <c r="CD371" s="18"/>
      <c r="CE371" s="1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  <c r="CY371" s="18"/>
      <c r="CZ371" s="18"/>
      <c r="DA371" s="18"/>
      <c r="DB371" s="18"/>
      <c r="DC371" s="18"/>
      <c r="DD371" s="18"/>
      <c r="DE371" s="18"/>
      <c r="DF371" s="18"/>
    </row>
    <row r="373" spans="1:110" ht="15" customHeight="1" x14ac:dyDescent="0.2">
      <c r="A373" s="136">
        <f>Input!A373</f>
        <v>10073</v>
      </c>
      <c r="B373" s="136" t="str">
        <f>Input!B373</f>
        <v>Hu1-13</v>
      </c>
      <c r="C373" s="136">
        <f>Input!O373</f>
        <v>2.0349243551206575</v>
      </c>
      <c r="D373" s="136">
        <f>C373*Input!P373/100</f>
        <v>2.1273122383224891E-2</v>
      </c>
      <c r="E373" s="137">
        <f>Input!M373</f>
        <v>2.7201351003329535</v>
      </c>
      <c r="F373" s="138">
        <f>E373*Input!N373/100</f>
        <v>3.7391034114663121E-4</v>
      </c>
      <c r="G373" s="139">
        <f t="shared" ref="G373" si="1955">E373*137.88</f>
        <v>375.05222763390759</v>
      </c>
      <c r="H373" s="138">
        <f>G373*Input!L373/100</f>
        <v>2.303315354583697E-2</v>
      </c>
      <c r="I373" s="136">
        <v>0</v>
      </c>
      <c r="J373" s="140">
        <f>(((C373*Constants!$B$24*0.000000001*Input!G373*(Constants!$B$4/Constants!$B$3))-(I373*0.000000000000001))/Input!F373)*1000000000000</f>
        <v>738.2119581141983</v>
      </c>
      <c r="K373" s="136">
        <f>J373*Input!P373/100</f>
        <v>7.7172762172735805</v>
      </c>
      <c r="L373" s="141">
        <f>(J373/Constants!$B$4)*602200000000*Constants!$B$17/(365.2425*24*60)</f>
        <v>10.191835729458438</v>
      </c>
      <c r="M373" s="142">
        <f>L373*Input!P373/100</f>
        <v>0.10654556678576781</v>
      </c>
      <c r="N373" s="136">
        <v>0</v>
      </c>
      <c r="O373" s="140">
        <f>(((G373*Constants!$B$23*0.000000001*Input!G373*(Constants!$B$7/Constants!$B$6))-(N373*0.000000001))/Input!F373)*1000000</f>
        <v>13.705852578286425</v>
      </c>
      <c r="P373" s="136">
        <f>O373*Input!N373/100</f>
        <v>1.8840093687351137E-3</v>
      </c>
      <c r="Q373" s="143">
        <f>(O373/Constants!$B$7)*602200000000000000*Constants!$B$18/(365.2425*24*60)</f>
        <v>10.226221121140584</v>
      </c>
      <c r="R373" s="144">
        <f>Q373*Input!N373/100</f>
        <v>1.4056984991585636E-3</v>
      </c>
      <c r="S373" s="142">
        <f>Input!S373*Constants!$B$17/Constants!$B$18</f>
        <v>0.99838144340396695</v>
      </c>
      <c r="T373" s="136">
        <f>S373*Input!T373/100</f>
        <v>1.3714636398014643E-3</v>
      </c>
      <c r="U373" s="142">
        <f>S373</f>
        <v>0.99838144340396695</v>
      </c>
      <c r="V373" s="136">
        <f>U373*Input!T373/100</f>
        <v>1.3714636398014643E-3</v>
      </c>
      <c r="W373" s="145">
        <v>0</v>
      </c>
      <c r="X373" s="140">
        <f>(((Constants!$B$25*0.000000001*Input!G373/Input!W373*(Constants!$B$11/Constants!$B$9))-(W373*0.000000001))/Input!F373)*1000000000</f>
        <v>0.94939805885738426</v>
      </c>
      <c r="Y373" s="140">
        <f>X373*Input!X373/100</f>
        <v>6.5123335022583074E-3</v>
      </c>
      <c r="Z373" s="140">
        <f>(X373/Constants!$B$11)*6.022E+23*0.000000001*Constants!$B$19/(365.2425*24*60)</f>
        <v>2.3177875900132604E-4</v>
      </c>
      <c r="AA373" s="140">
        <f>Z373*Input!X373/100</f>
        <v>1.5898711433777329E-6</v>
      </c>
      <c r="AB373" s="141">
        <v>0</v>
      </c>
      <c r="AC373" s="141">
        <v>0.9</v>
      </c>
      <c r="AD373" s="140">
        <f>(((Input!G373*Constants!$B$25*0.000000001*Input!U373*(Constants!$B$10/Constants!$B$9))-((AB373*0.000000000000001)+(Input!G373*AC373*0.000000000000001)))/Input!F373)*1000000000000</f>
        <v>223.60582183999145</v>
      </c>
      <c r="AE373" s="140">
        <f>AD373*Input!V373/100</f>
        <v>0.67975615833498471</v>
      </c>
      <c r="AF373" s="140">
        <f>(AD373/Constants!$B$10)*602200000000*Constants!$B$16/(365.2425*24*60)</f>
        <v>10.206637210412959</v>
      </c>
      <c r="AG373" s="140">
        <f>AF373*Input!V373/100</f>
        <v>3.1027924239977755E-2</v>
      </c>
      <c r="AH373" s="136">
        <f t="shared" ref="AH373" si="1956">AF373/Z373</f>
        <v>44036.119851494092</v>
      </c>
      <c r="AI373" s="145">
        <f t="shared" ref="AI373" si="1957">AH373*SQRT((AG373/AF373)^2+(AA373/Z373)^2)</f>
        <v>330.39795309559423</v>
      </c>
      <c r="AJ373" s="142">
        <f t="shared" ref="AJ373:AJ381" si="1958">(U373-1)*1000</f>
        <v>-1.6185565960330495</v>
      </c>
      <c r="AK373" s="145">
        <f t="shared" ref="AK373" si="1959">V373*1000</f>
        <v>1.3714636398014644</v>
      </c>
      <c r="AL373" s="145">
        <f t="shared" ref="AL373" si="1960">AF373/Q373</f>
        <v>0.99808493181443725</v>
      </c>
      <c r="AM373" s="145">
        <f t="shared" ref="AM373" si="1961">AL373*SQRT((R373/Q373)^2+(AG373/AF373)^2)</f>
        <v>3.0372537350372682E-3</v>
      </c>
      <c r="AN373" s="136">
        <f>AF373/Q373</f>
        <v>0.99808493181443725</v>
      </c>
      <c r="AO373" s="140">
        <f t="shared" ref="AO373" si="1962">AN373*SQRT((R373/Q373)^2+(AG373/AF373)^2)</f>
        <v>3.0372537350372682E-3</v>
      </c>
      <c r="AP373" s="136" t="str">
        <f t="shared" ref="AP373" si="1963">ThU_Alter_Kombi(AN373,U373)</f>
        <v>Out of range</v>
      </c>
      <c r="AQ373" s="136" t="e">
        <f t="shared" ref="AQ373:AQ381" si="1964">Montealter(AN373,AO373,U373,V373)</f>
        <v>#VALUE!</v>
      </c>
      <c r="AR373" s="136" t="e">
        <f>(AQ373/AP373)*100</f>
        <v>#VALUE!</v>
      </c>
      <c r="AS373" s="144">
        <f t="shared" ref="AS373:AS381" si="1965">Z373/Q373</f>
        <v>2.266514250529667E-5</v>
      </c>
      <c r="AT373" s="144">
        <f t="shared" ref="AT373:AT381" si="1966">AS373*SQRT((Y373/X373)^2+(P373/O373)^2)</f>
        <v>1.5550126744275579E-7</v>
      </c>
      <c r="AU373" s="136">
        <v>0.75</v>
      </c>
      <c r="AV373" s="136">
        <f t="shared" ref="AV373" si="1967">AU373/2</f>
        <v>0.375</v>
      </c>
      <c r="AW373" s="136" t="str">
        <f t="shared" ref="AW373:AW381" si="1968">marincorr_age(AN373,U373,AS373,AU373)</f>
        <v>Out of range</v>
      </c>
      <c r="AX373" s="146">
        <f t="shared" ref="AX373:AX381" si="1969">marincorr_age_error(AN373, AO373, U373, V373, AS373, AT373, AU373, AV373)</f>
        <v>338.7388201128</v>
      </c>
      <c r="AY373" s="146" t="e">
        <f t="shared" ref="AY373:AY381" si="1970">SQRT(((AU373*EXP(-0.0000091577*AW373*1000))/(0.0000091577*(EXP(-0.0000091577*AW373*1000)+(AJ373/1000)*EXP(-(0.0000091577-0.0000028263)*AW373*1000)-AS373*AU373*EXP(-0.0000091577*AW373*1000))))^2*AT373^2+((AS373*EXP(-0.0000091577*AW373*1000))/(0.0000091577*(EXP(-0.0000091577*AW373*1000)+(AJ373/1000)*EXP(-(0.0000091577-0.0000028263)*AW373*1000)-AS373*AU373*EXP(-0.0000091577*AW373*1000))))^2*AV373^2+((0.0000091577/(0.0000091577-0.0000028263))*(EXP(-(0.0000091577-0.0000028263)*AW373*1000)-1)/(0.0000091577*(EXP(-0.0000091577*AW373*1000)+(AJ373/1000)*EXP(-(0.0000091577-0.0000028263)*AW373*1000)-AS373*AU373*EXP(-0.0000091577*AW373*1000))))^2*T373^2+(1/(0.0000091577*(EXP(-0.0000091577*AW373*1000)+(AJ373/1000)*EXP(-(0.0000091577-0.0000028263)*AW373*1000)-AS373*AU373*EXP(-0.0000091577*AW373*1000))))^2*AO373^2)/1000</f>
        <v>#VALUE!</v>
      </c>
      <c r="AZ373" s="147" t="e">
        <f t="shared" ref="AZ373:AZ381" si="1971">AX373/AW373</f>
        <v>#VALUE!</v>
      </c>
      <c r="BA373" s="136" t="str">
        <f>Input!B373</f>
        <v>Hu1-13</v>
      </c>
      <c r="BB373" s="148">
        <f>Input!E373</f>
        <v>0</v>
      </c>
      <c r="BC373" s="136" t="e">
        <f>((U373-1)*EXP(Constants!$B$17*AW373*1000))*1000</f>
        <v>#VALUE!</v>
      </c>
      <c r="BD373" s="142" t="e">
        <f>SQRT((EXP(Constants!$B$17*AW373*1000)*V373)^2+((U373-1)*Constants!$B$17*EXP(Constants!$B$17*AW373*1000)*AY373*1000)^2)*1000</f>
        <v>#VALUE!</v>
      </c>
      <c r="BE373" s="136" t="e">
        <f t="shared" ref="BE373:BE381" si="1972">AW373*1000-58</f>
        <v>#VALUE!</v>
      </c>
      <c r="BF373" s="149" t="e">
        <f t="shared" ref="BF373:BF381" si="1973">AY373/2*1000</f>
        <v>#VALUE!</v>
      </c>
      <c r="BG373" s="158" t="e">
        <f t="shared" ref="BG373:BG381" si="1974">AY373/AW373*100</f>
        <v>#VALUE!</v>
      </c>
      <c r="BH373" s="136"/>
      <c r="BI373" s="18"/>
      <c r="BJ373" s="18"/>
      <c r="BK373" s="18"/>
      <c r="BL373" s="18"/>
      <c r="BM373" s="18"/>
      <c r="BN373" s="157"/>
      <c r="BO373" s="18"/>
      <c r="BP373" s="18"/>
      <c r="BQ373" s="18"/>
      <c r="BR373" s="18"/>
      <c r="BS373" s="18"/>
      <c r="BT373" s="18"/>
      <c r="BU373" s="18"/>
      <c r="BV373" s="18"/>
      <c r="BW373" s="18"/>
      <c r="BX373" s="18"/>
      <c r="BY373" s="18"/>
      <c r="BZ373" s="18"/>
      <c r="CA373" s="18"/>
      <c r="CB373" s="18"/>
      <c r="CC373" s="18"/>
      <c r="CD373" s="18"/>
      <c r="CE373" s="1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  <c r="CY373" s="18"/>
      <c r="CZ373" s="18"/>
      <c r="DA373" s="18"/>
      <c r="DB373" s="18"/>
      <c r="DC373" s="18"/>
      <c r="DD373" s="18"/>
      <c r="DE373" s="18"/>
      <c r="DF373" s="18"/>
    </row>
    <row r="374" spans="1:110" ht="15" customHeight="1" x14ac:dyDescent="0.2">
      <c r="A374" s="18" t="str">
        <f>Input!A374</f>
        <v>10319-1</v>
      </c>
      <c r="B374" s="18" t="str">
        <f>Input!B374</f>
        <v>JD 1930</v>
      </c>
      <c r="C374" s="18">
        <f>Input!O374</f>
        <v>0.61459861136798932</v>
      </c>
      <c r="D374" s="18">
        <f>C374*Input!P374/100</f>
        <v>2.0760634883925356E-3</v>
      </c>
      <c r="E374" s="150">
        <f>Input!M374</f>
        <v>0.56057466082809759</v>
      </c>
      <c r="F374" s="151">
        <f>E374*Input!N374/100</f>
        <v>4.3613276512256252E-5</v>
      </c>
      <c r="G374" s="21">
        <f>E374*137.88</f>
        <v>77.29203423497809</v>
      </c>
      <c r="H374" s="151">
        <f>G374*Input!L374/100</f>
        <v>4.8286590701210781E-3</v>
      </c>
      <c r="I374" s="18">
        <v>0.3</v>
      </c>
      <c r="J374" s="127">
        <f>(((C374*Constants!$B$24*0.000000001*Input!G374*(Constants!$B$4/Constants!$B$3))-(I374*0.000000000000001))/Input!F374)*1000000000000</f>
        <v>124.27669832946226</v>
      </c>
      <c r="K374" s="18">
        <f>J374*Input!P374/100</f>
        <v>0.41979645102922242</v>
      </c>
      <c r="L374" s="132">
        <f>(J374/Constants!$B$4)*602200000000*Constants!$B$17/(365.2425*24*60)</f>
        <v>1.7157778067006098</v>
      </c>
      <c r="M374" s="130">
        <f>L374*Input!P374/100</f>
        <v>5.7957561126876431E-3</v>
      </c>
      <c r="N374" s="18">
        <v>5.0000000000000001E-3</v>
      </c>
      <c r="O374" s="127">
        <f>(((G374*Constants!$B$23*0.000000001*Input!G374*(Constants!$B$7/Constants!$B$6))-(N374*0.000000001))/Input!F374)*1000000</f>
        <v>1.5743351463328807</v>
      </c>
      <c r="P374" s="18">
        <f>O374*Input!N374/100</f>
        <v>1.2248486929207595E-4</v>
      </c>
      <c r="Q374" s="128">
        <f>(O374/Constants!$B$7)*602200000000000000*Constants!$B$18/(365.2425*24*60)</f>
        <v>1.1746441334622979</v>
      </c>
      <c r="R374" s="129">
        <f>Q374*Input!N374/100</f>
        <v>9.1388503576869209E-5</v>
      </c>
      <c r="S374" s="130">
        <f>Input!S374*Constants!$B$17/Constants!$B$18</f>
        <v>1.4531397185047927</v>
      </c>
      <c r="T374" s="18">
        <f>S374*Input!T374/100</f>
        <v>2.6965766127857614E-3</v>
      </c>
      <c r="U374" s="18">
        <f>S374*1/((U373+U375)/2)</f>
        <v>1.4555764852223996</v>
      </c>
      <c r="V374" s="18">
        <f>U374*Input!T374/100</f>
        <v>2.7010984960278454E-3</v>
      </c>
      <c r="W374" s="131">
        <v>3.0000000000000001E-3</v>
      </c>
      <c r="X374" s="127">
        <f>IF((((Constants!$B$25*0.000000001*Input!G374/Input!W374*(Constants!$B$11/Constants!$B$9))-(W374*0.000000001))/Input!F374)*1000000000&lt;0, "n.d.", (((Constants!$B$25*0.000000001*Input!G374/Input!W374*(Constants!$B$11/Constants!$B$9))-(W374*0.000000001))/Input!F374)*1000000000)</f>
        <v>227.57269396582137</v>
      </c>
      <c r="Y374" s="127">
        <f>X374*Input!X374/100</f>
        <v>0.37665630894872637</v>
      </c>
      <c r="Z374" s="127">
        <f>(X374/Constants!$B$11)*6.022E+23*0.000000001*Constants!$B$19/(365.2425*24*60)</f>
        <v>5.5557851733410872E-2</v>
      </c>
      <c r="AA374" s="127">
        <f>Z374*Input!X374/100</f>
        <v>9.1953981834789014E-5</v>
      </c>
      <c r="AB374" s="132">
        <v>0.05</v>
      </c>
      <c r="AC374" s="132">
        <v>0.9</v>
      </c>
      <c r="AD374" s="127">
        <f>(((Input!G374*Constants!$B$25*0.000000001*Input!U374*(Constants!$B$10/Constants!$B$9))-((AB374*0.000000000000001)+(Input!G374*AC374*0.000000000000001)))/Input!F374)*1000000000000</f>
        <v>6.8350267356327477</v>
      </c>
      <c r="AE374" s="127">
        <f>AD374*Input!V374/100</f>
        <v>2.8038323610858756E-2</v>
      </c>
      <c r="AF374" s="127">
        <f>(AD374/Constants!$B$10)*602200000000*Constants!$B$16/(365.2425*24*60)</f>
        <v>0.31198936431985025</v>
      </c>
      <c r="AG374" s="127">
        <f>AF374*Input!V374/100</f>
        <v>1.2798280238381927E-3</v>
      </c>
      <c r="AH374" s="18">
        <f>AF374/Z374</f>
        <v>5.6155764592357151</v>
      </c>
      <c r="AI374" s="131">
        <f>AH374*SQRT((AG374/AF374)^2+(AA374/Z374)^2)</f>
        <v>2.4840294031560448E-2</v>
      </c>
      <c r="AJ374" s="130">
        <f t="shared" si="1958"/>
        <v>455.57648522239958</v>
      </c>
      <c r="AK374" s="131">
        <f>V374*1000</f>
        <v>2.7010984960278455</v>
      </c>
      <c r="AL374" s="131">
        <f>AF374/Q374</f>
        <v>0.26560330523275377</v>
      </c>
      <c r="AM374" s="131">
        <f>AL374*SQRT((R374/Q374)^2+(AG374/AF374)^2)</f>
        <v>1.0897412647344271E-3</v>
      </c>
      <c r="AN374" s="18">
        <f>AL374*1/((AN373+AN375)/2)</f>
        <v>0.26684894160945238</v>
      </c>
      <c r="AO374" s="127">
        <f>AN374*SQRT((R374/Q374)^2+(AG374/AF374)^2)</f>
        <v>1.094851974329525E-3</v>
      </c>
      <c r="AP374" s="18">
        <f>ThU_Alter_Kombi(AN374,U374)</f>
        <v>21.853100000000001</v>
      </c>
      <c r="AQ374" s="18">
        <f t="shared" si="1964"/>
        <v>0.1011</v>
      </c>
      <c r="AR374" s="152">
        <f>(AQ374/AP374)</f>
        <v>4.6263459188856495E-3</v>
      </c>
      <c r="AS374" s="129">
        <f t="shared" si="1965"/>
        <v>4.7297602866029291E-2</v>
      </c>
      <c r="AT374" s="129">
        <f t="shared" si="1966"/>
        <v>7.8368856974629517E-5</v>
      </c>
      <c r="AU374" s="18">
        <v>0.75</v>
      </c>
      <c r="AV374" s="18">
        <f>AU374/2</f>
        <v>0.375</v>
      </c>
      <c r="AW374" s="18">
        <f t="shared" si="1968"/>
        <v>19.212599999999998</v>
      </c>
      <c r="AX374" s="133">
        <f t="shared" si="1969"/>
        <v>1.3630081634</v>
      </c>
      <c r="AY374" s="133">
        <f t="shared" si="1970"/>
        <v>1.3440906462088278</v>
      </c>
      <c r="AZ374" s="152">
        <f t="shared" si="1971"/>
        <v>7.0943451870126906E-2</v>
      </c>
      <c r="BA374" s="18" t="str">
        <f>Input!B374</f>
        <v>JD 1930</v>
      </c>
      <c r="BB374" s="134">
        <f>Input!E374</f>
        <v>0</v>
      </c>
      <c r="BC374" s="18">
        <f>((U374-1)*EXP(Constants!$B$17*AW374*1000))*1000</f>
        <v>480.95933669088748</v>
      </c>
      <c r="BD374" s="130">
        <f>SQRT((EXP(Constants!$B$17*AW374*1000)*V374)^2+((U374-1)*Constants!$B$17*EXP(Constants!$B$17*AW374*1000)*AY374*1000)^2)*1000</f>
        <v>3.3852262470110284</v>
      </c>
      <c r="BE374" s="18">
        <f t="shared" si="1972"/>
        <v>19154.599999999999</v>
      </c>
      <c r="BF374" s="135">
        <f t="shared" si="1973"/>
        <v>672.04532310441391</v>
      </c>
      <c r="BG374" s="20">
        <f t="shared" si="1974"/>
        <v>6.9958810687196307</v>
      </c>
      <c r="BH374" s="18"/>
      <c r="BI374" s="18"/>
      <c r="BJ374" s="18"/>
      <c r="BK374" s="18"/>
      <c r="BL374" s="18"/>
      <c r="BM374" s="18"/>
      <c r="BN374" s="157"/>
      <c r="BO374" s="18"/>
      <c r="BP374" s="18"/>
      <c r="BQ374" s="18"/>
      <c r="BR374" s="18"/>
      <c r="BS374" s="18"/>
      <c r="BT374" s="18"/>
      <c r="BU374" s="18"/>
      <c r="BV374" s="18"/>
      <c r="BW374" s="18"/>
      <c r="BX374" s="18"/>
      <c r="BY374" s="18"/>
      <c r="BZ374" s="18"/>
      <c r="CA374" s="18"/>
      <c r="CB374" s="18"/>
      <c r="CC374" s="18"/>
      <c r="CD374" s="18"/>
      <c r="CE374" s="1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  <c r="CY374" s="18"/>
      <c r="CZ374" s="18"/>
      <c r="DA374" s="18"/>
      <c r="DB374" s="18"/>
      <c r="DC374" s="18"/>
      <c r="DD374" s="18"/>
      <c r="DE374" s="18"/>
      <c r="DF374" s="18"/>
    </row>
    <row r="375" spans="1:110" ht="15" customHeight="1" x14ac:dyDescent="0.2">
      <c r="A375" s="136">
        <f>Input!A375</f>
        <v>10073</v>
      </c>
      <c r="B375" s="136" t="str">
        <f>Input!B375</f>
        <v>Hu1-13</v>
      </c>
      <c r="C375" s="136">
        <f>Input!O375</f>
        <v>2.0260142874404621</v>
      </c>
      <c r="D375" s="136">
        <f>C375*Input!P375/100</f>
        <v>1.9534088914008974E-2</v>
      </c>
      <c r="E375" s="137">
        <f>Input!M375</f>
        <v>2.719818223606921</v>
      </c>
      <c r="F375" s="138">
        <f>E375*Input!N375/100</f>
        <v>3.5372460385561647E-4</v>
      </c>
      <c r="G375" s="139">
        <f t="shared" ref="G375" si="1975">E375*137.88</f>
        <v>375.00853667092224</v>
      </c>
      <c r="H375" s="138">
        <f>G375*Input!L375/100</f>
        <v>2.2677431658362269E-2</v>
      </c>
      <c r="I375" s="136">
        <v>0</v>
      </c>
      <c r="J375" s="140">
        <f>(((C375*Constants!$B$24*0.000000001*Input!G375*(Constants!$B$4/Constants!$B$3))-(I375*0.000000000000001))/Input!F375)*1000000000000</f>
        <v>734.97964213519128</v>
      </c>
      <c r="K375" s="136">
        <f>J375*Input!P375/100</f>
        <v>7.0864049520565047</v>
      </c>
      <c r="L375" s="141">
        <f>(J375/Constants!$B$4)*602200000000*Constants!$B$17/(365.2425*24*60)</f>
        <v>10.147210018479848</v>
      </c>
      <c r="M375" s="142">
        <f>L375*Input!P375/100</f>
        <v>9.7835688503718377E-2</v>
      </c>
      <c r="N375" s="136">
        <v>0</v>
      </c>
      <c r="O375" s="140">
        <f>(((G375*Constants!$B$23*0.000000001*Input!G375*(Constants!$B$7/Constants!$B$6))-(N375*0.000000001))/Input!F375)*1000000</f>
        <v>13.704255942262</v>
      </c>
      <c r="P375" s="136">
        <f>O375*Input!N375/100</f>
        <v>1.7823001780920447E-3</v>
      </c>
      <c r="Q375" s="143">
        <f>(O375/Constants!$B$7)*602200000000000000*Constants!$B$18/(365.2425*24*60)</f>
        <v>10.225029837859045</v>
      </c>
      <c r="R375" s="144">
        <f>Q375*Input!N375/100</f>
        <v>1.329811160692947E-3</v>
      </c>
      <c r="S375" s="142">
        <f>Input!S375*Constants!$B$17/Constants!$B$18</f>
        <v>0.99827037566243615</v>
      </c>
      <c r="T375" s="136">
        <f>S375*Input!T375/100</f>
        <v>1.5741897702066234E-3</v>
      </c>
      <c r="U375" s="142">
        <f>S375</f>
        <v>0.99827037566243615</v>
      </c>
      <c r="V375" s="136">
        <f>U375*Input!T375/100</f>
        <v>1.5741897702066234E-3</v>
      </c>
      <c r="W375" s="145">
        <v>0</v>
      </c>
      <c r="X375" s="140">
        <f>(((Constants!$B$25*0.000000001*Input!G375/Input!W375*(Constants!$B$11/Constants!$B$9))-(W375*0.000000001))/Input!F375)*1000000000</f>
        <v>0.94935079258591182</v>
      </c>
      <c r="Y375" s="140">
        <f>X375*Input!X375/100</f>
        <v>5.6084151085523557E-3</v>
      </c>
      <c r="Z375" s="140">
        <f>(X375/Constants!$B$11)*6.022E+23*0.000000001*Constants!$B$19/(365.2425*24*60)</f>
        <v>2.3176721977640109E-4</v>
      </c>
      <c r="AA375" s="140">
        <f>Z375*Input!X375/100</f>
        <v>1.369195440939722E-6</v>
      </c>
      <c r="AB375" s="141">
        <v>0</v>
      </c>
      <c r="AC375" s="141">
        <v>0.9</v>
      </c>
      <c r="AD375" s="140">
        <f>(((Input!G375*Constants!$B$25*0.000000001*Input!U375*(Constants!$B$10/Constants!$B$9))-((AB375*0.000000000000001)+(Input!G375*AC375*0.000000000000001)))/Input!F375)*1000000000000</f>
        <v>222.34643592614881</v>
      </c>
      <c r="AE375" s="140">
        <f>AD375*Input!V375/100</f>
        <v>0.74923658490423006</v>
      </c>
      <c r="AF375" s="140">
        <f>(AD375/Constants!$B$10)*602200000000*Constants!$B$16/(365.2425*24*60)</f>
        <v>10.14915169852099</v>
      </c>
      <c r="AG375" s="140">
        <f>AF375*Input!V375/100</f>
        <v>3.4199404755921071E-2</v>
      </c>
      <c r="AH375" s="136">
        <f t="shared" ref="AH375" si="1976">AF375/Z375</f>
        <v>43790.281077334621</v>
      </c>
      <c r="AI375" s="145">
        <f t="shared" ref="AI375" si="1977">AH375*SQRT((AG375/AF375)^2+(AA375/Z375)^2)</f>
        <v>297.82177562024043</v>
      </c>
      <c r="AJ375" s="142">
        <f t="shared" si="1958"/>
        <v>-1.7296243375638509</v>
      </c>
      <c r="AK375" s="145">
        <f t="shared" ref="AK375" si="1978">V375*1000</f>
        <v>1.5741897702066234</v>
      </c>
      <c r="AL375" s="145">
        <f t="shared" ref="AL375" si="1979">AF375/Q375</f>
        <v>0.99257917673187512</v>
      </c>
      <c r="AM375" s="145">
        <f t="shared" ref="AM375" si="1980">AL375*SQRT((R375/Q375)^2+(AG375/AF375)^2)</f>
        <v>3.3471655087890856E-3</v>
      </c>
      <c r="AN375" s="136">
        <f>AF375/Q375</f>
        <v>0.99257917673187512</v>
      </c>
      <c r="AO375" s="140">
        <f t="shared" ref="AO375" si="1981">AN375*SQRT((R375/Q375)^2+(AG375/AF375)^2)</f>
        <v>3.3471655087890856E-3</v>
      </c>
      <c r="AP375" s="136">
        <f t="shared" ref="AP375" si="1982">ThU_Alter_Kombi(AN375,U375)</f>
        <v>578.0616</v>
      </c>
      <c r="AQ375" s="136" t="e">
        <f t="shared" si="1964"/>
        <v>#VALUE!</v>
      </c>
      <c r="AR375" s="136" t="e">
        <f>(AQ375/AP375)*100</f>
        <v>#VALUE!</v>
      </c>
      <c r="AS375" s="144">
        <f t="shared" si="1965"/>
        <v>2.2666654616328178E-5</v>
      </c>
      <c r="AT375" s="144">
        <f t="shared" si="1966"/>
        <v>1.3393869841587926E-7</v>
      </c>
      <c r="AU375" s="136">
        <v>0.75</v>
      </c>
      <c r="AV375" s="136">
        <f t="shared" ref="AV375" si="1983">AU375/2</f>
        <v>0.375</v>
      </c>
      <c r="AW375" s="136">
        <f t="shared" si="1968"/>
        <v>578.0598</v>
      </c>
      <c r="AX375" s="146">
        <f t="shared" si="1969"/>
        <v>208.72392324680001</v>
      </c>
      <c r="AY375" s="146">
        <f t="shared" si="1970"/>
        <v>88.074892438120443</v>
      </c>
      <c r="AZ375" s="147">
        <f t="shared" si="1971"/>
        <v>0.36107669699017303</v>
      </c>
      <c r="BA375" s="136" t="str">
        <f>Input!B375</f>
        <v>Hu1-13</v>
      </c>
      <c r="BB375" s="148">
        <f>Input!E375</f>
        <v>0</v>
      </c>
      <c r="BC375" s="136">
        <f>((U375-1)*EXP(Constants!$B$17*AW375*1000))*1000</f>
        <v>-8.8394413433703107</v>
      </c>
      <c r="BD375" s="142">
        <f>SQRT((EXP(Constants!$B$17*AW375*1000)*V375)^2+((U375-1)*Constants!$B$17*EXP(Constants!$B$17*AW375*1000)*AY375*1000)^2)*1000</f>
        <v>8.3396845440424219</v>
      </c>
      <c r="BE375" s="136">
        <f t="shared" si="1972"/>
        <v>578001.80000000005</v>
      </c>
      <c r="BF375" s="149">
        <f t="shared" si="1973"/>
        <v>44037.446219060221</v>
      </c>
      <c r="BG375" s="158">
        <f t="shared" si="1974"/>
        <v>15.236294313861723</v>
      </c>
      <c r="BH375" s="136"/>
      <c r="BI375" s="18"/>
      <c r="BJ375" s="18"/>
      <c r="BK375" s="18"/>
      <c r="BL375" s="18"/>
      <c r="BM375" s="18"/>
      <c r="BN375" s="157"/>
      <c r="BO375" s="18"/>
      <c r="BP375" s="18"/>
      <c r="BQ375" s="18"/>
      <c r="BR375" s="18"/>
      <c r="BS375" s="18"/>
      <c r="BT375" s="18"/>
      <c r="BU375" s="18"/>
      <c r="BV375" s="18"/>
      <c r="BW375" s="18"/>
      <c r="BX375" s="18"/>
      <c r="BY375" s="18"/>
      <c r="BZ375" s="18"/>
      <c r="CA375" s="18"/>
      <c r="CB375" s="18"/>
      <c r="CC375" s="18"/>
      <c r="CD375" s="18"/>
      <c r="CE375" s="1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  <c r="CY375" s="18"/>
      <c r="CZ375" s="18"/>
      <c r="DA375" s="18"/>
      <c r="DB375" s="18"/>
      <c r="DC375" s="18"/>
      <c r="DD375" s="18"/>
      <c r="DE375" s="18"/>
      <c r="DF375" s="18"/>
    </row>
    <row r="376" spans="1:110" ht="15" customHeight="1" x14ac:dyDescent="0.2">
      <c r="A376" s="18" t="str">
        <f>Input!A376</f>
        <v>10319-2</v>
      </c>
      <c r="B376" s="18" t="str">
        <f>Input!B376</f>
        <v>JD 1930</v>
      </c>
      <c r="C376" s="18">
        <f>Input!O376</f>
        <v>0.59031190905847331</v>
      </c>
      <c r="D376" s="18">
        <f>C376*Input!P376/100</f>
        <v>2.0816740456256538E-3</v>
      </c>
      <c r="E376" s="150">
        <f>Input!M376</f>
        <v>0.54720484073931308</v>
      </c>
      <c r="F376" s="151">
        <f>E376*Input!N376/100</f>
        <v>4.6385585643586886E-5</v>
      </c>
      <c r="G376" s="21">
        <f>E376*137.88</f>
        <v>75.448603441136484</v>
      </c>
      <c r="H376" s="151">
        <f>G376*Input!L376/100</f>
        <v>6.9015548660219016E-3</v>
      </c>
      <c r="I376" s="18">
        <v>0.3</v>
      </c>
      <c r="J376" s="127">
        <f>(((C376*Constants!$B$24*0.000000001*Input!G376*(Constants!$B$4/Constants!$B$3))-(I376*0.000000000000001))/Input!F376)*1000000000000</f>
        <v>126.90138098417995</v>
      </c>
      <c r="K376" s="18">
        <f>J376*Input!P376/100</f>
        <v>0.44750462779949307</v>
      </c>
      <c r="L376" s="132">
        <f>(J376/Constants!$B$4)*602200000000*Constants!$B$17/(365.2425*24*60)</f>
        <v>1.7520144649730882</v>
      </c>
      <c r="M376" s="130">
        <f>L376*Input!P376/100</f>
        <v>6.1782982578010778E-3</v>
      </c>
      <c r="N376" s="18">
        <v>5.0000000000000001E-3</v>
      </c>
      <c r="O376" s="127">
        <f>(((G376*Constants!$B$23*0.000000001*Input!G376*(Constants!$B$7/Constants!$B$6))-(N376*0.000000001))/Input!F376)*1000000</f>
        <v>1.6338071971699764</v>
      </c>
      <c r="P376" s="18">
        <f>O376*Input!N376/100</f>
        <v>1.3849494380759763E-4</v>
      </c>
      <c r="Q376" s="128">
        <f>(O376/Constants!$B$7)*602200000000000000*Constants!$B$18/(365.2425*24*60)</f>
        <v>1.2190174651404275</v>
      </c>
      <c r="R376" s="129">
        <f>Q376*Input!N376/100</f>
        <v>1.0333395251749481E-4</v>
      </c>
      <c r="S376" s="130">
        <f>Input!S376*Constants!$B$17/Constants!$B$18</f>
        <v>1.4336105838553017</v>
      </c>
      <c r="T376" s="18">
        <f>S376*Input!T376/100</f>
        <v>3.0501055644773451E-3</v>
      </c>
      <c r="U376" s="18">
        <f>S376*1/((U375+U377)/2)</f>
        <v>1.4346518115285096</v>
      </c>
      <c r="V376" s="18">
        <f>U376*Input!T376/100</f>
        <v>3.0523208482899117E-3</v>
      </c>
      <c r="W376" s="131">
        <v>3.0000000000000001E-3</v>
      </c>
      <c r="X376" s="127">
        <f>IF((((Constants!$B$25*0.000000001*Input!G376/Input!W376*(Constants!$B$11/Constants!$B$9))-(W376*0.000000001))/Input!F376)*1000000000&lt;0, "n.d.", (((Constants!$B$25*0.000000001*Input!G376/Input!W376*(Constants!$B$11/Constants!$B$9))-(W376*0.000000001))/Input!F376)*1000000000)</f>
        <v>303.20486843191111</v>
      </c>
      <c r="Y376" s="127">
        <f>X376*Input!X376/100</f>
        <v>0.49661395615960396</v>
      </c>
      <c r="Z376" s="127">
        <f>(X376/Constants!$B$11)*6.022E+23*0.000000001*Constants!$B$19/(365.2425*24*60)</f>
        <v>7.4022110612789238E-2</v>
      </c>
      <c r="AA376" s="127">
        <f>Z376*Input!X376/100</f>
        <v>1.2123952159744472E-4</v>
      </c>
      <c r="AB376" s="132">
        <v>0.05</v>
      </c>
      <c r="AC376" s="132">
        <v>0.9</v>
      </c>
      <c r="AD376" s="127">
        <f>(((Input!G376*Constants!$B$25*0.000000001*Input!U376*(Constants!$B$10/Constants!$B$9))-((AB376*0.000000000000001)+(Input!G376*AC376*0.000000000000001)))/Input!F376)*1000000000000</f>
        <v>6.065185347945107</v>
      </c>
      <c r="AE376" s="127">
        <f>AD376*Input!V376/100</f>
        <v>2.2584698072202022E-2</v>
      </c>
      <c r="AF376" s="127">
        <f>(AD376/Constants!$B$10)*602200000000*Constants!$B$16/(365.2425*24*60)</f>
        <v>0.27684943956730373</v>
      </c>
      <c r="AG376" s="127">
        <f>AF376*Input!V376/100</f>
        <v>1.0308936405718039E-3</v>
      </c>
      <c r="AH376" s="18">
        <f>AF376/Z376</f>
        <v>3.7400911332494595</v>
      </c>
      <c r="AI376" s="131">
        <f>AH376*SQRT((AG376/AF376)^2+(AA376/Z376)^2)</f>
        <v>1.521454879651798E-2</v>
      </c>
      <c r="AJ376" s="130">
        <f t="shared" si="1958"/>
        <v>434.6518115285096</v>
      </c>
      <c r="AK376" s="131">
        <f>V376*1000</f>
        <v>3.0523208482899116</v>
      </c>
      <c r="AL376" s="131">
        <f>AF376/Q376</f>
        <v>0.22710867357049017</v>
      </c>
      <c r="AM376" s="131">
        <f>AL376*SQRT((R376/Q376)^2+(AG376/AF376)^2)</f>
        <v>8.4589495841272877E-4</v>
      </c>
      <c r="AN376" s="18">
        <f>AL376*1/((AN375+AN377)/2)</f>
        <v>0.22857562773372436</v>
      </c>
      <c r="AO376" s="127">
        <f>AN376*SQRT((R376/Q376)^2+(AG376/AF376)^2)</f>
        <v>8.5135881459837647E-4</v>
      </c>
      <c r="AP376" s="18">
        <f>ThU_Alter_Kombi(AN376,U376)</f>
        <v>18.7624</v>
      </c>
      <c r="AQ376" s="18">
        <f t="shared" si="1964"/>
        <v>8.77E-2</v>
      </c>
      <c r="AR376" s="152">
        <f>(AQ376/AP376)</f>
        <v>4.6742421012237242E-3</v>
      </c>
      <c r="AS376" s="129">
        <f t="shared" si="1965"/>
        <v>6.0722764627709487E-2</v>
      </c>
      <c r="AT376" s="129">
        <f t="shared" si="1966"/>
        <v>9.9589866351963366E-5</v>
      </c>
      <c r="AU376" s="18">
        <v>0.75</v>
      </c>
      <c r="AV376" s="18">
        <f>AU376/2</f>
        <v>0.375</v>
      </c>
      <c r="AW376" s="18">
        <f t="shared" si="1968"/>
        <v>15.2972</v>
      </c>
      <c r="AX376" s="133">
        <f t="shared" si="1969"/>
        <v>1.7692953334999999</v>
      </c>
      <c r="AY376" s="133">
        <f t="shared" si="1970"/>
        <v>1.7676338966446454</v>
      </c>
      <c r="AZ376" s="152">
        <f t="shared" si="1971"/>
        <v>0.11566138466516747</v>
      </c>
      <c r="BA376" s="18" t="str">
        <f>Input!B376</f>
        <v>JD 1930</v>
      </c>
      <c r="BB376" s="134">
        <f>Input!E376</f>
        <v>0</v>
      </c>
      <c r="BC376" s="18">
        <f>((U376-1)*EXP(Constants!$B$17*AW376*1000))*1000</f>
        <v>453.82646692753082</v>
      </c>
      <c r="BD376" s="130">
        <f>SQRT((EXP(Constants!$B$17*AW376*1000)*V376)^2+((U376-1)*Constants!$B$17*EXP(Constants!$B$17*AW376*1000)*AY376*1000)^2)*1000</f>
        <v>3.9091990176935996</v>
      </c>
      <c r="BE376" s="18">
        <f t="shared" si="1972"/>
        <v>15239.2</v>
      </c>
      <c r="BF376" s="135">
        <f t="shared" si="1973"/>
        <v>883.81694832232267</v>
      </c>
      <c r="BG376" s="20">
        <f t="shared" si="1974"/>
        <v>11.555277414459152</v>
      </c>
      <c r="BH376" s="18"/>
      <c r="BI376" s="18"/>
      <c r="BJ376" s="18"/>
      <c r="BK376" s="18"/>
      <c r="BL376" s="18"/>
      <c r="BM376" s="18"/>
      <c r="BN376" s="157"/>
      <c r="BO376" s="18"/>
      <c r="BP376" s="18"/>
      <c r="BQ376" s="18"/>
      <c r="BR376" s="18"/>
      <c r="BS376" s="18"/>
      <c r="BT376" s="18"/>
      <c r="BU376" s="18"/>
      <c r="BV376" s="18"/>
      <c r="BW376" s="18"/>
      <c r="BX376" s="18"/>
      <c r="BY376" s="18"/>
      <c r="BZ376" s="18"/>
      <c r="CA376" s="18"/>
      <c r="CB376" s="18"/>
      <c r="CC376" s="18"/>
      <c r="CD376" s="18"/>
      <c r="CE376" s="1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  <c r="CY376" s="18"/>
      <c r="CZ376" s="18"/>
      <c r="DA376" s="18"/>
      <c r="DB376" s="18"/>
      <c r="DC376" s="18"/>
      <c r="DD376" s="18"/>
      <c r="DE376" s="18"/>
      <c r="DF376" s="18"/>
    </row>
    <row r="377" spans="1:110" ht="15" customHeight="1" x14ac:dyDescent="0.2">
      <c r="A377" s="136">
        <f>Input!A377</f>
        <v>10073</v>
      </c>
      <c r="B377" s="136" t="str">
        <f>Input!B377</f>
        <v>Hu1-13</v>
      </c>
      <c r="C377" s="136">
        <f>Input!O377</f>
        <v>2.0536920796847813</v>
      </c>
      <c r="D377" s="136">
        <f>C377*Input!P377/100</f>
        <v>2.0050610733235715E-2</v>
      </c>
      <c r="E377" s="137">
        <f>Input!M377</f>
        <v>2.7194947885145906</v>
      </c>
      <c r="F377" s="138">
        <f>E377*Input!N377/100</f>
        <v>3.4312861542378544E-4</v>
      </c>
      <c r="G377" s="139">
        <f t="shared" ref="G377" si="1984">E377*137.88</f>
        <v>374.96394144039175</v>
      </c>
      <c r="H377" s="138">
        <f>G377*Input!L377/100</f>
        <v>2.8728223836650867E-2</v>
      </c>
      <c r="I377" s="136">
        <v>0</v>
      </c>
      <c r="J377" s="140">
        <f>(((C377*Constants!$B$24*0.000000001*Input!G377*(Constants!$B$4/Constants!$B$3))-(I377*0.000000000000001))/Input!F377)*1000000000000</f>
        <v>745.02034814843546</v>
      </c>
      <c r="K377" s="136">
        <f>J377*Input!P377/100</f>
        <v>7.2737841942482753</v>
      </c>
      <c r="L377" s="141">
        <f>(J377/Constants!$B$4)*602200000000*Constants!$B$17/(365.2425*24*60)</f>
        <v>10.285833113337571</v>
      </c>
      <c r="M377" s="142">
        <f>L377*Input!P377/100</f>
        <v>0.10042266699212901</v>
      </c>
      <c r="N377" s="136">
        <v>0</v>
      </c>
      <c r="O377" s="140">
        <f>(((G377*Constants!$B$23*0.000000001*Input!G377*(Constants!$B$7/Constants!$B$6))-(N377*0.000000001))/Input!F377)*1000000</f>
        <v>13.702626260819494</v>
      </c>
      <c r="P377" s="136">
        <f>O377*Input!N377/100</f>
        <v>1.7289105301476731E-3</v>
      </c>
      <c r="Q377" s="143">
        <f>(O377/Constants!$B$7)*602200000000000000*Constants!$B$18/(365.2425*24*60)</f>
        <v>10.223813898705107</v>
      </c>
      <c r="R377" s="144">
        <f>Q377*Input!N377/100</f>
        <v>1.2899760360744355E-3</v>
      </c>
      <c r="S377" s="142">
        <f>Input!S377*Constants!$B$17/Constants!$B$18</f>
        <v>1.0002780837409664</v>
      </c>
      <c r="T377" s="136">
        <f>S377*Input!T377/100</f>
        <v>1.683562674281794E-3</v>
      </c>
      <c r="U377" s="142">
        <f>S377</f>
        <v>1.0002780837409664</v>
      </c>
      <c r="V377" s="136">
        <f>U377*Input!T377/100</f>
        <v>1.683562674281794E-3</v>
      </c>
      <c r="W377" s="145">
        <v>0</v>
      </c>
      <c r="X377" s="140">
        <f>(((Constants!$B$25*0.000000001*Input!G377/Input!W377*(Constants!$B$11/Constants!$B$9))-(W377*0.000000001))/Input!F377)*1000000000</f>
        <v>0.93927709666173276</v>
      </c>
      <c r="Y377" s="140">
        <f>X377*Input!X377/100</f>
        <v>5.3254446983720324E-3</v>
      </c>
      <c r="Z377" s="140">
        <f>(X377/Constants!$B$11)*6.022E+23*0.000000001*Constants!$B$19/(365.2425*24*60)</f>
        <v>2.2930790493150559E-4</v>
      </c>
      <c r="AA377" s="140">
        <f>Z377*Input!X377/100</f>
        <v>1.3001132157404987E-6</v>
      </c>
      <c r="AB377" s="141">
        <v>0</v>
      </c>
      <c r="AC377" s="141">
        <v>0.9</v>
      </c>
      <c r="AD377" s="140">
        <f>(((Input!G377*Constants!$B$25*0.000000001*Input!U377*(Constants!$B$10/Constants!$B$9))-((AB377*0.000000000000001)+(Input!G377*AC377*0.000000000000001)))/Input!F377)*1000000000000</f>
        <v>222.76931058386793</v>
      </c>
      <c r="AE377" s="140">
        <f>AD377*Input!V377/100</f>
        <v>0.68624510333609168</v>
      </c>
      <c r="AF377" s="140">
        <f>(AD377/Constants!$B$10)*602200000000*Constants!$B$16/(365.2425*24*60)</f>
        <v>10.168454094949224</v>
      </c>
      <c r="AG377" s="140">
        <f>AF377*Input!V377/100</f>
        <v>3.1324116472181862E-2</v>
      </c>
      <c r="AH377" s="136">
        <f t="shared" ref="AH377" si="1985">AF377/Z377</f>
        <v>44344.106226894131</v>
      </c>
      <c r="AI377" s="145">
        <f t="shared" ref="AI377" si="1986">AH377*SQRT((AG377/AF377)^2+(AA377/Z377)^2)</f>
        <v>286.13256303743458</v>
      </c>
      <c r="AJ377" s="142">
        <f t="shared" si="1958"/>
        <v>0.27808374096638389</v>
      </c>
      <c r="AK377" s="145">
        <f t="shared" ref="AK377" si="1987">V377*1000</f>
        <v>1.683562674281794</v>
      </c>
      <c r="AL377" s="145">
        <f t="shared" ref="AL377" si="1988">AF377/Q377</f>
        <v>0.99458521014717471</v>
      </c>
      <c r="AM377" s="145">
        <f t="shared" ref="AM377" si="1989">AL377*SQRT((R377/Q377)^2+(AG377/AF377)^2)</f>
        <v>3.0664075572891911E-3</v>
      </c>
      <c r="AN377" s="136">
        <f>AF377/Q377</f>
        <v>0.99458521014717471</v>
      </c>
      <c r="AO377" s="140">
        <f t="shared" ref="AO377" si="1990">AN377*SQRT((R377/Q377)^2+(AG377/AF377)^2)</f>
        <v>3.0664075572891911E-3</v>
      </c>
      <c r="AP377" s="136">
        <f t="shared" ref="AP377" si="1991">ThU_Alter_Kombi(AN377,U377)</f>
        <v>561.47529999999995</v>
      </c>
      <c r="AQ377" s="136" t="e">
        <f t="shared" si="1964"/>
        <v>#VALUE!</v>
      </c>
      <c r="AR377" s="136" t="e">
        <f>(AQ377/AP377)*100</f>
        <v>#VALUE!</v>
      </c>
      <c r="AS377" s="144">
        <f t="shared" si="1965"/>
        <v>2.2428802715251741E-5</v>
      </c>
      <c r="AT377" s="144">
        <f t="shared" si="1966"/>
        <v>1.2719667248329079E-7</v>
      </c>
      <c r="AU377" s="136">
        <v>0.75</v>
      </c>
      <c r="AV377" s="136">
        <f t="shared" ref="AV377" si="1992">AU377/2</f>
        <v>0.375</v>
      </c>
      <c r="AW377" s="136">
        <f t="shared" si="1968"/>
        <v>561.47349999999994</v>
      </c>
      <c r="AX377" s="146">
        <f t="shared" si="1969"/>
        <v>176.39151310419999</v>
      </c>
      <c r="AY377" s="146">
        <f t="shared" si="1970"/>
        <v>72.228951166818277</v>
      </c>
      <c r="AZ377" s="147">
        <f t="shared" si="1971"/>
        <v>0.31415821602301802</v>
      </c>
      <c r="BA377" s="136" t="str">
        <f>Input!B377</f>
        <v>Hu1-13</v>
      </c>
      <c r="BB377" s="148">
        <f>Input!E377</f>
        <v>0</v>
      </c>
      <c r="BC377" s="136">
        <f>((U377-1)*EXP(Constants!$B$17*AW377*1000))*1000</f>
        <v>1.3561894894759272</v>
      </c>
      <c r="BD377" s="142">
        <f>SQRT((EXP(Constants!$B$17*AW377*1000)*V377)^2+((U377-1)*Constants!$B$17*EXP(Constants!$B$17*AW377*1000)*AY377*1000)^2)*1000</f>
        <v>8.2152366331336317</v>
      </c>
      <c r="BE377" s="136">
        <f t="shared" si="1972"/>
        <v>561415.5</v>
      </c>
      <c r="BF377" s="149">
        <f t="shared" si="1973"/>
        <v>36114.475583409141</v>
      </c>
      <c r="BG377" s="158">
        <f t="shared" si="1974"/>
        <v>12.864178125382281</v>
      </c>
      <c r="BH377" s="136"/>
      <c r="BI377" s="18"/>
      <c r="BJ377" s="18"/>
      <c r="BK377" s="18"/>
      <c r="BL377" s="18"/>
      <c r="BM377" s="18"/>
      <c r="BN377" s="157"/>
      <c r="BO377" s="18"/>
      <c r="BP377" s="18"/>
      <c r="BQ377" s="18"/>
      <c r="BR377" s="18"/>
      <c r="BS377" s="18"/>
      <c r="BT377" s="18"/>
      <c r="BU377" s="18"/>
      <c r="BV377" s="18"/>
      <c r="BW377" s="18"/>
      <c r="BX377" s="18"/>
      <c r="BY377" s="18"/>
      <c r="BZ377" s="18"/>
      <c r="CA377" s="18"/>
      <c r="CB377" s="18"/>
      <c r="CC377" s="18"/>
      <c r="CD377" s="18"/>
      <c r="CE377" s="1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  <c r="CY377" s="18"/>
      <c r="CZ377" s="18"/>
      <c r="DA377" s="18"/>
      <c r="DB377" s="18"/>
      <c r="DC377" s="18"/>
      <c r="DD377" s="18"/>
      <c r="DE377" s="18"/>
      <c r="DF377" s="18"/>
    </row>
    <row r="378" spans="1:110" ht="15" customHeight="1" x14ac:dyDescent="0.2">
      <c r="A378" s="18" t="str">
        <f>Input!A378</f>
        <v>10319-3</v>
      </c>
      <c r="B378" s="18" t="str">
        <f>Input!B378</f>
        <v>JD 1930</v>
      </c>
      <c r="C378" s="18">
        <f>Input!O378</f>
        <v>1.0234645942514835</v>
      </c>
      <c r="D378" s="18">
        <f>C378*Input!P378/100</f>
        <v>3.7426404290046046E-3</v>
      </c>
      <c r="E378" s="150">
        <f>Input!M378</f>
        <v>0.95046385502538455</v>
      </c>
      <c r="F378" s="151">
        <f>E378*Input!N378/100</f>
        <v>9.4871630712967808E-5</v>
      </c>
      <c r="G378" s="21">
        <f>E378*137.88</f>
        <v>131.04995633090002</v>
      </c>
      <c r="H378" s="151">
        <f>G378*Input!L378/100</f>
        <v>8.7551574575424219E-3</v>
      </c>
      <c r="I378" s="18">
        <v>0.3</v>
      </c>
      <c r="J378" s="127">
        <f>(((C378*Constants!$B$24*0.000000001*Input!G378*(Constants!$B$4/Constants!$B$3))-(I378*0.000000000000001))/Input!F378)*1000000000000</f>
        <v>126.71030752860972</v>
      </c>
      <c r="K378" s="18">
        <f>J378*Input!P378/100</f>
        <v>0.4633585982278291</v>
      </c>
      <c r="L378" s="132">
        <f>(J378/Constants!$B$4)*602200000000*Constants!$B$17/(365.2425*24*60)</f>
        <v>1.7493764837672479</v>
      </c>
      <c r="M378" s="130">
        <f>L378*Input!P378/100</f>
        <v>6.397179922462891E-3</v>
      </c>
      <c r="N378" s="18">
        <v>5.0000000000000001E-3</v>
      </c>
      <c r="O378" s="127">
        <f>(((G378*Constants!$B$23*0.000000001*Input!G378*(Constants!$B$7/Constants!$B$6))-(N378*0.000000001))/Input!F378)*1000000</f>
        <v>1.6343612960553033</v>
      </c>
      <c r="P378" s="18">
        <f>O378*Input!N378/100</f>
        <v>1.6313563162986884E-4</v>
      </c>
      <c r="Q378" s="128">
        <f>(O378/Constants!$B$7)*602200000000000000*Constants!$B$18/(365.2425*24*60)</f>
        <v>1.2194308898210131</v>
      </c>
      <c r="R378" s="129">
        <f>Q378*Input!N378/100</f>
        <v>1.2171888120458313E-4</v>
      </c>
      <c r="S378" s="130">
        <f>Input!S378*Constants!$B$17/Constants!$B$18</f>
        <v>1.4346021009862258</v>
      </c>
      <c r="T378" s="18">
        <f>S378*Input!T378/100</f>
        <v>2.0470966084713861E-3</v>
      </c>
      <c r="U378" s="18">
        <f>S378*1/((U377+U379)/2)</f>
        <v>1.4342671764864379</v>
      </c>
      <c r="V378" s="18">
        <f>U378*Input!T378/100</f>
        <v>2.0466186900247739E-3</v>
      </c>
      <c r="W378" s="131">
        <v>3.0000000000000001E-3</v>
      </c>
      <c r="X378" s="127">
        <f>IF((((Constants!$B$25*0.000000001*Input!G378/Input!W378*(Constants!$B$11/Constants!$B$9))-(W378*0.000000001))/Input!F378)*1000000000&lt;0, "n.d.", (((Constants!$B$25*0.000000001*Input!G378/Input!W378*(Constants!$B$11/Constants!$B$9))-(W378*0.000000001))/Input!F378)*1000000000)</f>
        <v>121.69093747143214</v>
      </c>
      <c r="Y378" s="127">
        <f>X378*Input!X378/100</f>
        <v>0.2082241669992882</v>
      </c>
      <c r="Z378" s="127">
        <f>(X378/Constants!$B$11)*6.022E+23*0.000000001*Constants!$B$19/(365.2425*24*60)</f>
        <v>2.9708691950331274E-2</v>
      </c>
      <c r="AA378" s="127">
        <f>Z378*Input!X378/100</f>
        <v>5.0834250787561021E-5</v>
      </c>
      <c r="AB378" s="132">
        <v>0.05</v>
      </c>
      <c r="AC378" s="132">
        <v>0.9</v>
      </c>
      <c r="AD378" s="127">
        <f>(((Input!G378*Constants!$B$25*0.000000001*Input!U378*(Constants!$B$10/Constants!$B$9))-((AB378*0.000000000000001)+(Input!G378*AC378*0.000000000000001)))/Input!F378)*1000000000000</f>
        <v>5.731756321727814</v>
      </c>
      <c r="AE378" s="127">
        <f>AD378*Input!V378/100</f>
        <v>1.8817507624316551E-2</v>
      </c>
      <c r="AF378" s="127">
        <f>(AD378/Constants!$B$10)*602200000000*Constants!$B$16/(365.2425*24*60)</f>
        <v>0.26162984878018886</v>
      </c>
      <c r="AG378" s="127">
        <f>AF378*Input!V378/100</f>
        <v>8.5893771434545306E-4</v>
      </c>
      <c r="AH378" s="18">
        <f>AF378/Z378</f>
        <v>8.8065085200518727</v>
      </c>
      <c r="AI378" s="131">
        <f>AH378*SQRT((AG378/AF378)^2+(AA378/Z378)^2)</f>
        <v>3.2603226797032439E-2</v>
      </c>
      <c r="AJ378" s="130">
        <f t="shared" si="1958"/>
        <v>434.26717648643785</v>
      </c>
      <c r="AK378" s="131">
        <f>V378*1000</f>
        <v>2.0466186900247738</v>
      </c>
      <c r="AL378" s="131">
        <f>AF378/Q378</f>
        <v>0.21455078017466872</v>
      </c>
      <c r="AM378" s="131">
        <f>AL378*SQRT((R378/Q378)^2+(AG378/AF378)^2)</f>
        <v>7.0470136869912197E-4</v>
      </c>
      <c r="AN378" s="18">
        <f>AL378*1/((AN377+AN379)/2)</f>
        <v>0.215705752555578</v>
      </c>
      <c r="AO378" s="127">
        <f>AN378*SQRT((R378/Q378)^2+(AG378/AF378)^2)</f>
        <v>7.0849492571613141E-4</v>
      </c>
      <c r="AP378" s="18">
        <f>ThU_Alter_Kombi(AN378,U378)</f>
        <v>17.629899999999999</v>
      </c>
      <c r="AQ378" s="18">
        <f t="shared" si="1964"/>
        <v>6.7900000000000002E-2</v>
      </c>
      <c r="AR378" s="152">
        <f>(AQ378/AP378)</f>
        <v>3.851411522470349E-3</v>
      </c>
      <c r="AS378" s="129">
        <f t="shared" si="1965"/>
        <v>2.4362751672373895E-2</v>
      </c>
      <c r="AT378" s="129">
        <f t="shared" si="1966"/>
        <v>4.1757733868210836E-5</v>
      </c>
      <c r="AU378" s="18">
        <v>0.75</v>
      </c>
      <c r="AV378" s="18">
        <f>AU378/2</f>
        <v>0.375</v>
      </c>
      <c r="AW378" s="18">
        <f t="shared" si="1968"/>
        <v>16.252300000000002</v>
      </c>
      <c r="AX378" s="133">
        <f t="shared" si="1969"/>
        <v>0.69765763859999996</v>
      </c>
      <c r="AY378" s="133">
        <f t="shared" si="1970"/>
        <v>0.69781237437289345</v>
      </c>
      <c r="AZ378" s="152">
        <f t="shared" si="1971"/>
        <v>4.2926701980642731E-2</v>
      </c>
      <c r="BA378" s="18" t="str">
        <f>Input!B378</f>
        <v>JD 1930</v>
      </c>
      <c r="BB378" s="134">
        <f>Input!E378</f>
        <v>0</v>
      </c>
      <c r="BC378" s="18">
        <f>((U378-1)*EXP(Constants!$B$17*AW378*1000))*1000</f>
        <v>454.64865072717339</v>
      </c>
      <c r="BD378" s="130">
        <f>SQRT((EXP(Constants!$B$17*AW378*1000)*V378)^2+((U378-1)*Constants!$B$17*EXP(Constants!$B$17*AW378*1000)*AY378*1000)^2)*1000</f>
        <v>2.3222087687474762</v>
      </c>
      <c r="BE378" s="18">
        <f t="shared" si="1972"/>
        <v>16194.300000000001</v>
      </c>
      <c r="BF378" s="135">
        <f t="shared" si="1973"/>
        <v>348.90618718644674</v>
      </c>
      <c r="BG378" s="20">
        <f t="shared" si="1974"/>
        <v>4.2936222834484559</v>
      </c>
      <c r="BH378" s="18"/>
      <c r="BI378" s="18"/>
      <c r="BJ378" s="18"/>
      <c r="BK378" s="18"/>
      <c r="BL378" s="18"/>
      <c r="BM378" s="18"/>
      <c r="BN378" s="157"/>
      <c r="BO378" s="18"/>
      <c r="BP378" s="18"/>
      <c r="BQ378" s="18"/>
      <c r="BR378" s="18"/>
      <c r="BS378" s="18"/>
      <c r="BT378" s="18"/>
      <c r="BU378" s="18"/>
      <c r="BV378" s="18"/>
      <c r="BW378" s="18"/>
      <c r="BX378" s="18"/>
      <c r="BY378" s="18"/>
      <c r="BZ378" s="18"/>
      <c r="CA378" s="18"/>
      <c r="CB378" s="18"/>
      <c r="CC378" s="18"/>
      <c r="CD378" s="18"/>
      <c r="CE378" s="1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  <c r="CY378" s="18"/>
      <c r="CZ378" s="18"/>
      <c r="DA378" s="18"/>
      <c r="DB378" s="18"/>
      <c r="DC378" s="18"/>
      <c r="DD378" s="18"/>
      <c r="DE378" s="18"/>
      <c r="DF378" s="18"/>
    </row>
    <row r="379" spans="1:110" ht="15" customHeight="1" x14ac:dyDescent="0.2">
      <c r="A379" s="136">
        <f>Input!A379</f>
        <v>10073</v>
      </c>
      <c r="B379" s="136" t="str">
        <f>Input!B379</f>
        <v>Hu1-13</v>
      </c>
      <c r="C379" s="136">
        <f>Input!O379</f>
        <v>2.0467937857682341</v>
      </c>
      <c r="D379" s="136">
        <f>C379*Input!P379/100</f>
        <v>1.9760623521498984E-2</v>
      </c>
      <c r="E379" s="137">
        <f>Input!M379</f>
        <v>2.7196323587206903</v>
      </c>
      <c r="F379" s="138">
        <f>E379*Input!N379/100</f>
        <v>3.9234743295903552E-4</v>
      </c>
      <c r="G379" s="139">
        <f t="shared" ref="G379" si="1993">E379*137.88</f>
        <v>374.98290962040875</v>
      </c>
      <c r="H379" s="138">
        <f>G379*Input!L379/100</f>
        <v>2.0984502702752251E-2</v>
      </c>
      <c r="I379" s="136">
        <v>0</v>
      </c>
      <c r="J379" s="140">
        <f>(((C379*Constants!$B$24*0.000000001*Input!G379*(Constants!$B$4/Constants!$B$3))-(I379*0.000000000000001))/Input!F379)*1000000000000</f>
        <v>742.51784575960346</v>
      </c>
      <c r="K379" s="136">
        <f>J379*Input!P379/100</f>
        <v>7.1685851843363988</v>
      </c>
      <c r="L379" s="141">
        <f>(J379/Constants!$B$4)*602200000000*Constants!$B$17/(365.2425*24*60)</f>
        <v>10.251283289294207</v>
      </c>
      <c r="M379" s="142">
        <f>L379*Input!P379/100</f>
        <v>9.8970277856273742E-2</v>
      </c>
      <c r="N379" s="136">
        <v>0</v>
      </c>
      <c r="O379" s="140">
        <f>(((G379*Constants!$B$23*0.000000001*Input!G379*(Constants!$B$7/Constants!$B$6))-(N379*0.000000001))/Input!F379)*1000000</f>
        <v>13.703319431156414</v>
      </c>
      <c r="P379" s="136">
        <f>O379*Input!N379/100</f>
        <v>1.9769077186450922E-3</v>
      </c>
      <c r="Q379" s="143">
        <f>(O379/Constants!$B$7)*602200000000000000*Constants!$B$18/(365.2425*24*60)</f>
        <v>10.224331087482634</v>
      </c>
      <c r="R379" s="144">
        <f>Q379*Input!N379/100</f>
        <v>1.4750118864536796E-3</v>
      </c>
      <c r="S379" s="142">
        <f>Input!S379*Constants!$B$17/Constants!$B$18</f>
        <v>1.0001889484902369</v>
      </c>
      <c r="T379" s="136">
        <f>S379*Input!T379/100</f>
        <v>2.233003589412389E-3</v>
      </c>
      <c r="U379" s="142">
        <f>S379</f>
        <v>1.0001889484902369</v>
      </c>
      <c r="V379" s="136">
        <f>U379*Input!T379/100</f>
        <v>2.233003589412389E-3</v>
      </c>
      <c r="W379" s="145">
        <v>0</v>
      </c>
      <c r="X379" s="140">
        <f>(((Constants!$B$25*0.000000001*Input!G379/Input!W379*(Constants!$B$11/Constants!$B$9))-(W379*0.000000001))/Input!F379)*1000000000</f>
        <v>0.94607475259910767</v>
      </c>
      <c r="Y379" s="140">
        <f>X379*Input!X379/100</f>
        <v>4.8391040639426067E-3</v>
      </c>
      <c r="Z379" s="140">
        <f>(X379/Constants!$B$11)*6.022E+23*0.000000001*Constants!$B$19/(365.2425*24*60)</f>
        <v>2.3096743250540744E-4</v>
      </c>
      <c r="AA379" s="140">
        <f>Z379*Input!X379/100</f>
        <v>1.1813817441008425E-6</v>
      </c>
      <c r="AB379" s="141">
        <v>0</v>
      </c>
      <c r="AC379" s="141">
        <v>0.9</v>
      </c>
      <c r="AD379" s="140">
        <f>(((Input!G379*Constants!$B$25*0.000000001*Input!U379*(Constants!$B$10/Constants!$B$9))-((AB379*0.000000000000001)+(Input!G379*AC379*0.000000000000001)))/Input!F379)*1000000000000</f>
        <v>222.80763880029428</v>
      </c>
      <c r="AE379" s="140">
        <f>AD379*Input!V379/100</f>
        <v>0.72733974128917422</v>
      </c>
      <c r="AF379" s="140">
        <f>(AD379/Constants!$B$10)*602200000000*Constants!$B$16/(365.2425*24*60)</f>
        <v>10.170203612009052</v>
      </c>
      <c r="AG379" s="140">
        <f>AF379*Input!V379/100</f>
        <v>3.3199908691851902E-2</v>
      </c>
      <c r="AH379" s="136">
        <f t="shared" ref="AH379" si="1994">AF379/Z379</f>
        <v>44033.063456991695</v>
      </c>
      <c r="AI379" s="145">
        <f t="shared" ref="AI379" si="1995">AH379*SQRT((AG379/AF379)^2+(AA379/Z379)^2)</f>
        <v>267.18667825244557</v>
      </c>
      <c r="AJ379" s="142">
        <f t="shared" si="1958"/>
        <v>0.18894849023687321</v>
      </c>
      <c r="AK379" s="145">
        <f t="shared" ref="AK379" si="1996">V379*1000</f>
        <v>2.2330035894123892</v>
      </c>
      <c r="AL379" s="145">
        <f t="shared" ref="AL379" si="1997">AF379/Q379</f>
        <v>0.99470601303787509</v>
      </c>
      <c r="AM379" s="145">
        <f t="shared" ref="AM379" si="1998">AL379*SQRT((R379/Q379)^2+(AG379/AF379)^2)</f>
        <v>3.2503165870529376E-3</v>
      </c>
      <c r="AN379" s="136">
        <f>AF379/Q379</f>
        <v>0.99470601303787509</v>
      </c>
      <c r="AO379" s="140">
        <f t="shared" ref="AO379" si="1999">AN379*SQRT((R379/Q379)^2+(AG379/AF379)^2)</f>
        <v>3.2503165870529376E-3</v>
      </c>
      <c r="AP379" s="136">
        <f t="shared" ref="AP379" si="2000">ThU_Alter_Kombi(AN379,U379)</f>
        <v>566.19209999999998</v>
      </c>
      <c r="AQ379" s="136" t="e">
        <f t="shared" si="1964"/>
        <v>#VALUE!</v>
      </c>
      <c r="AR379" s="136" t="e">
        <f>(AQ379/AP379)*100</f>
        <v>#VALUE!</v>
      </c>
      <c r="AS379" s="144">
        <f t="shared" si="1965"/>
        <v>2.2589979777569457E-5</v>
      </c>
      <c r="AT379" s="144">
        <f t="shared" si="1966"/>
        <v>1.1559206537418664E-7</v>
      </c>
      <c r="AU379" s="136">
        <v>0.75</v>
      </c>
      <c r="AV379" s="136">
        <f t="shared" ref="AV379" si="2001">AU379/2</f>
        <v>0.375</v>
      </c>
      <c r="AW379" s="136">
        <f t="shared" si="1968"/>
        <v>566.1902</v>
      </c>
      <c r="AX379" s="146">
        <f t="shared" si="1969"/>
        <v>216.12510111489999</v>
      </c>
      <c r="AY379" s="146">
        <f t="shared" si="1970"/>
        <v>88.047468377529739</v>
      </c>
      <c r="AZ379" s="147">
        <f t="shared" si="1971"/>
        <v>0.38171819490146597</v>
      </c>
      <c r="BA379" s="136" t="str">
        <f>Input!B379</f>
        <v>Hu1-13</v>
      </c>
      <c r="BB379" s="148">
        <f>Input!E379</f>
        <v>0</v>
      </c>
      <c r="BC379" s="136">
        <f>((U379-1)*EXP(Constants!$B$17*AW379*1000))*1000</f>
        <v>0.93383256475129839</v>
      </c>
      <c r="BD379" s="142">
        <f>SQRT((EXP(Constants!$B$17*AW379*1000)*V379)^2+((U379-1)*Constants!$B$17*EXP(Constants!$B$17*AW379*1000)*AY379*1000)^2)*1000</f>
        <v>11.038523309655622</v>
      </c>
      <c r="BE379" s="136">
        <f t="shared" si="1972"/>
        <v>566132.19999999995</v>
      </c>
      <c r="BF379" s="149">
        <f t="shared" si="1973"/>
        <v>44023.734188764873</v>
      </c>
      <c r="BG379" s="158">
        <f t="shared" si="1974"/>
        <v>15.550864069623554</v>
      </c>
      <c r="BH379" s="136"/>
      <c r="BI379" s="18"/>
      <c r="BJ379" s="18"/>
      <c r="BK379" s="18"/>
      <c r="BL379" s="18"/>
      <c r="BM379" s="18"/>
      <c r="BN379" s="157"/>
      <c r="BO379" s="18"/>
      <c r="BP379" s="18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</row>
    <row r="380" spans="1:110" ht="15" customHeight="1" x14ac:dyDescent="0.2">
      <c r="A380" s="18" t="str">
        <f>Input!A380</f>
        <v>10319-4</v>
      </c>
      <c r="B380" s="18" t="str">
        <f>Input!B380</f>
        <v>JD 1930</v>
      </c>
      <c r="C380" s="18">
        <f>Input!O380</f>
        <v>1.3463820184795325</v>
      </c>
      <c r="D380" s="18">
        <f>C380*Input!P380/100</f>
        <v>6.1508785030992283E-3</v>
      </c>
      <c r="E380" s="150">
        <f>Input!M380</f>
        <v>1.2694265923210588</v>
      </c>
      <c r="F380" s="151">
        <f>E380*Input!N380/100</f>
        <v>9.6262028972427546E-5</v>
      </c>
      <c r="G380" s="21">
        <f>E380*137.88</f>
        <v>175.02853854922759</v>
      </c>
      <c r="H380" s="151">
        <f>G380*Input!L380/100</f>
        <v>1.2286638053721721E-2</v>
      </c>
      <c r="I380" s="18">
        <v>0.3</v>
      </c>
      <c r="J380" s="127">
        <f>(((C380*Constants!$B$24*0.000000001*Input!G380*(Constants!$B$4/Constants!$B$3))-(I380*0.000000000000001))/Input!F380)*1000000000000</f>
        <v>129.86526186988388</v>
      </c>
      <c r="K380" s="18">
        <f>J380*Input!P380/100</f>
        <v>0.59328291418871448</v>
      </c>
      <c r="L380" s="132">
        <f>(J380/Constants!$B$4)*602200000000*Constants!$B$17/(365.2425*24*60)</f>
        <v>1.7929341314411613</v>
      </c>
      <c r="M380" s="130">
        <f>L380*Input!P380/100</f>
        <v>8.1909293611989609E-3</v>
      </c>
      <c r="N380" s="18">
        <v>5.0000000000000001E-3</v>
      </c>
      <c r="O380" s="127">
        <f>(((G380*Constants!$B$23*0.000000001*Input!G380*(Constants!$B$7/Constants!$B$6))-(N380*0.000000001))/Input!F380)*1000000</f>
        <v>1.7006240423832029</v>
      </c>
      <c r="P380" s="18">
        <f>O380*Input!N380/100</f>
        <v>1.2896021071984515E-4</v>
      </c>
      <c r="Q380" s="128">
        <f>(O380/Constants!$B$7)*602200000000000000*Constants!$B$18/(365.2425*24*60)</f>
        <v>1.2688709003692564</v>
      </c>
      <c r="R380" s="129">
        <f>Q380*Input!N380/100</f>
        <v>9.621989023428567E-5</v>
      </c>
      <c r="S380" s="130">
        <f>Input!S380*Constants!$B$17/Constants!$B$18</f>
        <v>1.4110737453254507</v>
      </c>
      <c r="T380" s="18">
        <f>S380*Input!T380/100</f>
        <v>1.8760776168135881E-3</v>
      </c>
      <c r="U380" s="18">
        <f>S380*1/((U379+U381)/2)</f>
        <v>1.4122417699685335</v>
      </c>
      <c r="V380" s="18">
        <f>U380*Input!T380/100</f>
        <v>1.8776305511630745E-3</v>
      </c>
      <c r="W380" s="131">
        <v>3.0000000000000001E-3</v>
      </c>
      <c r="X380" s="127">
        <f>IF((((Constants!$B$25*0.000000001*Input!G380/Input!W380*(Constants!$B$11/Constants!$B$9))-(W380*0.000000001))/Input!F380)*1000000000&lt;0, "n.d.", (((Constants!$B$25*0.000000001*Input!G380/Input!W380*(Constants!$B$11/Constants!$B$9))-(W380*0.000000001))/Input!F380)*1000000000)</f>
        <v>118.02341941697364</v>
      </c>
      <c r="Y380" s="127">
        <f>X380*Input!X380/100</f>
        <v>0.21574062655155207</v>
      </c>
      <c r="Z380" s="127">
        <f>(X380/Constants!$B$11)*6.022E+23*0.000000001*Constants!$B$19/(365.2425*24*60)</f>
        <v>2.8813332227034173E-2</v>
      </c>
      <c r="AA380" s="127">
        <f>Z380*Input!X380/100</f>
        <v>5.2669261561865835E-5</v>
      </c>
      <c r="AB380" s="132">
        <v>0.05</v>
      </c>
      <c r="AC380" s="132">
        <v>0.9</v>
      </c>
      <c r="AD380" s="127">
        <f>(((Input!G380*Constants!$B$25*0.000000001*Input!U380*(Constants!$B$10/Constants!$B$9))-((AB380*0.000000000000001)+(Input!G380*AC380*0.000000000000001)))/Input!F380)*1000000000000</f>
        <v>6.9044660592203497</v>
      </c>
      <c r="AE380" s="127">
        <f>AD380*Input!V380/100</f>
        <v>2.1887587520731923E-2</v>
      </c>
      <c r="AF380" s="127">
        <f>(AD380/Constants!$B$10)*602200000000*Constants!$B$16/(365.2425*24*60)</f>
        <v>0.31515896866272064</v>
      </c>
      <c r="AG380" s="127">
        <f>AF380*Input!V380/100</f>
        <v>9.9907356345638036E-4</v>
      </c>
      <c r="AH380" s="18">
        <f>AF380/Z380</f>
        <v>10.937956296738982</v>
      </c>
      <c r="AI380" s="131">
        <f>AH380*SQRT((AG380/AF380)^2+(AA380/Z380)^2)</f>
        <v>4.0025578675386066E-2</v>
      </c>
      <c r="AJ380" s="130">
        <f t="shared" si="1958"/>
        <v>412.24176996853345</v>
      </c>
      <c r="AK380" s="131">
        <f>V380*1000</f>
        <v>1.8776305511630744</v>
      </c>
      <c r="AL380" s="131">
        <f>AF380/Q380</f>
        <v>0.24837748944436006</v>
      </c>
      <c r="AM380" s="131">
        <f>AL380*SQRT((R380/Q380)^2+(AG380/AF380)^2)</f>
        <v>7.8759735504296358E-4</v>
      </c>
      <c r="AN380" s="18">
        <f>AL380*1/((AN379+AN381)/2)</f>
        <v>0.24980539288439477</v>
      </c>
      <c r="AO380" s="127">
        <f>AN380*SQRT((R380/Q380)^2+(AG380/AF380)^2)</f>
        <v>7.9212519279164167E-4</v>
      </c>
      <c r="AP380" s="18">
        <f>ThU_Alter_Kombi(AN380,U380)</f>
        <v>21.028300000000002</v>
      </c>
      <c r="AQ380" s="18">
        <f t="shared" si="1964"/>
        <v>7.8799999999999995E-2</v>
      </c>
      <c r="AR380" s="152">
        <f>(AQ380/AP380)</f>
        <v>3.7473309777775661E-3</v>
      </c>
      <c r="AS380" s="129">
        <f t="shared" si="1965"/>
        <v>2.2707851696062344E-2</v>
      </c>
      <c r="AT380" s="129">
        <f t="shared" si="1966"/>
        <v>4.1544464889052182E-5</v>
      </c>
      <c r="AU380" s="18">
        <v>0.75</v>
      </c>
      <c r="AV380" s="18">
        <f>AU380/2</f>
        <v>0.375</v>
      </c>
      <c r="AW380" s="18">
        <f t="shared" si="1968"/>
        <v>19.727900000000002</v>
      </c>
      <c r="AX380" s="133">
        <f t="shared" si="1969"/>
        <v>0.64819319310000001</v>
      </c>
      <c r="AY380" s="133">
        <f t="shared" si="1970"/>
        <v>0.66008262522843708</v>
      </c>
      <c r="AZ380" s="152">
        <f t="shared" si="1971"/>
        <v>3.2856674714490643E-2</v>
      </c>
      <c r="BA380" s="18" t="str">
        <f>Input!B380</f>
        <v>JD 1930</v>
      </c>
      <c r="BB380" s="134">
        <f>Input!E380</f>
        <v>0</v>
      </c>
      <c r="BC380" s="18">
        <f>((U380-1)*EXP(Constants!$B$17*AW380*1000))*1000</f>
        <v>435.84353533167427</v>
      </c>
      <c r="BD380" s="130">
        <f>SQRT((EXP(Constants!$B$17*AW380*1000)*V380)^2+((U380-1)*Constants!$B$17*EXP(Constants!$B$17*AW380*1000)*AY380*1000)^2)*1000</f>
        <v>2.144736991129347</v>
      </c>
      <c r="BE380" s="18">
        <f t="shared" si="1972"/>
        <v>19669.900000000001</v>
      </c>
      <c r="BF380" s="135">
        <f t="shared" si="1973"/>
        <v>330.04131261421855</v>
      </c>
      <c r="BG380" s="20">
        <f t="shared" si="1974"/>
        <v>3.3459345659114099</v>
      </c>
      <c r="BH380" s="18"/>
      <c r="BI380" s="18"/>
      <c r="BJ380" s="18"/>
      <c r="BK380" s="18"/>
      <c r="BL380" s="18"/>
      <c r="BM380" s="18"/>
      <c r="BN380" s="157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</row>
    <row r="381" spans="1:110" ht="15" customHeight="1" x14ac:dyDescent="0.2">
      <c r="A381" s="136">
        <f>Input!A381</f>
        <v>10073</v>
      </c>
      <c r="B381" s="136" t="str">
        <f>Input!B381</f>
        <v>Hu1-13</v>
      </c>
      <c r="C381" s="136">
        <f>Input!O381</f>
        <v>2.0634955291759427</v>
      </c>
      <c r="D381" s="136">
        <f>C381*Input!P381/100</f>
        <v>1.9264749359834729E-2</v>
      </c>
      <c r="E381" s="137">
        <f>Input!M381</f>
        <v>2.7197350512040623</v>
      </c>
      <c r="F381" s="138">
        <f>E381*Input!N381/100</f>
        <v>3.2800432660725362E-4</v>
      </c>
      <c r="G381" s="139">
        <f t="shared" ref="G381" si="2002">E381*137.88</f>
        <v>374.9970688600161</v>
      </c>
      <c r="H381" s="138">
        <f>G381*Input!L381/100</f>
        <v>2.9760485427904465E-2</v>
      </c>
      <c r="I381" s="136">
        <v>0</v>
      </c>
      <c r="J381" s="140">
        <f>(((C381*Constants!$B$24*0.000000001*Input!G381*(Constants!$B$4/Constants!$B$3))-(I381*0.000000000000001))/Input!F381)*1000000000000</f>
        <v>748.5767573225321</v>
      </c>
      <c r="K381" s="136">
        <f>J381*Input!P381/100</f>
        <v>6.9886963177359016</v>
      </c>
      <c r="L381" s="141">
        <f>(J381/Constants!$B$4)*602200000000*Constants!$B$17/(365.2425*24*60)</f>
        <v>10.334933290719858</v>
      </c>
      <c r="M381" s="142">
        <f>L381*Input!P381/100</f>
        <v>9.6486712319575799E-2</v>
      </c>
      <c r="N381" s="136">
        <v>0</v>
      </c>
      <c r="O381" s="140">
        <f>(((G381*Constants!$B$23*0.000000001*Input!G381*(Constants!$B$7/Constants!$B$6))-(N381*0.000000001))/Input!F381)*1000000</f>
        <v>13.703836864293402</v>
      </c>
      <c r="P381" s="136">
        <f>O381*Input!N381/100</f>
        <v>1.6527042884630458E-3</v>
      </c>
      <c r="Q381" s="143">
        <f>(O381/Constants!$B$7)*602200000000000000*Constants!$B$18/(365.2425*24*60)</f>
        <v>10.22471715508726</v>
      </c>
      <c r="R381" s="144">
        <f>Q381*Input!N381/100</f>
        <v>1.2331169772288226E-3</v>
      </c>
      <c r="S381" s="142">
        <f>Input!S381*Constants!$B$17/Constants!$B$18</f>
        <v>0.99815690890058539</v>
      </c>
      <c r="T381" s="136">
        <f>S381*Input!T381/100</f>
        <v>1.7367600625979433E-3</v>
      </c>
      <c r="U381" s="142">
        <f>S381</f>
        <v>0.99815690890058539</v>
      </c>
      <c r="V381" s="136">
        <f>U381*Input!T381/100</f>
        <v>1.7367600625979433E-3</v>
      </c>
      <c r="W381" s="145">
        <v>0</v>
      </c>
      <c r="X381" s="140">
        <f>(((Constants!$B$25*0.000000001*Input!G381/Input!W381*(Constants!$B$11/Constants!$B$9))-(W381*0.000000001))/Input!F381)*1000000000</f>
        <v>0.94035085260619555</v>
      </c>
      <c r="Y381" s="140">
        <f>X381*Input!X381/100</f>
        <v>5.9945072213928698E-3</v>
      </c>
      <c r="Z381" s="140">
        <f>(X381/Constants!$B$11)*6.022E+23*0.000000001*Constants!$B$19/(365.2425*24*60)</f>
        <v>2.2957004347071576E-4</v>
      </c>
      <c r="AA381" s="140">
        <f>Z381*Input!X381/100</f>
        <v>1.4634530075520598E-6</v>
      </c>
      <c r="AB381" s="141">
        <v>0</v>
      </c>
      <c r="AC381" s="141">
        <v>0.9</v>
      </c>
      <c r="AD381" s="140">
        <f>(((Input!G381*Constants!$B$25*0.000000001*Input!U381*(Constants!$B$10/Constants!$B$9))-((AB381*0.000000000000001)+(Input!G381*AC381*0.000000000000001)))/Input!F381)*1000000000000</f>
        <v>222.62696012939151</v>
      </c>
      <c r="AE381" s="140">
        <f>AD381*Input!V381/100</f>
        <v>0.74266249058377742</v>
      </c>
      <c r="AF381" s="140">
        <f>(AD381/Constants!$B$10)*602200000000*Constants!$B$16/(365.2425*24*60)</f>
        <v>10.161956413298441</v>
      </c>
      <c r="AG381" s="140">
        <f>AF381*Input!V381/100</f>
        <v>3.3899325826116135E-2</v>
      </c>
      <c r="AH381" s="136">
        <f t="shared" ref="AH381" si="2003">AF381/Z381</f>
        <v>44265.167439386372</v>
      </c>
      <c r="AI381" s="145">
        <f t="shared" ref="AI381" si="2004">AH381*SQRT((AG381/AF381)^2+(AA381/Z381)^2)</f>
        <v>318.48097075089004</v>
      </c>
      <c r="AJ381" s="142">
        <f t="shared" si="1958"/>
        <v>-1.8430910994146066</v>
      </c>
      <c r="AK381" s="145">
        <f t="shared" ref="AK381" si="2005">V381*1000</f>
        <v>1.7367600625979434</v>
      </c>
      <c r="AL381" s="145">
        <f t="shared" ref="AL381" si="2006">AF381/Q381</f>
        <v>0.99386186034910573</v>
      </c>
      <c r="AM381" s="145">
        <f t="shared" ref="AM381" si="2007">AL381*SQRT((R381/Q381)^2+(AG381/AF381)^2)</f>
        <v>3.3175951407454275E-3</v>
      </c>
      <c r="AN381" s="136">
        <f>AF381/Q381</f>
        <v>0.99386186034910573</v>
      </c>
      <c r="AO381" s="140">
        <f t="shared" ref="AO381" si="2008">AN381*SQRT((R381/Q381)^2+(AG381/AF381)^2)</f>
        <v>3.3175951407454275E-3</v>
      </c>
      <c r="AP381" s="136">
        <f t="shared" ref="AP381" si="2009">ThU_Alter_Kombi(AN381,U381)</f>
        <v>615.74590000000001</v>
      </c>
      <c r="AQ381" s="136" t="e">
        <f t="shared" si="1964"/>
        <v>#VALUE!</v>
      </c>
      <c r="AR381" s="136" t="e">
        <f>(AQ381/AP381)*100</f>
        <v>#VALUE!</v>
      </c>
      <c r="AS381" s="144">
        <f t="shared" si="1965"/>
        <v>2.2452459074282974E-5</v>
      </c>
      <c r="AT381" s="144">
        <f t="shared" si="1966"/>
        <v>1.4315455940345522E-7</v>
      </c>
      <c r="AU381" s="136">
        <v>0.75</v>
      </c>
      <c r="AV381" s="136">
        <f t="shared" ref="AV381" si="2010">AU381/2</f>
        <v>0.375</v>
      </c>
      <c r="AW381" s="136">
        <f t="shared" si="1968"/>
        <v>615.7441</v>
      </c>
      <c r="AX381" s="146">
        <f t="shared" si="1969"/>
        <v>268.66195464449999</v>
      </c>
      <c r="AY381" s="146">
        <f t="shared" si="1970"/>
        <v>128.1565536112023</v>
      </c>
      <c r="AZ381" s="147">
        <f t="shared" si="1971"/>
        <v>0.43632079405145741</v>
      </c>
      <c r="BA381" s="136" t="str">
        <f>Input!B381</f>
        <v>Hu1-13</v>
      </c>
      <c r="BB381" s="148">
        <f>Input!E381</f>
        <v>0</v>
      </c>
      <c r="BC381" s="136">
        <f>((U381-1)*EXP(Constants!$B$17*AW381*1000))*1000</f>
        <v>-10.476251171665739</v>
      </c>
      <c r="BD381" s="142">
        <f>SQRT((EXP(Constants!$B$17*AW381*1000)*V381)^2+((U381-1)*Constants!$B$17*EXP(Constants!$B$17*AW381*1000)*AY381*1000)^2)*1000</f>
        <v>10.573993701926023</v>
      </c>
      <c r="BE381" s="136">
        <f t="shared" si="1972"/>
        <v>615686.1</v>
      </c>
      <c r="BF381" s="149">
        <f t="shared" si="1973"/>
        <v>64078.276805601148</v>
      </c>
      <c r="BG381" s="158">
        <f t="shared" si="1974"/>
        <v>20.813281623194165</v>
      </c>
      <c r="BH381" s="136"/>
      <c r="BI381" s="18"/>
      <c r="BJ381" s="18"/>
      <c r="BK381" s="18"/>
      <c r="BL381" s="18"/>
      <c r="BM381" s="18"/>
      <c r="BN381" s="157"/>
      <c r="BO381" s="18"/>
      <c r="BP381" s="18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</row>
    <row r="383" spans="1:110" ht="15" customHeight="1" x14ac:dyDescent="0.2">
      <c r="A383" s="136">
        <f>Input!A383</f>
        <v>10073</v>
      </c>
      <c r="B383" s="136" t="str">
        <f>Input!B383</f>
        <v>Hu1-13</v>
      </c>
      <c r="C383" s="136">
        <f>Input!O383</f>
        <v>2.4302032782261884</v>
      </c>
      <c r="D383" s="136">
        <f>C383*Input!P383/100</f>
        <v>0.90033368537846248</v>
      </c>
      <c r="E383" s="137">
        <f>Input!M383</f>
        <v>2.7166873586114435</v>
      </c>
      <c r="F383" s="138">
        <f>E383*Input!N383/100</f>
        <v>3.9032433458402438E-3</v>
      </c>
      <c r="G383" s="139">
        <f t="shared" ref="G383" si="2011">E383*137.88</f>
        <v>374.57685300534581</v>
      </c>
      <c r="H383" s="138">
        <f>G383*Input!L383/100</f>
        <v>0.21633772042281424</v>
      </c>
      <c r="I383" s="136">
        <v>0</v>
      </c>
      <c r="J383" s="140">
        <f>(((C383*Constants!$B$24*0.000000001*Input!G383*(Constants!$B$4/Constants!$B$3))-(I383*0.000000000000001))/Input!F383)*1000000000000</f>
        <v>881.60776891803721</v>
      </c>
      <c r="K383" s="136">
        <f>J383*Input!P383/100</f>
        <v>326.6151349394994</v>
      </c>
      <c r="L383" s="141">
        <f>(J383/Constants!$B$4)*602200000000*Constants!$B$17/(365.2425*24*60)</f>
        <v>12.171574112102121</v>
      </c>
      <c r="M383" s="142">
        <f>L383*Input!P383/100</f>
        <v>4.5092845834709809</v>
      </c>
      <c r="N383" s="136">
        <v>0</v>
      </c>
      <c r="O383" s="140">
        <f>(((G383*Constants!$B$23*0.000000001*Input!G383*(Constants!$B$7/Constants!$B$6))-(N383*0.000000001))/Input!F383)*1000000</f>
        <v>13.688480558875609</v>
      </c>
      <c r="P383" s="136">
        <f>O383*Input!N383/100</f>
        <v>1.9667140014007243E-2</v>
      </c>
      <c r="Q383" s="143">
        <f>(O383/Constants!$B$7)*602200000000000000*Constants!$B$18/(365.2425*24*60)</f>
        <v>10.213259496841694</v>
      </c>
      <c r="R383" s="144">
        <f>Q383*Input!N383/100</f>
        <v>1.4674061424117195E-2</v>
      </c>
      <c r="S383" s="142">
        <f>Input!S383*Constants!$B$17/Constants!$B$18</f>
        <v>0.99545163478523602</v>
      </c>
      <c r="T383" s="136">
        <f>S383*Input!T383/100</f>
        <v>3.0983621167823831E-3</v>
      </c>
      <c r="U383" s="142">
        <f>S383</f>
        <v>0.99545163478523602</v>
      </c>
      <c r="V383" s="136">
        <f>U383*Input!T383/100</f>
        <v>3.0983621167823831E-3</v>
      </c>
      <c r="W383" s="145">
        <v>0</v>
      </c>
      <c r="X383" s="140">
        <f>(((Constants!$B$25*0.000000001*Input!G383/Input!W383*(Constants!$B$11/Constants!$B$9))-(W383*0.000000001))/Input!F383)*1000000000</f>
        <v>0.87272041820575208</v>
      </c>
      <c r="Y383" s="140">
        <f>X383*Input!X383/100</f>
        <v>6.8865569269575141E-2</v>
      </c>
      <c r="Z383" s="140">
        <f>(X383/Constants!$B$11)*6.022E+23*0.000000001*Constants!$B$19/(365.2425*24*60)</f>
        <v>2.1305926802746189E-4</v>
      </c>
      <c r="AA383" s="140">
        <f>Z383*Input!X383/100</f>
        <v>1.6812311795151544E-5</v>
      </c>
      <c r="AB383" s="141">
        <v>0</v>
      </c>
      <c r="AC383" s="141">
        <v>0.9</v>
      </c>
      <c r="AD383" s="140">
        <f>(((Input!G383*Constants!$B$25*0.000000001*Input!U383*(Constants!$B$10/Constants!$B$9))-((AB383*0.000000000000001)+(Input!G383*AC383*0.000000000000001)))/Input!F383)*1000000000000</f>
        <v>222.3032532039478</v>
      </c>
      <c r="AE383" s="140">
        <f>AD383*Input!V383/100</f>
        <v>1.7629534692356996</v>
      </c>
      <c r="AF383" s="140">
        <f>(AD383/Constants!$B$10)*602200000000*Constants!$B$16/(365.2425*24*60)</f>
        <v>10.147180594300014</v>
      </c>
      <c r="AG383" s="140">
        <f>AF383*Input!V383/100</f>
        <v>8.0471189574857258E-2</v>
      </c>
      <c r="AH383" s="136">
        <f t="shared" ref="AH383" si="2012">AF383/Z383</f>
        <v>47626.093378825048</v>
      </c>
      <c r="AI383" s="145">
        <f t="shared" ref="AI383" si="2013">AH383*SQRT((AG383/AF383)^2+(AA383/Z383)^2)</f>
        <v>3777.0629508706234</v>
      </c>
      <c r="AJ383" s="142">
        <f t="shared" ref="AJ383:AJ387" si="2014">(U383-1)*1000</f>
        <v>-4.548365214763983</v>
      </c>
      <c r="AK383" s="145">
        <f t="shared" ref="AK383" si="2015">V383*1000</f>
        <v>3.0983621167823832</v>
      </c>
      <c r="AL383" s="145">
        <f t="shared" ref="AL383" si="2016">AF383/Q383</f>
        <v>0.99353008678942178</v>
      </c>
      <c r="AM383" s="145">
        <f t="shared" ref="AM383" si="2017">AL383*SQRT((R383/Q383)^2+(AG383/AF383)^2)</f>
        <v>8.007354618271666E-3</v>
      </c>
      <c r="AN383" s="136">
        <f>AF383/Q383</f>
        <v>0.99353008678942178</v>
      </c>
      <c r="AO383" s="140">
        <f t="shared" ref="AO383" si="2018">AN383*SQRT((R383/Q383)^2+(AG383/AF383)^2)</f>
        <v>8.007354618271666E-3</v>
      </c>
      <c r="AP383" s="136" t="str">
        <f t="shared" ref="AP383" si="2019">ThU_Alter_Kombi(AN383,U383)</f>
        <v>Out of range</v>
      </c>
      <c r="AQ383" s="136" t="e">
        <f t="shared" ref="AQ383:AQ387" si="2020">Montealter(AN383,AO383,U383,V383)</f>
        <v>#VALUE!</v>
      </c>
      <c r="AR383" s="136" t="e">
        <f>(AQ383/AP383)*100</f>
        <v>#VALUE!</v>
      </c>
      <c r="AS383" s="144">
        <f>Z383/Q383</f>
        <v>2.0861045202400609E-5</v>
      </c>
      <c r="AT383" s="144">
        <f>AS383*SQRT((Y383/X383)^2+(P383/O383)^2)</f>
        <v>1.6463988240735654E-6</v>
      </c>
      <c r="AU383" s="136">
        <v>0.75</v>
      </c>
      <c r="AV383" s="136">
        <f t="shared" ref="AV383" si="2021">AU383/2</f>
        <v>0.375</v>
      </c>
      <c r="AW383" s="136" t="str">
        <f>marincorr_age(AN383,U383,AS383,AU383)</f>
        <v>Out of range</v>
      </c>
      <c r="AX383" s="146">
        <f>marincorr_age_error(AN383, AO383, U383, V383, AS383, AT383, AU383, AV383)</f>
        <v>295.48327238299998</v>
      </c>
      <c r="AY383" s="146" t="e">
        <f>SQRT(((AU383*EXP(-0.0000091577*AW383*1000))/(0.0000091577*(EXP(-0.0000091577*AW383*1000)+(AJ383/1000)*EXP(-(0.0000091577-0.0000028263)*AW383*1000)-AS383*AU383*EXP(-0.0000091577*AW383*1000))))^2*AT383^2+((AS383*EXP(-0.0000091577*AW383*1000))/(0.0000091577*(EXP(-0.0000091577*AW383*1000)+(AJ383/1000)*EXP(-(0.0000091577-0.0000028263)*AW383*1000)-AS383*AU383*EXP(-0.0000091577*AW383*1000))))^2*AV383^2+((0.0000091577/(0.0000091577-0.0000028263))*(EXP(-(0.0000091577-0.0000028263)*AW383*1000)-1)/(0.0000091577*(EXP(-0.0000091577*AW383*1000)+(AJ383/1000)*EXP(-(0.0000091577-0.0000028263)*AW383*1000)-AS383*AU383*EXP(-0.0000091577*AW383*1000))))^2*T383^2+(1/(0.0000091577*(EXP(-0.0000091577*AW383*1000)+(AJ383/1000)*EXP(-(0.0000091577-0.0000028263)*AW383*1000)-AS383*AU383*EXP(-0.0000091577*AW383*1000))))^2*AO383^2)/1000</f>
        <v>#VALUE!</v>
      </c>
      <c r="AZ383" s="147" t="e">
        <f>AX383/AW383</f>
        <v>#VALUE!</v>
      </c>
      <c r="BA383" s="136" t="str">
        <f>Input!B383</f>
        <v>Hu1-13</v>
      </c>
      <c r="BB383" s="148">
        <f>Input!E383</f>
        <v>0</v>
      </c>
      <c r="BC383" s="136" t="e">
        <f>((U383-1)*EXP(Constants!$B$17*AW383*1000))*1000</f>
        <v>#VALUE!</v>
      </c>
      <c r="BD383" s="142" t="e">
        <f>SQRT((EXP(Constants!$B$17*AW383*1000)*V383)^2+((U383-1)*Constants!$B$17*EXP(Constants!$B$17*AW383*1000)*AY383*1000)^2)*1000</f>
        <v>#VALUE!</v>
      </c>
      <c r="BE383" s="136" t="e">
        <f t="shared" ref="BE383:BE387" si="2022">AW383*1000-58</f>
        <v>#VALUE!</v>
      </c>
      <c r="BF383" s="149" t="e">
        <f t="shared" ref="BF383:BF387" si="2023">AY383/2*1000</f>
        <v>#VALUE!</v>
      </c>
      <c r="BG383" s="158" t="e">
        <f t="shared" ref="BG383:BG387" si="2024">AY383/AW383*100</f>
        <v>#VALUE!</v>
      </c>
      <c r="BH383" s="136"/>
      <c r="BI383" s="18"/>
      <c r="BJ383" s="18"/>
      <c r="BK383" s="18"/>
      <c r="BL383" s="18"/>
      <c r="BM383" s="18"/>
      <c r="BN383" s="157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</row>
    <row r="384" spans="1:110" ht="15" customHeight="1" x14ac:dyDescent="0.2">
      <c r="A384" s="18">
        <f>Input!A384</f>
        <v>10229</v>
      </c>
      <c r="B384" s="18" t="str">
        <f>Input!B384</f>
        <v>YS 36</v>
      </c>
      <c r="C384" s="18">
        <f>Input!O384</f>
        <v>7.9858028616593302E-2</v>
      </c>
      <c r="D384" s="18">
        <f>C384*Input!P384/100</f>
        <v>5.0875316375897667E-4</v>
      </c>
      <c r="E384" s="150">
        <f>Input!M384</f>
        <v>5.0592860593556742E-2</v>
      </c>
      <c r="F384" s="151">
        <f>E384*Input!N384/100</f>
        <v>4.4411357461920712E-5</v>
      </c>
      <c r="G384" s="21">
        <f>E384*137.88</f>
        <v>6.9757436186396031</v>
      </c>
      <c r="H384" s="151">
        <f>G384*Input!L384/100</f>
        <v>8.2925050557144143E-3</v>
      </c>
      <c r="I384" s="18">
        <v>0.3</v>
      </c>
      <c r="J384" s="127">
        <f>(((C384*Constants!$B$24*0.000000001*Input!G384*(Constants!$B$4/Constants!$B$3))-(I384*0.000000000000001))/Input!F384)*1000000000000</f>
        <v>0.92022970988957087</v>
      </c>
      <c r="K384" s="18">
        <f>J384*Input!P384/100</f>
        <v>5.8625260903829232E-3</v>
      </c>
      <c r="L384" s="132">
        <f>(J384/Constants!$B$4)*602200000000*Constants!$B$17/(365.2425*24*60)</f>
        <v>1.2704792889728341E-2</v>
      </c>
      <c r="M384" s="130">
        <f>L384*Input!P384/100</f>
        <v>8.0938681927452498E-5</v>
      </c>
      <c r="N384" s="18">
        <v>5.0000000000000001E-3</v>
      </c>
      <c r="O384" s="127">
        <f>(((G384*Constants!$B$23*0.000000001*Input!G384*(Constants!$B$7/Constants!$B$6))-(N384*0.000000001))/Input!F384)*1000000</f>
        <v>8.0901668183544842E-3</v>
      </c>
      <c r="P384" s="18">
        <f>O384*Input!N384/100</f>
        <v>7.101699454848949E-6</v>
      </c>
      <c r="Q384" s="128">
        <f>(O384/Constants!$B$7)*602200000000000000*Constants!$B$18/(365.2425*24*60)</f>
        <v>6.0362414026308535E-3</v>
      </c>
      <c r="R384" s="129">
        <f>Q384*Input!N384/100</f>
        <v>5.2987253836527592E-6</v>
      </c>
      <c r="S384" s="130">
        <f>Input!S384*Constants!$B$17/Constants!$B$18</f>
        <v>2.1023349265072246</v>
      </c>
      <c r="T384" s="18">
        <f>S384*Input!T384/100</f>
        <v>7.5074094499721807E-3</v>
      </c>
      <c r="U384" s="18">
        <f>S384*1/((U383+U385)/2)</f>
        <v>2.1075870379372073</v>
      </c>
      <c r="V384" s="18">
        <f>U384*Input!T384/100</f>
        <v>7.5261646685078239E-3</v>
      </c>
      <c r="W384" s="131">
        <v>3.0000000000000001E-3</v>
      </c>
      <c r="X384" s="127">
        <f>IF((((Constants!$B$25*0.000000001*Input!G384/Input!W384*(Constants!$B$11/Constants!$B$9))-(W384*0.000000001))/Input!F384)*1000000000&lt;0, "n.d.", (((Constants!$B$25*0.000000001*Input!G384/Input!W384*(Constants!$B$11/Constants!$B$9))-(W384*0.000000001))/Input!F384)*1000000000)</f>
        <v>0.28913456995062242</v>
      </c>
      <c r="Y384" s="127">
        <f>X384*Input!X384/100</f>
        <v>9.531240567187938E-4</v>
      </c>
      <c r="Z384" s="127">
        <f>(X384/Constants!$B$11)*6.022E+23*0.000000001*Constants!$B$19/(365.2425*24*60)</f>
        <v>7.0587095878615208E-5</v>
      </c>
      <c r="AA384" s="127">
        <f>Z384*Input!X384/100</f>
        <v>2.3268839553607778E-7</v>
      </c>
      <c r="AB384" s="132">
        <v>0.05</v>
      </c>
      <c r="AC384" s="132">
        <v>0.9</v>
      </c>
      <c r="AD384" s="127">
        <f>(((Input!G384*Constants!$B$25*0.000000001*Input!U384*(Constants!$B$10/Constants!$B$9))-((AB384*0.000000000000001)+(Input!G384*AC384*0.000000000000001)))/Input!F384)*1000000000000</f>
        <v>1.4238459546334447E-2</v>
      </c>
      <c r="AE384" s="127">
        <f>AD384*Input!V384/100</f>
        <v>6.6738920967880731E-4</v>
      </c>
      <c r="AF384" s="127">
        <f>(AD384/Constants!$B$10)*602200000000*Constants!$B$16/(365.2425*24*60)</f>
        <v>6.4992400389543613E-4</v>
      </c>
      <c r="AG384" s="127">
        <f>AF384*Input!V384/100</f>
        <v>3.0463426601701904E-5</v>
      </c>
      <c r="AH384" s="18">
        <f>AF384/Z384</f>
        <v>9.2074053452075031</v>
      </c>
      <c r="AI384" s="131">
        <f>AH384*SQRT((AG384/AF384)^2+(AA384/Z384)^2)</f>
        <v>0.43263816836300889</v>
      </c>
      <c r="AJ384" s="130">
        <f t="shared" si="2014"/>
        <v>1107.5870379372072</v>
      </c>
      <c r="AK384" s="131">
        <f>V384*1000</f>
        <v>7.5261646685078238</v>
      </c>
      <c r="AL384" s="131">
        <f>AF384/Q384</f>
        <v>0.10767031345236977</v>
      </c>
      <c r="AM384" s="131">
        <f>AL384*SQRT((R384/Q384)^2+(AG384/AF384)^2)</f>
        <v>5.0476391471854093E-3</v>
      </c>
      <c r="AN384" s="18">
        <f>AL384*1/((AN383+AN385)/2)</f>
        <v>0.10864719474056049</v>
      </c>
      <c r="AO384" s="127">
        <f>AN384*SQRT((R384/Q384)^2+(AG384/AF384)^2)</f>
        <v>5.0934358396470293E-3</v>
      </c>
      <c r="AP384" s="18">
        <f>ThU_Alter_Kombi(AN384,U384)</f>
        <v>5.7464000000000004</v>
      </c>
      <c r="AQ384" s="18">
        <f t="shared" si="2020"/>
        <v>0.27400000000000002</v>
      </c>
      <c r="AR384" s="152">
        <f>(AQ384/AP384)</f>
        <v>4.7682027008213841E-2</v>
      </c>
      <c r="AS384" s="129">
        <f>Z384/Q384</f>
        <v>1.1693882197595729E-2</v>
      </c>
      <c r="AT384" s="129">
        <f>AS384*SQRT((Y384/X384)^2+(P384/O384)^2)</f>
        <v>3.9891900026897243E-5</v>
      </c>
      <c r="AU384" s="18">
        <v>0.75</v>
      </c>
      <c r="AV384" s="18">
        <f>AU384/2</f>
        <v>0.375</v>
      </c>
      <c r="AW384" s="18">
        <f>marincorr_age(AN384,U384,AS384,AU384)</f>
        <v>5.2953999999999999</v>
      </c>
      <c r="AX384" s="133">
        <f>marincorr_age_error(AN384, AO384, U384, V384, AS384, AT384, AU384, AV384)</f>
        <v>0.35865785509999998</v>
      </c>
      <c r="AY384" s="133">
        <f>SQRT(((AU384*EXP(-0.0000091577*AW384*1000))/(0.0000091577*(EXP(-0.0000091577*AW384*1000)+(AJ384/1000)*EXP(-(0.0000091577-0.0000028263)*AW384*1000)-AS384*AU384*EXP(-0.0000091577*AW384*1000))))^2*AT384^2+((AS384*EXP(-0.0000091577*AW384*1000))/(0.0000091577*(EXP(-0.0000091577*AW384*1000)+(AJ384/1000)*EXP(-(0.0000091577-0.0000028263)*AW384*1000)-AS384*AU384*EXP(-0.0000091577*AW384*1000))))^2*AV384^2+((0.0000091577/(0.0000091577-0.0000028263))*(EXP(-(0.0000091577-0.0000028263)*AW384*1000)-1)/(0.0000091577*(EXP(-0.0000091577*AW384*1000)+(AJ384/1000)*EXP(-(0.0000091577-0.0000028263)*AW384*1000)-AS384*AU384*EXP(-0.0000091577*AW384*1000))))^2*T384^2+(1/(0.0000091577*(EXP(-0.0000091577*AW384*1000)+(AJ384/1000)*EXP(-(0.0000091577-0.0000028263)*AW384*1000)-AS384*AU384*EXP(-0.0000091577*AW384*1000))))^2*AO384^2)/1000</f>
        <v>0.35745797603570806</v>
      </c>
      <c r="AZ384" s="152">
        <f>AX384/AW384</f>
        <v>6.7730078011103978E-2</v>
      </c>
      <c r="BA384" s="18" t="str">
        <f>Input!B384</f>
        <v>YS 36</v>
      </c>
      <c r="BB384" s="134">
        <f>Input!E384</f>
        <v>0</v>
      </c>
      <c r="BC384" s="18">
        <f>((U384-1)*EXP(Constants!$B$17*AW384*1000))*1000</f>
        <v>1124.2630405482178</v>
      </c>
      <c r="BD384" s="130">
        <f>SQRT((EXP(Constants!$B$17*AW384*1000)*V384)^2+((U384-1)*Constants!$B$17*EXP(Constants!$B$17*AW384*1000)*AY384*1000)^2)*1000</f>
        <v>7.7232040198313516</v>
      </c>
      <c r="BE384" s="18">
        <f t="shared" si="2022"/>
        <v>5237.3999999999996</v>
      </c>
      <c r="BF384" s="135">
        <f t="shared" si="2023"/>
        <v>178.72898801785402</v>
      </c>
      <c r="BG384" s="20">
        <f t="shared" si="2024"/>
        <v>6.7503489072725023</v>
      </c>
      <c r="BH384" s="18"/>
      <c r="BI384" s="18"/>
      <c r="BJ384" s="18"/>
      <c r="BK384" s="18"/>
      <c r="BL384" s="18"/>
      <c r="BM384" s="18"/>
      <c r="BN384" s="157"/>
      <c r="BO384" s="18"/>
      <c r="BP384" s="18"/>
      <c r="BQ384" s="18"/>
      <c r="BR384" s="18"/>
      <c r="BS384" s="18"/>
      <c r="BT384" s="18"/>
      <c r="BU384" s="18"/>
      <c r="BV384" s="18"/>
      <c r="BW384" s="18"/>
      <c r="BX384" s="18"/>
      <c r="BY384" s="18"/>
      <c r="BZ384" s="18"/>
      <c r="CA384" s="18"/>
      <c r="CB384" s="18"/>
      <c r="CC384" s="18"/>
      <c r="CD384" s="18"/>
      <c r="CE384" s="1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  <c r="CY384" s="18"/>
      <c r="CZ384" s="18"/>
      <c r="DA384" s="18"/>
      <c r="DB384" s="18"/>
      <c r="DC384" s="18"/>
      <c r="DD384" s="18"/>
      <c r="DE384" s="18"/>
      <c r="DF384" s="18"/>
    </row>
    <row r="385" spans="1:110" ht="15" customHeight="1" x14ac:dyDescent="0.2">
      <c r="A385" s="136">
        <f>Input!A385</f>
        <v>10073</v>
      </c>
      <c r="B385" s="136" t="str">
        <f>Input!B385</f>
        <v>Hu1-13</v>
      </c>
      <c r="C385" s="136">
        <f>Input!O385</f>
        <v>2.4349431423778691</v>
      </c>
      <c r="D385" s="136">
        <f>C385*Input!P385/100</f>
        <v>0.53248850336631104</v>
      </c>
      <c r="E385" s="137">
        <f>Input!M385</f>
        <v>2.7119697738054072</v>
      </c>
      <c r="F385" s="138">
        <f>E385*Input!N385/100</f>
        <v>4.1426369240974018E-3</v>
      </c>
      <c r="G385" s="139">
        <f t="shared" ref="G385" si="2025">E385*137.88</f>
        <v>373.92639241228954</v>
      </c>
      <c r="H385" s="138">
        <f>G385*Input!L385/100</f>
        <v>0.26335593619916858</v>
      </c>
      <c r="I385" s="136">
        <v>0</v>
      </c>
      <c r="J385" s="140">
        <f>(((C385*Constants!$B$24*0.000000001*Input!G385*(Constants!$B$4/Constants!$B$3))-(I385*0.000000000000001))/Input!F385)*1000000000000</f>
        <v>883.3272551425755</v>
      </c>
      <c r="K385" s="136">
        <f>J385*Input!P385/100</f>
        <v>193.17149541906966</v>
      </c>
      <c r="L385" s="141">
        <f>(J385/Constants!$B$4)*602200000000*Constants!$B$17/(365.2425*24*60)</f>
        <v>12.195313528602943</v>
      </c>
      <c r="M385" s="142">
        <f>L385*Input!P385/100</f>
        <v>2.666946975438226</v>
      </c>
      <c r="N385" s="136">
        <v>0</v>
      </c>
      <c r="O385" s="140">
        <f>(((G385*Constants!$B$23*0.000000001*Input!G385*(Constants!$B$7/Constants!$B$6))-(N385*0.000000001))/Input!F385)*1000000</f>
        <v>13.664710224134083</v>
      </c>
      <c r="P385" s="136">
        <f>O385*Input!N385/100</f>
        <v>2.0873364326681812E-2</v>
      </c>
      <c r="Q385" s="143">
        <f>(O385/Constants!$B$7)*602200000000000000*Constants!$B$18/(365.2425*24*60)</f>
        <v>10.195523956655345</v>
      </c>
      <c r="R385" s="144">
        <f>Q385*Input!N385/100</f>
        <v>1.5574050423170633E-2</v>
      </c>
      <c r="S385" s="142">
        <f>Input!S385*Constants!$B$17/Constants!$B$18</f>
        <v>0.99956436091463985</v>
      </c>
      <c r="T385" s="136">
        <f>S385*Input!T385/100</f>
        <v>3.6746049810356019E-3</v>
      </c>
      <c r="U385" s="142">
        <f>S385</f>
        <v>0.99956436091463985</v>
      </c>
      <c r="V385" s="136">
        <f>U385*Input!T385/100</f>
        <v>3.6746049810356019E-3</v>
      </c>
      <c r="W385" s="145">
        <v>0</v>
      </c>
      <c r="X385" s="140">
        <f>(((Constants!$B$25*0.000000001*Input!G385/Input!W385*(Constants!$B$11/Constants!$B$9))-(W385*0.000000001))/Input!F385)*1000000000</f>
        <v>1.0960680113487038</v>
      </c>
      <c r="Y385" s="140">
        <f>X385*Input!X385/100</f>
        <v>0.10335995797333027</v>
      </c>
      <c r="Z385" s="140">
        <f>(X385/Constants!$B$11)*6.022E+23*0.000000001*Constants!$B$19/(365.2425*24*60)</f>
        <v>2.6758563605786326E-4</v>
      </c>
      <c r="AA385" s="140">
        <f>Z385*Input!X385/100</f>
        <v>2.5233507237543652E-5</v>
      </c>
      <c r="AB385" s="141">
        <v>0</v>
      </c>
      <c r="AC385" s="141">
        <v>0.9</v>
      </c>
      <c r="AD385" s="140">
        <f>(((Input!G385*Constants!$B$25*0.000000001*Input!U385*(Constants!$B$10/Constants!$B$9))-((AB385*0.000000000000001)+(Input!G385*AC385*0.000000000000001)))/Input!F385)*1000000000000</f>
        <v>220.79084588465821</v>
      </c>
      <c r="AE385" s="140">
        <f>AD385*Input!V385/100</f>
        <v>2.2245487424649553</v>
      </c>
      <c r="AF385" s="140">
        <f>(AD385/Constants!$B$10)*602200000000*Constants!$B$16/(365.2425*24*60)</f>
        <v>10.078145751220625</v>
      </c>
      <c r="AG385" s="140">
        <f>AF385*Input!V385/100</f>
        <v>0.10154101438140373</v>
      </c>
      <c r="AH385" s="136">
        <f t="shared" ref="AH385" si="2026">AF385/Z385</f>
        <v>37663.253901421325</v>
      </c>
      <c r="AI385" s="145">
        <f t="shared" ref="AI385" si="2027">AH385*SQRT((AG385/AF385)^2+(AA385/Z385)^2)</f>
        <v>3571.8848139923052</v>
      </c>
      <c r="AJ385" s="142">
        <f t="shared" si="2014"/>
        <v>-0.43563908536015106</v>
      </c>
      <c r="AK385" s="145">
        <f t="shared" ref="AK385" si="2028">V385*1000</f>
        <v>3.6746049810356021</v>
      </c>
      <c r="AL385" s="145">
        <f t="shared" ref="AL385" si="2029">AF385/Q385</f>
        <v>0.988487280699478</v>
      </c>
      <c r="AM385" s="145">
        <f t="shared" ref="AM385" si="2030">AL385*SQRT((R385/Q385)^2+(AG385/AF385)^2)</f>
        <v>1.0073184330708095E-2</v>
      </c>
      <c r="AN385" s="136">
        <f>AF385/Q385</f>
        <v>0.988487280699478</v>
      </c>
      <c r="AO385" s="140">
        <f t="shared" ref="AO385" si="2031">AN385*SQRT((R385/Q385)^2+(AG385/AF385)^2)</f>
        <v>1.0073184330708095E-2</v>
      </c>
      <c r="AP385" s="136">
        <f t="shared" ref="AP385" si="2032">ThU_Alter_Kombi(AN385,U385)</f>
        <v>492.6653</v>
      </c>
      <c r="AQ385" s="136" t="e">
        <f t="shared" si="2020"/>
        <v>#VALUE!</v>
      </c>
      <c r="AR385" s="136" t="e">
        <f>(AQ385/AP385)*100</f>
        <v>#VALUE!</v>
      </c>
      <c r="AS385" s="144">
        <f>Z385/Q385</f>
        <v>2.6245403099974187E-5</v>
      </c>
      <c r="AT385" s="144">
        <f>AS385*SQRT((Y385/X385)^2+(P385/O385)^2)</f>
        <v>2.4752840258181807E-6</v>
      </c>
      <c r="AU385" s="136">
        <v>0.75</v>
      </c>
      <c r="AV385" s="136">
        <f t="shared" ref="AV385" si="2033">AU385/2</f>
        <v>0.375</v>
      </c>
      <c r="AW385" s="136">
        <f>marincorr_age(AN385,U385,AS385,AU385)</f>
        <v>492.66320000000002</v>
      </c>
      <c r="AX385" s="146">
        <f>marincorr_age_error(AN385, AO385, U385, V385, AS385, AT385, AU385, AV385)</f>
        <v>210.30761514790001</v>
      </c>
      <c r="AY385" s="146">
        <f>SQRT(((AU385*EXP(-0.0000091577*AW385*1000))/(0.0000091577*(EXP(-0.0000091577*AW385*1000)+(AJ385/1000)*EXP(-(0.0000091577-0.0000028263)*AW385*1000)-AS385*AU385*EXP(-0.0000091577*AW385*1000))))^2*AT385^2+((AS385*EXP(-0.0000091577*AW385*1000))/(0.0000091577*(EXP(-0.0000091577*AW385*1000)+(AJ385/1000)*EXP(-(0.0000091577-0.0000028263)*AW385*1000)-AS385*AU385*EXP(-0.0000091577*AW385*1000))))^2*AV385^2+((0.0000091577/(0.0000091577-0.0000028263))*(EXP(-(0.0000091577-0.0000028263)*AW385*1000)-1)/(0.0000091577*(EXP(-0.0000091577*AW385*1000)+(AJ385/1000)*EXP(-(0.0000091577-0.0000028263)*AW385*1000)-AS385*AU385*EXP(-0.0000091577*AW385*1000))))^2*T385^2+(1/(0.0000091577*(EXP(-0.0000091577*AW385*1000)+(AJ385/1000)*EXP(-(0.0000091577-0.0000028263)*AW385*1000)-AS385*AU385*EXP(-0.0000091577*AW385*1000))))^2*AO385^2)/1000</f>
        <v>112.39510236182419</v>
      </c>
      <c r="AZ385" s="147">
        <f>AX385/AW385</f>
        <v>0.42687908321120799</v>
      </c>
      <c r="BA385" s="136" t="str">
        <f>Input!B385</f>
        <v>Hu1-13</v>
      </c>
      <c r="BB385" s="148">
        <f>Input!E385</f>
        <v>0</v>
      </c>
      <c r="BC385" s="136">
        <f>((U385-1)*EXP(Constants!$B$17*AW385*1000))*1000</f>
        <v>-1.7495943234378644</v>
      </c>
      <c r="BD385" s="142">
        <f>SQRT((EXP(Constants!$B$17*AW385*1000)*V385)^2+((U385-1)*Constants!$B$17*EXP(Constants!$B$17*AW385*1000)*AY385*1000)^2)*1000</f>
        <v>14.768215442778274</v>
      </c>
      <c r="BE385" s="136">
        <f t="shared" si="2022"/>
        <v>492605.2</v>
      </c>
      <c r="BF385" s="149">
        <f t="shared" si="2023"/>
        <v>56197.551180912094</v>
      </c>
      <c r="BG385" s="158">
        <f t="shared" si="2024"/>
        <v>22.813780765810026</v>
      </c>
      <c r="BH385" s="136"/>
      <c r="BI385" s="18"/>
      <c r="BJ385" s="18"/>
      <c r="BK385" s="18"/>
      <c r="BL385" s="18"/>
      <c r="BM385" s="18"/>
      <c r="BN385" s="157"/>
      <c r="BO385" s="18"/>
      <c r="BP385" s="18"/>
      <c r="BQ385" s="18"/>
      <c r="BR385" s="18"/>
      <c r="BS385" s="18"/>
      <c r="BT385" s="18"/>
      <c r="BU385" s="18"/>
      <c r="BV385" s="18"/>
      <c r="BW385" s="18"/>
      <c r="BX385" s="18"/>
      <c r="BY385" s="18"/>
      <c r="BZ385" s="18"/>
      <c r="CA385" s="18"/>
      <c r="CB385" s="18"/>
      <c r="CC385" s="18"/>
      <c r="CD385" s="18"/>
      <c r="CE385" s="1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  <c r="CY385" s="18"/>
      <c r="CZ385" s="18"/>
      <c r="DA385" s="18"/>
      <c r="DB385" s="18"/>
      <c r="DC385" s="18"/>
      <c r="DD385" s="18"/>
      <c r="DE385" s="18"/>
      <c r="DF385" s="18"/>
    </row>
    <row r="386" spans="1:110" ht="15" customHeight="1" x14ac:dyDescent="0.2">
      <c r="A386" s="18">
        <f>Input!A386</f>
        <v>10227</v>
      </c>
      <c r="B386" s="18" t="str">
        <f>Input!B386</f>
        <v>YS 28</v>
      </c>
      <c r="C386" s="18">
        <f>Input!O386</f>
        <v>0.18863996174568565</v>
      </c>
      <c r="D386" s="18">
        <f>C386*Input!P386/100</f>
        <v>9.1356686322439137E-4</v>
      </c>
      <c r="E386" s="150">
        <f>Input!M386</f>
        <v>0.15133117884022895</v>
      </c>
      <c r="F386" s="151">
        <f>E386*Input!N386/100</f>
        <v>3.3500362678708376E-5</v>
      </c>
      <c r="G386" s="21">
        <f>E386*137.88</f>
        <v>20.865542938490766</v>
      </c>
      <c r="H386" s="151">
        <f>G386*Input!L386/100</f>
        <v>7.3862321540320106E-3</v>
      </c>
      <c r="I386" s="18">
        <v>0.3</v>
      </c>
      <c r="J386" s="127">
        <f>(((C386*Constants!$B$24*0.000000001*Input!G386*(Constants!$B$4/Constants!$B$3))-(I386*0.000000000000001))/Input!F386)*1000000000000</f>
        <v>2.2891998993361176</v>
      </c>
      <c r="K386" s="18">
        <f>J386*Input!P386/100</f>
        <v>1.1086395225999458E-2</v>
      </c>
      <c r="L386" s="132">
        <f>(J386/Constants!$B$4)*602200000000*Constants!$B$17/(365.2425*24*60)</f>
        <v>3.1604946342954354E-2</v>
      </c>
      <c r="M386" s="130">
        <f>L386*Input!P386/100</f>
        <v>1.5305999548406059E-4</v>
      </c>
      <c r="N386" s="18">
        <v>5.0000000000000001E-3</v>
      </c>
      <c r="O386" s="127">
        <f>(((G386*Constants!$B$23*0.000000001*Input!G386*(Constants!$B$7/Constants!$B$6))-(N386*0.000000001))/Input!F386)*1000000</f>
        <v>2.5501866685125638E-2</v>
      </c>
      <c r="P386" s="18">
        <f>O386*Input!N386/100</f>
        <v>5.6453784969041138E-6</v>
      </c>
      <c r="Q386" s="128">
        <f>(O386/Constants!$B$7)*602200000000000000*Constants!$B$18/(365.2425*24*60)</f>
        <v>1.9027472113416547E-2</v>
      </c>
      <c r="R386" s="129">
        <f>Q386*Input!N386/100</f>
        <v>4.2121340859403537E-6</v>
      </c>
      <c r="S386" s="130">
        <f>Input!S386*Constants!$B$17/Constants!$B$18</f>
        <v>1.6422703793368536</v>
      </c>
      <c r="T386" s="18">
        <f>S386*Input!T386/100</f>
        <v>2.930332846530566E-3</v>
      </c>
      <c r="U386" s="18">
        <f>S386*1/((U385+U387)/2)</f>
        <v>1.6429861283110505</v>
      </c>
      <c r="V386" s="18">
        <f>U386*Input!T386/100</f>
        <v>2.9316099704167113E-3</v>
      </c>
      <c r="W386" s="131">
        <v>3.0000000000000001E-3</v>
      </c>
      <c r="X386" s="127">
        <f>IF((((Constants!$B$25*0.000000001*Input!G386/Input!W386*(Constants!$B$11/Constants!$B$9))-(W386*0.000000001))/Input!F386)*1000000000&lt;0, "n.d.", (((Constants!$B$25*0.000000001*Input!G386/Input!W386*(Constants!$B$11/Constants!$B$9))-(W386*0.000000001))/Input!F386)*1000000000)</f>
        <v>2.725083550203494</v>
      </c>
      <c r="Y386" s="127">
        <f>X386*Input!X386/100</f>
        <v>7.4125823929029559E-3</v>
      </c>
      <c r="Z386" s="127">
        <f>(X386/Constants!$B$11)*6.022E+23*0.000000001*Constants!$B$19/(365.2425*24*60)</f>
        <v>6.6528099309709368E-4</v>
      </c>
      <c r="AA386" s="127">
        <f>Z386*Input!X386/100</f>
        <v>1.8096510014881034E-6</v>
      </c>
      <c r="AB386" s="132">
        <v>0.05</v>
      </c>
      <c r="AC386" s="132">
        <v>0.9</v>
      </c>
      <c r="AD386" s="127">
        <f>(((Input!G386*Constants!$B$25*0.000000001*Input!U386*(Constants!$B$10/Constants!$B$9))-((AB386*0.000000000000001)+(Input!G386*AC386*0.000000000000001)))/Input!F386)*1000000000000</f>
        <v>0.11271452976654311</v>
      </c>
      <c r="AE386" s="127">
        <f>AD386*Input!V386/100</f>
        <v>1.6031075478501499E-3</v>
      </c>
      <c r="AF386" s="127">
        <f>(AD386/Constants!$B$10)*602200000000*Constants!$B$16/(365.2425*24*60)</f>
        <v>5.14493005684186E-3</v>
      </c>
      <c r="AG386" s="127">
        <f>AF386*Input!V386/100</f>
        <v>7.3174915641909476E-5</v>
      </c>
      <c r="AH386" s="18">
        <f>AF386/Z386</f>
        <v>7.7334691810306824</v>
      </c>
      <c r="AI386" s="131">
        <f>AH386*SQRT((AG386/AF386)^2+(AA386/Z386)^2)</f>
        <v>0.11198452224058003</v>
      </c>
      <c r="AJ386" s="130">
        <f t="shared" si="2014"/>
        <v>642.98612831105049</v>
      </c>
      <c r="AK386" s="131">
        <f>V386*1000</f>
        <v>2.9316099704167113</v>
      </c>
      <c r="AL386" s="131">
        <f>AF386/Q386</f>
        <v>0.27039482839205398</v>
      </c>
      <c r="AM386" s="131">
        <f>AL386*SQRT((R386/Q386)^2+(AG386/AF386)^2)</f>
        <v>3.8462165779919468E-3</v>
      </c>
      <c r="AN386" s="18">
        <f>AL386*1/((AN385+AN387)/2)</f>
        <v>0.27354406442206919</v>
      </c>
      <c r="AO386" s="127">
        <f>AN386*SQRT((R386/Q386)^2+(AG386/AF386)^2)</f>
        <v>3.8910127151765362E-3</v>
      </c>
      <c r="AP386" s="18">
        <f>ThU_Alter_Kombi(AN386,U386)</f>
        <v>19.6279</v>
      </c>
      <c r="AQ386" s="18">
        <f t="shared" si="2020"/>
        <v>0.30730000000000002</v>
      </c>
      <c r="AR386" s="152">
        <f>(AQ386/AP386)</f>
        <v>1.565628518588336E-2</v>
      </c>
      <c r="AS386" s="129">
        <f>Z386/Q386</f>
        <v>3.4964234299310538E-2</v>
      </c>
      <c r="AT386" s="129">
        <f>AS386*SQRT((Y386/X386)^2+(P386/O386)^2)</f>
        <v>9.5421707649090442E-5</v>
      </c>
      <c r="AU386" s="18">
        <v>0.75</v>
      </c>
      <c r="AV386" s="18">
        <f>AU386/2</f>
        <v>0.375</v>
      </c>
      <c r="AW386" s="18">
        <f>marincorr_age(AN386,U386,AS386,AU386)</f>
        <v>17.910299999999999</v>
      </c>
      <c r="AX386" s="133">
        <f>marincorr_age_error(AN386, AO386, U386, V386, AS386, AT386, AU386, AV386)</f>
        <v>0.91473627179999994</v>
      </c>
      <c r="AY386" s="133">
        <f>SQRT(((AU386*EXP(-0.0000091577*AW386*1000))/(0.0000091577*(EXP(-0.0000091577*AW386*1000)+(AJ386/1000)*EXP(-(0.0000091577-0.0000028263)*AW386*1000)-AS386*AU386*EXP(-0.0000091577*AW386*1000))))^2*AT386^2+((AS386*EXP(-0.0000091577*AW386*1000))/(0.0000091577*(EXP(-0.0000091577*AW386*1000)+(AJ386/1000)*EXP(-(0.0000091577-0.0000028263)*AW386*1000)-AS386*AU386*EXP(-0.0000091577*AW386*1000))))^2*AV386^2+((0.0000091577/(0.0000091577-0.0000028263))*(EXP(-(0.0000091577-0.0000028263)*AW386*1000)-1)/(0.0000091577*(EXP(-0.0000091577*AW386*1000)+(AJ386/1000)*EXP(-(0.0000091577-0.0000028263)*AW386*1000)-AS386*AU386*EXP(-0.0000091577*AW386*1000))))^2*T386^2+(1/(0.0000091577*(EXP(-0.0000091577*AW386*1000)+(AJ386/1000)*EXP(-(0.0000091577-0.0000028263)*AW386*1000)-AS386*AU386*EXP(-0.0000091577*AW386*1000))))^2*AO386^2)/1000</f>
        <v>0.91985697054387716</v>
      </c>
      <c r="AZ386" s="152">
        <f>AX386/AW386</f>
        <v>5.1073196529371367E-2</v>
      </c>
      <c r="BA386" s="18" t="str">
        <f>Input!B386</f>
        <v>YS 28</v>
      </c>
      <c r="BB386" s="134">
        <f>Input!E386</f>
        <v>0</v>
      </c>
      <c r="BC386" s="18">
        <f>((U386-1)*EXP(Constants!$B$17*AW386*1000))*1000</f>
        <v>676.32051063241556</v>
      </c>
      <c r="BD386" s="130">
        <f>SQRT((EXP(Constants!$B$17*AW386*1000)*V386)^2+((U386-1)*Constants!$B$17*EXP(Constants!$B$17*AW386*1000)*AY386*1000)^2)*1000</f>
        <v>3.5483620648179963</v>
      </c>
      <c r="BE386" s="18">
        <f t="shared" si="2022"/>
        <v>17852.3</v>
      </c>
      <c r="BF386" s="135">
        <f t="shared" si="2023"/>
        <v>459.9284852719386</v>
      </c>
      <c r="BG386" s="20">
        <f t="shared" si="2024"/>
        <v>5.1359104567979159</v>
      </c>
      <c r="BH386" s="18"/>
      <c r="BI386" s="18"/>
      <c r="BJ386" s="18"/>
      <c r="BK386" s="18"/>
      <c r="BL386" s="18"/>
      <c r="BM386" s="18"/>
      <c r="BN386" s="157"/>
      <c r="BO386" s="18"/>
      <c r="BP386" s="18"/>
      <c r="BQ386" s="18"/>
      <c r="BR386" s="18"/>
      <c r="BS386" s="18"/>
      <c r="BT386" s="18"/>
      <c r="BU386" s="18"/>
      <c r="BV386" s="18"/>
      <c r="BW386" s="18"/>
      <c r="BX386" s="18"/>
      <c r="BY386" s="18"/>
      <c r="BZ386" s="18"/>
      <c r="CA386" s="18"/>
      <c r="CB386" s="18"/>
      <c r="CC386" s="18"/>
      <c r="CD386" s="18"/>
      <c r="CE386" s="1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  <c r="CY386" s="18"/>
      <c r="CZ386" s="18"/>
      <c r="DA386" s="18"/>
      <c r="DB386" s="18"/>
      <c r="DC386" s="18"/>
      <c r="DD386" s="18"/>
      <c r="DE386" s="18"/>
      <c r="DF386" s="18"/>
    </row>
    <row r="387" spans="1:110" ht="15" customHeight="1" x14ac:dyDescent="0.2">
      <c r="A387" s="136">
        <f>Input!A387</f>
        <v>10073</v>
      </c>
      <c r="B387" s="136" t="str">
        <f>Input!B387</f>
        <v>Hu1-13</v>
      </c>
      <c r="C387" s="136">
        <f>Input!O387</f>
        <v>2.4349431423778691</v>
      </c>
      <c r="D387" s="136">
        <f>C387*Input!P387/100</f>
        <v>0.53248850336631104</v>
      </c>
      <c r="E387" s="137">
        <f>Input!M387</f>
        <v>2.7119697738054072</v>
      </c>
      <c r="F387" s="138">
        <f>E387*Input!N387/100</f>
        <v>4.1426369240974018E-3</v>
      </c>
      <c r="G387" s="139">
        <f t="shared" ref="G387" si="2034">E387*137.88</f>
        <v>373.92639241228954</v>
      </c>
      <c r="H387" s="138">
        <f>G387*Input!L387/100</f>
        <v>0.26335593619916858</v>
      </c>
      <c r="I387" s="136">
        <v>0</v>
      </c>
      <c r="J387" s="140">
        <f>(((C387*Constants!$B$24*0.000000001*Input!G387*(Constants!$B$4/Constants!$B$3))-(I387*0.000000000000001))/Input!F387)*1000000000000</f>
        <v>883.3272551425755</v>
      </c>
      <c r="K387" s="136">
        <f>J387*Input!P387/100</f>
        <v>193.17149541906966</v>
      </c>
      <c r="L387" s="141">
        <f>(J387/Constants!$B$4)*602200000000*Constants!$B$17/(365.2425*24*60)</f>
        <v>12.195313528602943</v>
      </c>
      <c r="M387" s="142">
        <f>L387*Input!P387/100</f>
        <v>2.666946975438226</v>
      </c>
      <c r="N387" s="136">
        <v>0</v>
      </c>
      <c r="O387" s="140">
        <f>(((G387*Constants!$B$23*0.000000001*Input!G387*(Constants!$B$7/Constants!$B$6))-(N387*0.000000001))/Input!F387)*1000000</f>
        <v>13.664710224134083</v>
      </c>
      <c r="P387" s="136">
        <f>O387*Input!N387/100</f>
        <v>2.0873364326681812E-2</v>
      </c>
      <c r="Q387" s="143">
        <f>(O387/Constants!$B$7)*602200000000000000*Constants!$B$18/(365.2425*24*60)</f>
        <v>10.195523956655345</v>
      </c>
      <c r="R387" s="144">
        <f>Q387*Input!N387/100</f>
        <v>1.5574050423170633E-2</v>
      </c>
      <c r="S387" s="142">
        <f>Input!S387*Constants!$B$17/Constants!$B$18</f>
        <v>0.99956436091463985</v>
      </c>
      <c r="T387" s="136">
        <f>S387*Input!T387/100</f>
        <v>3.6746049810356019E-3</v>
      </c>
      <c r="U387" s="142">
        <f>S387</f>
        <v>0.99956436091463985</v>
      </c>
      <c r="V387" s="136">
        <f>U387*Input!T387/100</f>
        <v>3.6746049810356019E-3</v>
      </c>
      <c r="W387" s="145">
        <v>0</v>
      </c>
      <c r="X387" s="140">
        <f>(((Constants!$B$25*0.000000001*Input!G387/Input!W387*(Constants!$B$11/Constants!$B$9))-(W387*0.000000001))/Input!F387)*1000000000</f>
        <v>1.0960680113487038</v>
      </c>
      <c r="Y387" s="140">
        <f>X387*Input!X387/100</f>
        <v>0.10335995797333027</v>
      </c>
      <c r="Z387" s="140">
        <f>(X387/Constants!$B$11)*6.022E+23*0.000000001*Constants!$B$19/(365.2425*24*60)</f>
        <v>2.6758563605786326E-4</v>
      </c>
      <c r="AA387" s="140">
        <f>Z387*Input!X387/100</f>
        <v>2.5233507237543652E-5</v>
      </c>
      <c r="AB387" s="141">
        <v>0</v>
      </c>
      <c r="AC387" s="141">
        <v>0.9</v>
      </c>
      <c r="AD387" s="140">
        <f>(((Input!G387*Constants!$B$25*0.000000001*Input!U387*(Constants!$B$10/Constants!$B$9))-((AB387*0.000000000000001)+(Input!G387*AC387*0.000000000000001)))/Input!F387)*1000000000000</f>
        <v>220.79084588465821</v>
      </c>
      <c r="AE387" s="140">
        <f>AD387*Input!V387/100</f>
        <v>2.2245487424649553</v>
      </c>
      <c r="AF387" s="140">
        <f>(AD387/Constants!$B$10)*602200000000*Constants!$B$16/(365.2425*24*60)</f>
        <v>10.078145751220625</v>
      </c>
      <c r="AG387" s="140">
        <f>AF387*Input!V387/100</f>
        <v>0.10154101438140373</v>
      </c>
      <c r="AH387" s="136">
        <f t="shared" ref="AH387" si="2035">AF387/Z387</f>
        <v>37663.253901421325</v>
      </c>
      <c r="AI387" s="145">
        <f t="shared" ref="AI387" si="2036">AH387*SQRT((AG387/AF387)^2+(AA387/Z387)^2)</f>
        <v>3571.8848139923052</v>
      </c>
      <c r="AJ387" s="142">
        <f t="shared" si="2014"/>
        <v>-0.43563908536015106</v>
      </c>
      <c r="AK387" s="145">
        <f t="shared" ref="AK387" si="2037">V387*1000</f>
        <v>3.6746049810356021</v>
      </c>
      <c r="AL387" s="145">
        <f t="shared" ref="AL387" si="2038">AF387/Q387</f>
        <v>0.988487280699478</v>
      </c>
      <c r="AM387" s="145">
        <f t="shared" ref="AM387" si="2039">AL387*SQRT((R387/Q387)^2+(AG387/AF387)^2)</f>
        <v>1.0073184330708095E-2</v>
      </c>
      <c r="AN387" s="136">
        <f>AF387/Q387</f>
        <v>0.988487280699478</v>
      </c>
      <c r="AO387" s="140">
        <f t="shared" ref="AO387" si="2040">AN387*SQRT((R387/Q387)^2+(AG387/AF387)^2)</f>
        <v>1.0073184330708095E-2</v>
      </c>
      <c r="AP387" s="136">
        <f t="shared" ref="AP387" si="2041">ThU_Alter_Kombi(AN387,U387)</f>
        <v>492.6653</v>
      </c>
      <c r="AQ387" s="136" t="e">
        <f t="shared" si="2020"/>
        <v>#VALUE!</v>
      </c>
      <c r="AR387" s="136" t="e">
        <f>(AQ387/AP387)*100</f>
        <v>#VALUE!</v>
      </c>
      <c r="AS387" s="144">
        <f>Z387/Q387</f>
        <v>2.6245403099974187E-5</v>
      </c>
      <c r="AT387" s="144">
        <f>AS387*SQRT((Y387/X387)^2+(P387/O387)^2)</f>
        <v>2.4752840258181807E-6</v>
      </c>
      <c r="AU387" s="136">
        <v>0.75</v>
      </c>
      <c r="AV387" s="136">
        <f t="shared" ref="AV387" si="2042">AU387/2</f>
        <v>0.375</v>
      </c>
      <c r="AW387" s="136">
        <f>marincorr_age(AN387,U387,AS387,AU387)</f>
        <v>492.66320000000002</v>
      </c>
      <c r="AX387" s="146">
        <f>marincorr_age_error(AN387, AO387, U387, V387, AS387, AT387, AU387, AV387)</f>
        <v>219.02004279869999</v>
      </c>
      <c r="AY387" s="146">
        <f>SQRT(((AU387*EXP(-0.0000091577*AW387*1000))/(0.0000091577*(EXP(-0.0000091577*AW387*1000)+(AJ387/1000)*EXP(-(0.0000091577-0.0000028263)*AW387*1000)-AS387*AU387*EXP(-0.0000091577*AW387*1000))))^2*AT387^2+((AS387*EXP(-0.0000091577*AW387*1000))/(0.0000091577*(EXP(-0.0000091577*AW387*1000)+(AJ387/1000)*EXP(-(0.0000091577-0.0000028263)*AW387*1000)-AS387*AU387*EXP(-0.0000091577*AW387*1000))))^2*AV387^2+((0.0000091577/(0.0000091577-0.0000028263))*(EXP(-(0.0000091577-0.0000028263)*AW387*1000)-1)/(0.0000091577*(EXP(-0.0000091577*AW387*1000)+(AJ387/1000)*EXP(-(0.0000091577-0.0000028263)*AW387*1000)-AS387*AU387*EXP(-0.0000091577*AW387*1000))))^2*T387^2+(1/(0.0000091577*(EXP(-0.0000091577*AW387*1000)+(AJ387/1000)*EXP(-(0.0000091577-0.0000028263)*AW387*1000)-AS387*AU387*EXP(-0.0000091577*AW387*1000))))^2*AO387^2)/1000</f>
        <v>112.39510236182419</v>
      </c>
      <c r="AZ387" s="147">
        <f>AX387/AW387</f>
        <v>0.44456343156683914</v>
      </c>
      <c r="BA387" s="136" t="str">
        <f>Input!B387</f>
        <v>Hu1-13</v>
      </c>
      <c r="BB387" s="148">
        <f>Input!E387</f>
        <v>0</v>
      </c>
      <c r="BC387" s="136">
        <f>((U387-1)*EXP(Constants!$B$17*AW387*1000))*1000</f>
        <v>-1.7495943234378644</v>
      </c>
      <c r="BD387" s="142">
        <f>SQRT((EXP(Constants!$B$17*AW387*1000)*V387)^2+((U387-1)*Constants!$B$17*EXP(Constants!$B$17*AW387*1000)*AY387*1000)^2)*1000</f>
        <v>14.768215442778274</v>
      </c>
      <c r="BE387" s="136">
        <f t="shared" si="2022"/>
        <v>492605.2</v>
      </c>
      <c r="BF387" s="149">
        <f t="shared" si="2023"/>
        <v>56197.551180912094</v>
      </c>
      <c r="BG387" s="158">
        <f t="shared" si="2024"/>
        <v>22.813780765810026</v>
      </c>
      <c r="BH387" s="136"/>
      <c r="BI387" s="18"/>
      <c r="BJ387" s="18"/>
      <c r="BK387" s="18"/>
      <c r="BL387" s="18"/>
      <c r="BM387" s="18"/>
      <c r="BN387" s="157"/>
      <c r="BO387" s="18"/>
      <c r="BP387" s="18"/>
      <c r="BQ387" s="18"/>
      <c r="BR387" s="18"/>
      <c r="BS387" s="18"/>
      <c r="BT387" s="18"/>
      <c r="BU387" s="18"/>
      <c r="BV387" s="18"/>
      <c r="BW387" s="18"/>
      <c r="BX387" s="18"/>
      <c r="BY387" s="18"/>
      <c r="BZ387" s="18"/>
      <c r="CA387" s="18"/>
      <c r="CB387" s="18"/>
      <c r="CC387" s="18"/>
      <c r="CD387" s="18"/>
      <c r="CE387" s="1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  <c r="CY387" s="18"/>
      <c r="CZ387" s="18"/>
      <c r="DA387" s="18"/>
      <c r="DB387" s="18"/>
      <c r="DC387" s="18"/>
      <c r="DD387" s="18"/>
      <c r="DE387" s="18"/>
      <c r="DF387" s="18"/>
    </row>
    <row r="389" spans="1:110" ht="15" customHeight="1" x14ac:dyDescent="0.2">
      <c r="A389" s="136">
        <f>Input!A389</f>
        <v>10073</v>
      </c>
      <c r="B389" s="136" t="str">
        <f>Input!B389</f>
        <v>Hu1-13</v>
      </c>
      <c r="C389" s="136">
        <f>Input!O389</f>
        <v>2.0477047522744862</v>
      </c>
      <c r="D389" s="136">
        <f>C389*Input!P389/100</f>
        <v>2.1200423425426721E-2</v>
      </c>
      <c r="E389" s="137">
        <f>Input!M389</f>
        <v>2.7194125372357196</v>
      </c>
      <c r="F389" s="138">
        <f>E389*Input!N389/100</f>
        <v>2.7574889123003631E-4</v>
      </c>
      <c r="G389" s="139">
        <f t="shared" ref="G389" si="2043">E389*137.88</f>
        <v>374.95260063406101</v>
      </c>
      <c r="H389" s="138">
        <f>G389*Input!L389/100</f>
        <v>2.9038055771159352E-2</v>
      </c>
      <c r="I389" s="136">
        <v>0</v>
      </c>
      <c r="J389" s="140">
        <f>(((C389*Constants!$B$24*0.000000001*Input!G389*(Constants!$B$4/Constants!$B$3))-(I389*0.000000000000001))/Input!F389)*1000000000000</f>
        <v>742.84831817577219</v>
      </c>
      <c r="K389" s="136">
        <f>J389*Input!P389/100</f>
        <v>7.6909031288322351</v>
      </c>
      <c r="L389" s="141">
        <f>(J389/Constants!$B$4)*602200000000*Constants!$B$17/(365.2425*24*60)</f>
        <v>10.255845827927846</v>
      </c>
      <c r="M389" s="142">
        <f>L389*Input!P389/100</f>
        <v>0.10618145701740359</v>
      </c>
      <c r="N389" s="136">
        <v>0</v>
      </c>
      <c r="O389" s="140">
        <f>(((G389*Constants!$B$23*0.000000001*Input!G389*(Constants!$B$7/Constants!$B$6))-(N389*0.000000001))/Input!F389)*1000000</f>
        <v>13.702211824087126</v>
      </c>
      <c r="P389" s="136">
        <f>O389*Input!N389/100</f>
        <v>1.3894065965187568E-3</v>
      </c>
      <c r="Q389" s="143">
        <f>(O389/Constants!$B$7)*602200000000000000*Constants!$B$18/(365.2425*24*60)</f>
        <v>10.223504678856015</v>
      </c>
      <c r="R389" s="144">
        <f>Q389*Input!N389/100</f>
        <v>1.0366651036128808E-3</v>
      </c>
      <c r="S389" s="142">
        <f>Input!S389*Constants!$B$17/Constants!$B$18</f>
        <v>0.99888252498952335</v>
      </c>
      <c r="T389" s="136">
        <f>S389*Input!T389/100</f>
        <v>1.6200509593671851E-3</v>
      </c>
      <c r="U389" s="142">
        <f>S389</f>
        <v>0.99888252498952335</v>
      </c>
      <c r="V389" s="136">
        <f>U389*Input!T389/100</f>
        <v>1.6200509593671851E-3</v>
      </c>
      <c r="W389" s="145">
        <v>0</v>
      </c>
      <c r="X389" s="140">
        <f>(((Constants!$B$25*0.000000001*Input!G389/Input!W389*(Constants!$B$11/Constants!$B$9))-(W389*0.000000001))/Input!F389)*1000000000</f>
        <v>0.88026640715476923</v>
      </c>
      <c r="Y389" s="140">
        <f>X389*Input!X389/100</f>
        <v>4.393423620544722E-3</v>
      </c>
      <c r="Z389" s="140">
        <f>(X389/Constants!$B$11)*6.022E+23*0.000000001*Constants!$B$19/(365.2425*24*60)</f>
        <v>2.1490148788216214E-4</v>
      </c>
      <c r="AA389" s="140">
        <f>Z389*Input!X389/100</f>
        <v>1.0725767395843546E-6</v>
      </c>
      <c r="AB389" s="141">
        <v>0</v>
      </c>
      <c r="AC389" s="141">
        <v>0.9</v>
      </c>
      <c r="AD389" s="140">
        <f>(((Input!G389*Constants!$B$25*0.000000001*Input!U389*(Constants!$B$10/Constants!$B$9))-((AB389*0.000000000000001)+(Input!G389*AC389*0.000000000000001)))/Input!F389)*1000000000000</f>
        <v>222.93260468051366</v>
      </c>
      <c r="AE389" s="140">
        <f>AD389*Input!V389/100</f>
        <v>0.59606159908285272</v>
      </c>
      <c r="AF389" s="140">
        <f>(AD389/Constants!$B$10)*602200000000*Constants!$B$16/(365.2425*24*60)</f>
        <v>10.175907763146908</v>
      </c>
      <c r="AG389" s="140">
        <f>AF389*Input!V389/100</f>
        <v>2.7207630136082725E-2</v>
      </c>
      <c r="AH389" s="136">
        <f t="shared" ref="AH389" si="2044">AF389/Z389</f>
        <v>47351.49981244759</v>
      </c>
      <c r="AI389" s="145">
        <f t="shared" ref="AI389" si="2045">AH389*SQRT((AG389/AF389)^2+(AA389/Z389)^2)</f>
        <v>268.10765343275682</v>
      </c>
      <c r="AJ389" s="142">
        <f t="shared" ref="AJ389:AJ397" si="2046">(U389-1)*1000</f>
        <v>-1.117475010476654</v>
      </c>
      <c r="AK389" s="145">
        <f t="shared" ref="AK389" si="2047">V389*1000</f>
        <v>1.6200509593671852</v>
      </c>
      <c r="AL389" s="145">
        <f t="shared" ref="AL389" si="2048">AF389/Q389</f>
        <v>0.99534436407042037</v>
      </c>
      <c r="AM389" s="145">
        <f t="shared" ref="AM389" si="2049">AL389*SQRT((R389/Q389)^2+(AG389/AF389)^2)</f>
        <v>2.6631952547214273E-3</v>
      </c>
      <c r="AN389" s="136">
        <f>AF389/Q389</f>
        <v>0.99534436407042037</v>
      </c>
      <c r="AO389" s="140">
        <f t="shared" ref="AO389" si="2050">AN389*SQRT((R389/Q389)^2+(AG389/AF389)^2)</f>
        <v>2.6631952547214273E-3</v>
      </c>
      <c r="AP389" s="136">
        <f t="shared" ref="AP389" si="2051">ThU_Alter_Kombi(AN389,U389)</f>
        <v>630.91430000000003</v>
      </c>
      <c r="AQ389" s="136" t="e">
        <f t="shared" ref="AQ389:AQ397" si="2052">Montealter(AN389,AO389,U389,V389)</f>
        <v>#VALUE!</v>
      </c>
      <c r="AR389" s="136" t="e">
        <f>(AQ389/AP389)*100</f>
        <v>#VALUE!</v>
      </c>
      <c r="AS389" s="144">
        <f t="shared" ref="AS389:AS401" si="2053">Z389/Q389</f>
        <v>2.1020334477531543E-5</v>
      </c>
      <c r="AT389" s="144">
        <f t="shared" ref="AT389:AT401" si="2054">AS389*SQRT((Y389/X389)^2+(P389/O389)^2)</f>
        <v>1.0493447303805425E-7</v>
      </c>
      <c r="AU389" s="136">
        <v>0.75</v>
      </c>
      <c r="AV389" s="136">
        <f t="shared" ref="AV389" si="2055">AU389/2</f>
        <v>0.375</v>
      </c>
      <c r="AW389" s="136">
        <f t="shared" ref="AW389:AW401" si="2056">marincorr_age(AN389,U389,AS389,AU389)</f>
        <v>630.9126</v>
      </c>
      <c r="AX389" s="146">
        <f t="shared" ref="AX389:AX401" si="2057">marincorr_age_error(AN389, AO389, U389, V389, AS389, AT389, AU389, AV389)</f>
        <v>271.70508562679998</v>
      </c>
      <c r="AY389" s="146">
        <f t="shared" ref="AY389:AY401" si="2058">SQRT(((AU389*EXP(-0.0000091577*AW389*1000))/(0.0000091577*(EXP(-0.0000091577*AW389*1000)+(AJ389/1000)*EXP(-(0.0000091577-0.0000028263)*AW389*1000)-AS389*AU389*EXP(-0.0000091577*AW389*1000))))^2*AT389^2+((AS389*EXP(-0.0000091577*AW389*1000))/(0.0000091577*(EXP(-0.0000091577*AW389*1000)+(AJ389/1000)*EXP(-(0.0000091577-0.0000028263)*AW389*1000)-AS389*AU389*EXP(-0.0000091577*AW389*1000))))^2*AV389^2+((0.0000091577/(0.0000091577-0.0000028263))*(EXP(-(0.0000091577-0.0000028263)*AW389*1000)-1)/(0.0000091577*(EXP(-0.0000091577*AW389*1000)+(AJ389/1000)*EXP(-(0.0000091577-0.0000028263)*AW389*1000)-AS389*AU389*EXP(-0.0000091577*AW389*1000))))^2*T389^2+(1/(0.0000091577*(EXP(-0.0000091577*AW389*1000)+(AJ389/1000)*EXP(-(0.0000091577-0.0000028263)*AW389*1000)-AS389*AU389*EXP(-0.0000091577*AW389*1000))))^2*AO389^2)/1000</f>
        <v>124.95580347130989</v>
      </c>
      <c r="AZ389" s="147">
        <f t="shared" ref="AZ389:AZ401" si="2059">AX389/AW389</f>
        <v>0.43065408049672804</v>
      </c>
      <c r="BA389" s="136" t="str">
        <f>Input!B389</f>
        <v>Hu1-13</v>
      </c>
      <c r="BB389" s="148">
        <f>Input!E389</f>
        <v>0</v>
      </c>
      <c r="BC389" s="136">
        <f>((U389-1)*EXP(Constants!$B$17*AW389*1000))*1000</f>
        <v>-6.6296028286473065</v>
      </c>
      <c r="BD389" s="142">
        <f>SQRT((EXP(Constants!$B$17*AW389*1000)*V389)^2+((U389-1)*Constants!$B$17*EXP(Constants!$B$17*AW389*1000)*AY389*1000)^2)*1000</f>
        <v>9.8914541664604148</v>
      </c>
      <c r="BE389" s="136">
        <f t="shared" ref="BE389:BE397" si="2060">AW389*1000-58</f>
        <v>630854.6</v>
      </c>
      <c r="BF389" s="149">
        <f t="shared" ref="BF389:BF397" si="2061">AY389/2*1000</f>
        <v>62477.901735654945</v>
      </c>
      <c r="BG389" s="158">
        <f t="shared" ref="BG389:BG397" si="2062">AY389/AW389*100</f>
        <v>19.805564744040598</v>
      </c>
      <c r="BH389" s="136"/>
      <c r="BI389" s="18"/>
      <c r="BJ389" s="18"/>
      <c r="BK389" s="18"/>
      <c r="BL389" s="18"/>
      <c r="BM389" s="18"/>
      <c r="BN389" s="157"/>
      <c r="BO389" s="18"/>
      <c r="BP389" s="18"/>
      <c r="BQ389" s="18"/>
      <c r="BR389" s="18"/>
      <c r="BS389" s="18"/>
      <c r="BT389" s="18"/>
      <c r="BU389" s="18"/>
      <c r="BV389" s="18"/>
      <c r="BW389" s="18"/>
      <c r="BX389" s="18"/>
      <c r="BY389" s="18"/>
      <c r="BZ389" s="18"/>
      <c r="CA389" s="18"/>
      <c r="CB389" s="18"/>
      <c r="CC389" s="18"/>
      <c r="CD389" s="18"/>
      <c r="CE389" s="1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  <c r="CY389" s="18"/>
      <c r="CZ389" s="18"/>
      <c r="DA389" s="18"/>
      <c r="DB389" s="18"/>
      <c r="DC389" s="18"/>
      <c r="DD389" s="18"/>
      <c r="DE389" s="18"/>
      <c r="DF389" s="18"/>
    </row>
    <row r="390" spans="1:110" ht="15" customHeight="1" x14ac:dyDescent="0.2">
      <c r="A390" s="18">
        <f>Input!A390</f>
        <v>10336</v>
      </c>
      <c r="B390" s="18" t="str">
        <f>Input!B390</f>
        <v>GeoB23225-1 1R1W 42-43 cm (4mm)</v>
      </c>
      <c r="C390" s="18">
        <f>Input!O390</f>
        <v>2.0918885630769006</v>
      </c>
      <c r="D390" s="18">
        <f>C390*Input!P390/100</f>
        <v>1.0964548604666972E-2</v>
      </c>
      <c r="E390" s="150">
        <f>Input!M390</f>
        <v>2.4569373225213056</v>
      </c>
      <c r="F390" s="151">
        <f>E390*Input!N390/100</f>
        <v>2.167029309563169E-4</v>
      </c>
      <c r="G390" s="21">
        <f>E390*137.88</f>
        <v>338.76251802923758</v>
      </c>
      <c r="H390" s="151">
        <f>G390*Input!L390/100</f>
        <v>1.887492389097669E-2</v>
      </c>
      <c r="I390" s="18">
        <v>0.3</v>
      </c>
      <c r="J390" s="127">
        <f>(((C390*Constants!$B$24*0.000000001*Input!G390*(Constants!$B$4/Constants!$B$3))-(I390*0.000000000000001))/Input!F390)*1000000000000</f>
        <v>266.86638045616473</v>
      </c>
      <c r="K390" s="18">
        <f>J390*Input!P390/100</f>
        <v>1.398769251436268</v>
      </c>
      <c r="L390" s="132">
        <f>(J390/Constants!$B$4)*602200000000*Constants!$B$17/(365.2425*24*60)</f>
        <v>3.6843866878997891</v>
      </c>
      <c r="M390" s="130">
        <f>L390*Input!P390/100</f>
        <v>1.9311562590334851E-2</v>
      </c>
      <c r="N390" s="18">
        <v>5.0000000000000001E-3</v>
      </c>
      <c r="O390" s="127">
        <f>(((G390*Constants!$B$23*0.000000001*Input!G390*(Constants!$B$7/Constants!$B$6))-(N390*0.000000001))/Input!F390)*1000000</f>
        <v>4.3534326425097225</v>
      </c>
      <c r="P390" s="18">
        <f>O390*Input!N390/100</f>
        <v>3.8397463569996292E-4</v>
      </c>
      <c r="Q390" s="128">
        <f>(O390/Constants!$B$7)*602200000000000000*Constants!$B$18/(365.2425*24*60)</f>
        <v>3.2481864651620089</v>
      </c>
      <c r="R390" s="129">
        <f>Q390*Input!N390/100</f>
        <v>2.8649144642033987E-4</v>
      </c>
      <c r="S390" s="130">
        <f>Input!S390*Constants!$B$17/Constants!$B$18</f>
        <v>1.1272514005580256</v>
      </c>
      <c r="T390" s="18">
        <f>S390*Input!T390/100</f>
        <v>1.4319548562416881E-3</v>
      </c>
      <c r="U390" s="18">
        <f>S390*1/((U389+U391)/2)</f>
        <v>1.1292213161352587</v>
      </c>
      <c r="V390" s="18">
        <f>U390*Input!T390/100</f>
        <v>1.4344572529349268E-3</v>
      </c>
      <c r="W390" s="131">
        <v>3.0000000000000001E-3</v>
      </c>
      <c r="X390" s="127">
        <f>IF((((Constants!$B$25*0.000000001*Input!G390/Input!W390*(Constants!$B$11/Constants!$B$9))-(W390*0.000000001))/Input!F390)*1000000000&lt;0, "n.d.", (((Constants!$B$25*0.000000001*Input!G390/Input!W390*(Constants!$B$11/Constants!$B$9))-(W390*0.000000001))/Input!F390)*1000000000)</f>
        <v>7.5254552117062525</v>
      </c>
      <c r="Y390" s="127">
        <f>X390*Input!X390/100</f>
        <v>1.8404324178866192E-2</v>
      </c>
      <c r="Z390" s="127">
        <f>(X390/Constants!$B$11)*6.022E+23*0.000000001*Constants!$B$19/(365.2425*24*60)</f>
        <v>1.8372069055929586E-3</v>
      </c>
      <c r="AA390" s="127">
        <f>Z390*Input!X390/100</f>
        <v>4.4930905205026231E-6</v>
      </c>
      <c r="AB390" s="132">
        <v>0.05</v>
      </c>
      <c r="AC390" s="132">
        <v>0.9</v>
      </c>
      <c r="AD390" s="127">
        <f>(((Input!G390*Constants!$B$25*0.000000001*Input!U390*(Constants!$B$10/Constants!$B$9))-((AB390*0.000000000000001)+(Input!G390*AC390*0.000000000000001)))/Input!F390)*1000000000000</f>
        <v>20.049125034595573</v>
      </c>
      <c r="AE390" s="127">
        <f>AD390*Input!V390/100</f>
        <v>7.8098126544496799E-2</v>
      </c>
      <c r="AF390" s="127">
        <f>(AD390/Constants!$B$10)*602200000000*Constants!$B$16/(365.2425*24*60)</f>
        <v>0.91515571433000487</v>
      </c>
      <c r="AG390" s="127">
        <f>AF390*Input!V390/100</f>
        <v>3.5648411919391178E-3</v>
      </c>
      <c r="AH390" s="18">
        <f>AF390/Z390</f>
        <v>498.1233804118749</v>
      </c>
      <c r="AI390" s="131">
        <f>AH390*SQRT((AG390/AF390)^2+(AA390/Z390)^2)</f>
        <v>2.2910787644954542</v>
      </c>
      <c r="AJ390" s="130">
        <f t="shared" si="2046"/>
        <v>129.22131613525866</v>
      </c>
      <c r="AK390" s="131">
        <f>V390*1000</f>
        <v>1.4344572529349269</v>
      </c>
      <c r="AL390" s="131">
        <f>AF390/Q390</f>
        <v>0.28174358958310597</v>
      </c>
      <c r="AM390" s="131">
        <f>AL390*SQRT((R390/Q390)^2+(AG390/AF390)^2)</f>
        <v>1.097767918891491E-3</v>
      </c>
      <c r="AN390" s="18">
        <f>AL390*1/((AN389+AN391)/2)</f>
        <v>0.28330330404379545</v>
      </c>
      <c r="AO390" s="127">
        <f>AN390*SQRT((R390/Q390)^2+(AG390/AF390)^2)</f>
        <v>1.1038450917567532E-3</v>
      </c>
      <c r="AP390" s="18">
        <f>ThU_Alter_Kombi(AN390,U390)</f>
        <v>31.318999999999999</v>
      </c>
      <c r="AQ390" s="18">
        <f t="shared" si="2052"/>
        <v>0.1467</v>
      </c>
      <c r="AR390" s="152">
        <f>(AQ390/AP390)</f>
        <v>4.6840576008173951E-3</v>
      </c>
      <c r="AS390" s="129">
        <f t="shared" si="2053"/>
        <v>5.6561004896045117E-4</v>
      </c>
      <c r="AT390" s="129">
        <f t="shared" si="2054"/>
        <v>1.3841605566220757E-6</v>
      </c>
      <c r="AU390" s="18">
        <v>0.75</v>
      </c>
      <c r="AV390" s="18">
        <f>AU390/2</f>
        <v>0.375</v>
      </c>
      <c r="AW390" s="18">
        <f t="shared" si="2056"/>
        <v>31.278400000000001</v>
      </c>
      <c r="AX390" s="133">
        <f t="shared" si="2057"/>
        <v>0.14924829610000001</v>
      </c>
      <c r="AY390" s="133">
        <f t="shared" si="2058"/>
        <v>0.14987435532479632</v>
      </c>
      <c r="AZ390" s="152">
        <f t="shared" si="2059"/>
        <v>4.7716090369072589E-3</v>
      </c>
      <c r="BA390" s="18" t="str">
        <f>Input!B390</f>
        <v>GeoB23225-1 1R1W 42-43 cm (4mm)</v>
      </c>
      <c r="BB390" s="134">
        <f>Input!E390</f>
        <v>42.5</v>
      </c>
      <c r="BC390" s="18">
        <f>((U390-1)*EXP(Constants!$B$17*AW390*1000))*1000</f>
        <v>141.14617913693937</v>
      </c>
      <c r="BD390" s="130">
        <f>SQRT((EXP(Constants!$B$17*AW390*1000)*V390)^2+((U390-1)*Constants!$B$17*EXP(Constants!$B$17*AW390*1000)*AY390*1000)^2)*1000</f>
        <v>1.5679694016534327</v>
      </c>
      <c r="BE390" s="18">
        <f t="shared" si="2060"/>
        <v>31220.400000000001</v>
      </c>
      <c r="BF390" s="135">
        <f t="shared" si="2061"/>
        <v>74.937177662398156</v>
      </c>
      <c r="BG390" s="20">
        <f t="shared" si="2062"/>
        <v>0.47916247418281088</v>
      </c>
      <c r="BH390" s="18"/>
      <c r="BI390" s="18"/>
      <c r="BJ390" s="18"/>
      <c r="BK390" s="18"/>
      <c r="BL390" s="18"/>
      <c r="BM390" s="18"/>
      <c r="BN390" s="157"/>
      <c r="BO390" s="18"/>
      <c r="BP390" s="18"/>
      <c r="BQ390" s="18"/>
      <c r="BR390" s="18"/>
      <c r="BS390" s="18"/>
      <c r="BT390" s="18"/>
      <c r="BU390" s="18"/>
      <c r="BV390" s="18"/>
      <c r="BW390" s="18"/>
      <c r="BX390" s="18"/>
      <c r="BY390" s="18"/>
      <c r="BZ390" s="18"/>
      <c r="CA390" s="18"/>
      <c r="CB390" s="18"/>
      <c r="CC390" s="18"/>
      <c r="CD390" s="18"/>
      <c r="CE390" s="1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  <c r="CY390" s="18"/>
      <c r="CZ390" s="18"/>
      <c r="DA390" s="18"/>
      <c r="DB390" s="18"/>
      <c r="DC390" s="18"/>
      <c r="DD390" s="18"/>
      <c r="DE390" s="18"/>
      <c r="DF390" s="18"/>
    </row>
    <row r="391" spans="1:110" ht="15" customHeight="1" x14ac:dyDescent="0.2">
      <c r="A391" s="136">
        <f>Input!A391</f>
        <v>10073</v>
      </c>
      <c r="B391" s="136" t="str">
        <f>Input!B391</f>
        <v>Hu1-13</v>
      </c>
      <c r="C391" s="136">
        <f>Input!O391</f>
        <v>2.0436972863132836</v>
      </c>
      <c r="D391" s="136">
        <f>C391*Input!P391/100</f>
        <v>1.7679887661654469E-2</v>
      </c>
      <c r="E391" s="137">
        <f>Input!M391</f>
        <v>2.7193822945647725</v>
      </c>
      <c r="F391" s="138">
        <f>E391*Input!N391/100</f>
        <v>4.3069075142682269E-4</v>
      </c>
      <c r="G391" s="139">
        <f t="shared" ref="G391" si="2063">E391*137.88</f>
        <v>374.9484307745908</v>
      </c>
      <c r="H391" s="138">
        <f>G391*Input!L391/100</f>
        <v>2.7040309809102579E-2</v>
      </c>
      <c r="I391" s="136">
        <v>0</v>
      </c>
      <c r="J391" s="140">
        <f>(((C391*Constants!$B$24*0.000000001*Input!G391*(Constants!$B$4/Constants!$B$3))-(I391*0.000000000000001))/Input!F391)*1000000000000</f>
        <v>741.39452492451392</v>
      </c>
      <c r="K391" s="136">
        <f>J391*Input!P391/100</f>
        <v>6.4137541315019222</v>
      </c>
      <c r="L391" s="141">
        <f>(J391/Constants!$B$4)*602200000000*Constants!$B$17/(365.2425*24*60)</f>
        <v>10.235774597926003</v>
      </c>
      <c r="M391" s="142">
        <f>L391*Input!P391/100</f>
        <v>8.8548997071774369E-2</v>
      </c>
      <c r="N391" s="136">
        <v>0</v>
      </c>
      <c r="O391" s="140">
        <f>(((G391*Constants!$B$23*0.000000001*Input!G391*(Constants!$B$7/Constants!$B$6))-(N391*0.000000001))/Input!F391)*1000000</f>
        <v>13.702059441365575</v>
      </c>
      <c r="P391" s="136">
        <f>O391*Input!N391/100</f>
        <v>2.1701068984275418E-3</v>
      </c>
      <c r="Q391" s="143">
        <f>(O391/Constants!$B$7)*602200000000000000*Constants!$B$18/(365.2425*24*60)</f>
        <v>10.223390982944235</v>
      </c>
      <c r="R391" s="144">
        <f>Q391*Input!N391/100</f>
        <v>1.6191618050080598E-3</v>
      </c>
      <c r="S391" s="142">
        <f>Input!S391*Constants!$B$17/Constants!$B$18</f>
        <v>0.99762849450845237</v>
      </c>
      <c r="T391" s="136">
        <f>S391*Input!T391/100</f>
        <v>1.2424057278229332E-3</v>
      </c>
      <c r="U391" s="142">
        <f>S391</f>
        <v>0.99762849450845237</v>
      </c>
      <c r="V391" s="136">
        <f>U391*Input!T391/100</f>
        <v>1.2424057278229332E-3</v>
      </c>
      <c r="W391" s="145">
        <v>0</v>
      </c>
      <c r="X391" s="140">
        <f>(((Constants!$B$25*0.000000001*Input!G391/Input!W391*(Constants!$B$11/Constants!$B$9))-(W391*0.000000001))/Input!F391)*1000000000</f>
        <v>0.86948397695672752</v>
      </c>
      <c r="Y391" s="140">
        <f>X391*Input!X391/100</f>
        <v>4.4497522090764354E-3</v>
      </c>
      <c r="Z391" s="140">
        <f>(X391/Constants!$B$11)*6.022E+23*0.000000001*Constants!$B$19/(365.2425*24*60)</f>
        <v>2.1226914808853724E-4</v>
      </c>
      <c r="AA391" s="140">
        <f>Z391*Input!X391/100</f>
        <v>1.0863283690767193E-6</v>
      </c>
      <c r="AB391" s="141">
        <v>0</v>
      </c>
      <c r="AC391" s="141">
        <v>0.9</v>
      </c>
      <c r="AD391" s="140">
        <f>(((Input!G391*Constants!$B$25*0.000000001*Input!U391*(Constants!$B$10/Constants!$B$9))-((AB391*0.000000000000001)+(Input!G391*AC391*0.000000000000001)))/Input!F391)*1000000000000</f>
        <v>222.54945124822873</v>
      </c>
      <c r="AE391" s="140">
        <f>AD391*Input!V391/100</f>
        <v>0.64101112374548863</v>
      </c>
      <c r="AF391" s="140">
        <f>(AD391/Constants!$B$10)*602200000000*Constants!$B$16/(365.2425*24*60)</f>
        <v>10.15841846860584</v>
      </c>
      <c r="AG391" s="140">
        <f>AF391*Input!V391/100</f>
        <v>2.9259381236464765E-2</v>
      </c>
      <c r="AH391" s="136">
        <f t="shared" ref="AH391" si="2064">AF391/Z391</f>
        <v>47856.311480407763</v>
      </c>
      <c r="AI391" s="145">
        <f t="shared" ref="AI391" si="2065">AH391*SQRT((AG391/AF391)^2+(AA391/Z391)^2)</f>
        <v>281.0390634108013</v>
      </c>
      <c r="AJ391" s="142">
        <f t="shared" si="2046"/>
        <v>-2.3715054915476319</v>
      </c>
      <c r="AK391" s="145">
        <f t="shared" ref="AK391" si="2066">V391*1000</f>
        <v>1.2424057278229332</v>
      </c>
      <c r="AL391" s="145">
        <f t="shared" ref="AL391" si="2067">AF391/Q391</f>
        <v>0.99364471979534097</v>
      </c>
      <c r="AM391" s="145">
        <f t="shared" ref="AM391" si="2068">AL391*SQRT((R391/Q391)^2+(AG391/AF391)^2)</f>
        <v>2.8663269385104735E-3</v>
      </c>
      <c r="AN391" s="136">
        <f>AF391/Q391</f>
        <v>0.99364471979534097</v>
      </c>
      <c r="AO391" s="140">
        <f t="shared" ref="AO391" si="2069">AN391*SQRT((R391/Q391)^2+(AG391/AF391)^2)</f>
        <v>2.8663269385104735E-3</v>
      </c>
      <c r="AP391" s="136">
        <f t="shared" ref="AP391" si="2070">ThU_Alter_Kombi(AN391,U391)</f>
        <v>633.79169999999999</v>
      </c>
      <c r="AQ391" s="136" t="e">
        <f t="shared" si="2052"/>
        <v>#VALUE!</v>
      </c>
      <c r="AR391" s="136" t="e">
        <f>(AQ391/AP391)*100</f>
        <v>#VALUE!</v>
      </c>
      <c r="AS391" s="144">
        <f t="shared" si="2053"/>
        <v>2.076308618565675E-5</v>
      </c>
      <c r="AT391" s="144">
        <f t="shared" si="2054"/>
        <v>1.0630997580056766E-7</v>
      </c>
      <c r="AU391" s="136">
        <v>0.75</v>
      </c>
      <c r="AV391" s="136">
        <f t="shared" ref="AV391" si="2071">AU391/2</f>
        <v>0.375</v>
      </c>
      <c r="AW391" s="136">
        <f t="shared" si="2056"/>
        <v>633.79</v>
      </c>
      <c r="AX391" s="146">
        <f t="shared" si="2057"/>
        <v>273.92294351570001</v>
      </c>
      <c r="AY391" s="146">
        <f t="shared" si="2058"/>
        <v>123.65574874083718</v>
      </c>
      <c r="AZ391" s="147">
        <f t="shared" si="2059"/>
        <v>0.43219827311207187</v>
      </c>
      <c r="BA391" s="136" t="str">
        <f>Input!B391</f>
        <v>Hu1-13</v>
      </c>
      <c r="BB391" s="148">
        <f>Input!E391</f>
        <v>0</v>
      </c>
      <c r="BC391" s="136">
        <f>((U391-1)*EXP(Constants!$B$17*AW391*1000))*1000</f>
        <v>-14.18405419155094</v>
      </c>
      <c r="BD391" s="142">
        <f>SQRT((EXP(Constants!$B$17*AW391*1000)*V391)^2+((U391-1)*Constants!$B$17*EXP(Constants!$B$17*AW391*1000)*AY391*1000)^2)*1000</f>
        <v>8.9284712373169999</v>
      </c>
      <c r="BE391" s="136">
        <f t="shared" si="2060"/>
        <v>633732</v>
      </c>
      <c r="BF391" s="149">
        <f t="shared" si="2061"/>
        <v>61827.874370418591</v>
      </c>
      <c r="BG391" s="158">
        <f t="shared" si="2062"/>
        <v>19.510523791924328</v>
      </c>
      <c r="BH391" s="136"/>
      <c r="BI391" s="18"/>
      <c r="BJ391" s="18"/>
      <c r="BK391" s="18"/>
      <c r="BL391" s="18"/>
      <c r="BM391" s="18"/>
      <c r="BN391" s="157"/>
      <c r="BO391" s="18"/>
      <c r="BP391" s="18"/>
      <c r="BQ391" s="18"/>
      <c r="BR391" s="18"/>
      <c r="BS391" s="18"/>
      <c r="BT391" s="18"/>
      <c r="BU391" s="18"/>
      <c r="BV391" s="18"/>
      <c r="BW391" s="18"/>
      <c r="BX391" s="18"/>
      <c r="BY391" s="18"/>
      <c r="BZ391" s="18"/>
      <c r="CA391" s="18"/>
      <c r="CB391" s="18"/>
      <c r="CC391" s="18"/>
      <c r="CD391" s="18"/>
      <c r="CE391" s="1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  <c r="CY391" s="18"/>
      <c r="CZ391" s="18"/>
      <c r="DA391" s="18"/>
      <c r="DB391" s="18"/>
      <c r="DC391" s="18"/>
      <c r="DD391" s="18"/>
      <c r="DE391" s="18"/>
      <c r="DF391" s="18"/>
    </row>
    <row r="392" spans="1:110" ht="15" customHeight="1" x14ac:dyDescent="0.2">
      <c r="A392" s="18">
        <f>Input!A392</f>
        <v>10337</v>
      </c>
      <c r="B392" s="18" t="str">
        <f>Input!B392</f>
        <v>GeoB23225-1 1R1W 42-43 cm (7mm)</v>
      </c>
      <c r="C392" s="18">
        <f>Input!O392</f>
        <v>0.80937705789725578</v>
      </c>
      <c r="D392" s="18">
        <f>C392*Input!P392/100</f>
        <v>3.9231735981567796E-3</v>
      </c>
      <c r="E392" s="150">
        <f>Input!M392</f>
        <v>0.95362403059171641</v>
      </c>
      <c r="F392" s="151">
        <f>E392*Input!N392/100</f>
        <v>8.5046300608664451E-5</v>
      </c>
      <c r="G392" s="21">
        <f>E392*137.88</f>
        <v>131.48568133798585</v>
      </c>
      <c r="H392" s="151">
        <f>G392*Input!L392/100</f>
        <v>8.9927347215509428E-3</v>
      </c>
      <c r="I392" s="18">
        <v>0.3</v>
      </c>
      <c r="J392" s="127">
        <f>(((C392*Constants!$B$24*0.000000001*Input!G392*(Constants!$B$4/Constants!$B$3))-(I392*0.000000000000001))/Input!F392)*1000000000000</f>
        <v>219.36220744094214</v>
      </c>
      <c r="K392" s="18">
        <f>J392*Input!P392/100</f>
        <v>1.0632819552626125</v>
      </c>
      <c r="L392" s="132">
        <f>(J392/Constants!$B$4)*602200000000*Constants!$B$17/(365.2425*24*60)</f>
        <v>3.0285388348363949</v>
      </c>
      <c r="M392" s="130">
        <f>L392*Input!P392/100</f>
        <v>1.4679787970134068E-2</v>
      </c>
      <c r="N392" s="18">
        <v>5.0000000000000001E-3</v>
      </c>
      <c r="O392" s="127">
        <f>(((G392*Constants!$B$23*0.000000001*Input!G392*(Constants!$B$7/Constants!$B$6))-(N392*0.000000001))/Input!F392)*1000000</f>
        <v>3.5897989001263753</v>
      </c>
      <c r="P392" s="18">
        <f>O392*Input!N392/100</f>
        <v>3.2014620709103241E-4</v>
      </c>
      <c r="Q392" s="128">
        <f>(O392/Constants!$B$7)*602200000000000000*Constants!$B$18/(365.2425*24*60)</f>
        <v>2.6784234781043632</v>
      </c>
      <c r="R392" s="129">
        <f>Q392*Input!N392/100</f>
        <v>2.3886773085492224E-4</v>
      </c>
      <c r="S392" s="130">
        <f>Input!S392*Constants!$B$17/Constants!$B$18</f>
        <v>1.1255447447338598</v>
      </c>
      <c r="T392" s="18">
        <f>S392*Input!T392/100</f>
        <v>2.055739273496282E-3</v>
      </c>
      <c r="U392" s="18">
        <f>S392*1/((U391+U393)/2)</f>
        <v>1.1270320119065991</v>
      </c>
      <c r="V392" s="18">
        <f>U392*Input!T392/100</f>
        <v>2.0584556768658388E-3</v>
      </c>
      <c r="W392" s="131">
        <v>3.0000000000000001E-3</v>
      </c>
      <c r="X392" s="127">
        <f>IF((((Constants!$B$25*0.000000001*Input!G392/Input!W392*(Constants!$B$11/Constants!$B$9))-(W392*0.000000001))/Input!F392)*1000000000&lt;0, "n.d.", (((Constants!$B$25*0.000000001*Input!G392/Input!W392*(Constants!$B$11/Constants!$B$9))-(W392*0.000000001))/Input!F392)*1000000000)</f>
        <v>2.8391699793403986</v>
      </c>
      <c r="Y392" s="127">
        <f>X392*Input!X392/100</f>
        <v>6.8098860802502945E-3</v>
      </c>
      <c r="Z392" s="127">
        <f>(X392/Constants!$B$11)*6.022E+23*0.000000001*Constants!$B$19/(365.2425*24*60)</f>
        <v>6.9313317871886422E-4</v>
      </c>
      <c r="AA392" s="127">
        <f>Z392*Input!X392/100</f>
        <v>1.662513347162761E-6</v>
      </c>
      <c r="AB392" s="132">
        <v>0.05</v>
      </c>
      <c r="AC392" s="132">
        <v>0.9</v>
      </c>
      <c r="AD392" s="127">
        <f>(((Input!G392*Constants!$B$25*0.000000001*Input!U392*(Constants!$B$10/Constants!$B$9))-((AB392*0.000000000000001)+(Input!G392*AC392*0.000000000000001)))/Input!F392)*1000000000000</f>
        <v>16.27488362255616</v>
      </c>
      <c r="AE392" s="127">
        <f>AD392*Input!V392/100</f>
        <v>8.3071546395709461E-2</v>
      </c>
      <c r="AF392" s="127">
        <f>(AD392/Constants!$B$10)*602200000000*Constants!$B$16/(365.2425*24*60)</f>
        <v>0.74287794213152902</v>
      </c>
      <c r="AG392" s="127">
        <f>AF392*Input!V392/100</f>
        <v>3.7918562656017256E-3</v>
      </c>
      <c r="AH392" s="18">
        <f>AF392/Z392</f>
        <v>1071.7679732264576</v>
      </c>
      <c r="AI392" s="131">
        <f>AH392*SQRT((AG392/AF392)^2+(AA392/Z392)^2)</f>
        <v>6.0444955770049731</v>
      </c>
      <c r="AJ392" s="130">
        <f t="shared" si="2046"/>
        <v>127.03201190659908</v>
      </c>
      <c r="AK392" s="131">
        <f>V392*1000</f>
        <v>2.0584556768658389</v>
      </c>
      <c r="AL392" s="131">
        <f>AF392/Q392</f>
        <v>0.27735641813343725</v>
      </c>
      <c r="AM392" s="131">
        <f>AL392*SQRT((R392/Q392)^2+(AG392/AF392)^2)</f>
        <v>1.4159206067112444E-3</v>
      </c>
      <c r="AN392" s="18">
        <f>AL392*1/((AN391+AN393)/2)</f>
        <v>0.27894344544203115</v>
      </c>
      <c r="AO392" s="127">
        <f>AN392*SQRT((R392/Q392)^2+(AG392/AF392)^2)</f>
        <v>1.4240224732004867E-3</v>
      </c>
      <c r="AP392" s="18">
        <f>ThU_Alter_Kombi(AN392,U392)</f>
        <v>30.836400000000001</v>
      </c>
      <c r="AQ392" s="18">
        <f t="shared" si="2052"/>
        <v>0.19370000000000001</v>
      </c>
      <c r="AR392" s="152">
        <f>(AQ392/AP392)</f>
        <v>6.2815374038474011E-3</v>
      </c>
      <c r="AS392" s="129">
        <f t="shared" si="2053"/>
        <v>2.5878401394891621E-4</v>
      </c>
      <c r="AT392" s="129">
        <f t="shared" si="2054"/>
        <v>6.2113484349277311E-7</v>
      </c>
      <c r="AU392" s="18">
        <v>0.75</v>
      </c>
      <c r="AV392" s="18">
        <f>AU392/2</f>
        <v>0.375</v>
      </c>
      <c r="AW392" s="18">
        <f t="shared" si="2056"/>
        <v>30.817799999999998</v>
      </c>
      <c r="AX392" s="133">
        <f t="shared" si="2057"/>
        <v>0.19138248420000001</v>
      </c>
      <c r="AY392" s="133">
        <f t="shared" si="2058"/>
        <v>0.19336885696136949</v>
      </c>
      <c r="AZ392" s="152">
        <f t="shared" si="2059"/>
        <v>6.2101280493740635E-3</v>
      </c>
      <c r="BA392" s="18" t="str">
        <f>Input!B392</f>
        <v>GeoB23225-1 1R1W 42-43 cm (7mm)</v>
      </c>
      <c r="BB392" s="134">
        <f>Input!E392</f>
        <v>42.5</v>
      </c>
      <c r="BC392" s="18">
        <f>((U392-1)*EXP(Constants!$B$17*AW392*1000))*1000</f>
        <v>138.57459845389056</v>
      </c>
      <c r="BD392" s="130">
        <f>SQRT((EXP(Constants!$B$17*AW392*1000)*V392)^2+((U392-1)*Constants!$B$17*EXP(Constants!$B$17*AW392*1000)*AY392*1000)^2)*1000</f>
        <v>2.2467673197959037</v>
      </c>
      <c r="BE392" s="18">
        <f t="shared" si="2060"/>
        <v>30759.8</v>
      </c>
      <c r="BF392" s="135">
        <f t="shared" si="2061"/>
        <v>96.684428480684744</v>
      </c>
      <c r="BG392" s="20">
        <f t="shared" si="2062"/>
        <v>0.62745834213139651</v>
      </c>
      <c r="BH392" s="18"/>
      <c r="BI392" s="18"/>
      <c r="BJ392" s="18"/>
      <c r="BK392" s="18"/>
      <c r="BL392" s="18"/>
      <c r="BM392" s="18"/>
      <c r="BN392" s="157"/>
      <c r="BO392" s="18"/>
      <c r="BP392" s="18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</row>
    <row r="393" spans="1:110" ht="15" customHeight="1" x14ac:dyDescent="0.2">
      <c r="A393" s="136">
        <f>Input!A393</f>
        <v>10073</v>
      </c>
      <c r="B393" s="136" t="str">
        <f>Input!B393</f>
        <v>Hu1-13</v>
      </c>
      <c r="C393" s="136">
        <f>Input!O393</f>
        <v>2.054150746028212</v>
      </c>
      <c r="D393" s="136">
        <f>C393*Input!P393/100</f>
        <v>1.6274200088083543E-2</v>
      </c>
      <c r="E393" s="137">
        <f>Input!M393</f>
        <v>2.7193568961892907</v>
      </c>
      <c r="F393" s="138">
        <f>E393*Input!N393/100</f>
        <v>3.2501703910210359E-4</v>
      </c>
      <c r="G393" s="139">
        <f t="shared" ref="G393" si="2072">E393*137.88</f>
        <v>374.94492884657939</v>
      </c>
      <c r="H393" s="138">
        <f>G393*Input!L393/100</f>
        <v>2.1933338861493734E-2</v>
      </c>
      <c r="I393" s="136">
        <v>0</v>
      </c>
      <c r="J393" s="140">
        <f>(((C393*Constants!$B$24*0.000000001*Input!G393*(Constants!$B$4/Constants!$B$3))-(I393*0.000000000000001))/Input!F393)*1000000000000</f>
        <v>745.18673909002155</v>
      </c>
      <c r="K393" s="136">
        <f>J393*Input!P393/100</f>
        <v>5.903811158156822</v>
      </c>
      <c r="L393" s="141">
        <f>(J393/Constants!$B$4)*602200000000*Constants!$B$17/(365.2425*24*60)</f>
        <v>10.288130325032499</v>
      </c>
      <c r="M393" s="142">
        <f>L393*Input!P393/100</f>
        <v>8.1508668127494563E-2</v>
      </c>
      <c r="N393" s="136">
        <v>0</v>
      </c>
      <c r="O393" s="140">
        <f>(((G393*Constants!$B$23*0.000000001*Input!G393*(Constants!$B$7/Constants!$B$6))-(N393*0.000000001))/Input!F393)*1000000</f>
        <v>13.701931467431475</v>
      </c>
      <c r="P393" s="136">
        <f>O393*Input!N393/100</f>
        <v>1.6376523441131014E-3</v>
      </c>
      <c r="Q393" s="143">
        <f>(O393/Constants!$B$7)*602200000000000000*Constants!$B$18/(365.2425*24*60)</f>
        <v>10.223295498935459</v>
      </c>
      <c r="R393" s="144">
        <f>Q393*Input!N393/100</f>
        <v>1.221886409094047E-3</v>
      </c>
      <c r="S393" s="142">
        <f>Input!S393*Constants!$B$17/Constants!$B$18</f>
        <v>0.99973224208637901</v>
      </c>
      <c r="T393" s="136">
        <f>S393*Input!T393/100</f>
        <v>1.8637940165630396E-3</v>
      </c>
      <c r="U393" s="142">
        <f>S393</f>
        <v>0.99973224208637901</v>
      </c>
      <c r="V393" s="136">
        <f>U393*Input!T393/100</f>
        <v>1.8637940165630396E-3</v>
      </c>
      <c r="W393" s="145">
        <v>0</v>
      </c>
      <c r="X393" s="140">
        <f>(((Constants!$B$25*0.000000001*Input!G393/Input!W393*(Constants!$B$11/Constants!$B$9))-(W393*0.000000001))/Input!F393)*1000000000</f>
        <v>0.8691524359833952</v>
      </c>
      <c r="Y393" s="140">
        <f>X393*Input!X393/100</f>
        <v>4.1777546125682345E-3</v>
      </c>
      <c r="Z393" s="140">
        <f>(X393/Constants!$B$11)*6.022E+23*0.000000001*Constants!$B$19/(365.2425*24*60)</f>
        <v>2.1218820821864793E-4</v>
      </c>
      <c r="AA393" s="140">
        <f>Z393*Input!X393/100</f>
        <v>1.0199249624319996E-6</v>
      </c>
      <c r="AB393" s="141">
        <v>0</v>
      </c>
      <c r="AC393" s="141">
        <v>0.9</v>
      </c>
      <c r="AD393" s="140">
        <f>(((Input!G393*Constants!$B$25*0.000000001*Input!U393*(Constants!$B$10/Constants!$B$9))-((AB393*0.000000000000001)+(Input!G393*AC393*0.000000000000001)))/Input!F393)*1000000000000</f>
        <v>222.8456377038782</v>
      </c>
      <c r="AE393" s="140">
        <f>AD393*Input!V393/100</f>
        <v>0.60634264593304554</v>
      </c>
      <c r="AF393" s="140">
        <f>(AD393/Constants!$B$10)*602200000000*Constants!$B$16/(365.2425*24*60)</f>
        <v>10.171938097364054</v>
      </c>
      <c r="AG393" s="140">
        <f>AF393*Input!V393/100</f>
        <v>2.7676915392073353E-2</v>
      </c>
      <c r="AH393" s="136">
        <f t="shared" ref="AH393" si="2073">AF393/Z393</f>
        <v>47938.281692272212</v>
      </c>
      <c r="AI393" s="145">
        <f t="shared" ref="AI393" si="2074">AH393*SQRT((AG393/AF393)^2+(AA393/Z393)^2)</f>
        <v>264.78125199432645</v>
      </c>
      <c r="AJ393" s="142">
        <f t="shared" si="2046"/>
        <v>-0.26775791362099177</v>
      </c>
      <c r="AK393" s="145">
        <f t="shared" ref="AK393" si="2075">V393*1000</f>
        <v>1.8637940165630396</v>
      </c>
      <c r="AL393" s="145">
        <f t="shared" ref="AL393" si="2076">AF393/Q393</f>
        <v>0.99497643381463907</v>
      </c>
      <c r="AM393" s="145">
        <f t="shared" ref="AM393" si="2077">AL393*SQRT((R393/Q393)^2+(AG393/AF393)^2)</f>
        <v>2.7098506805073681E-3</v>
      </c>
      <c r="AN393" s="136">
        <f>AF393/Q393</f>
        <v>0.99497643381463907</v>
      </c>
      <c r="AO393" s="140">
        <f t="shared" ref="AO393" si="2078">AN393*SQRT((R393/Q393)^2+(AG393/AF393)^2)</f>
        <v>2.7098506805073681E-3</v>
      </c>
      <c r="AP393" s="136">
        <f t="shared" ref="AP393" si="2079">ThU_Alter_Kombi(AN393,U393)</f>
        <v>585.76020000000005</v>
      </c>
      <c r="AQ393" s="136" t="e">
        <f t="shared" si="2052"/>
        <v>#VALUE!</v>
      </c>
      <c r="AR393" s="136" t="e">
        <f>(AQ393/AP393)*100</f>
        <v>#VALUE!</v>
      </c>
      <c r="AS393" s="144">
        <f t="shared" si="2053"/>
        <v>2.0755362910202768E-5</v>
      </c>
      <c r="AT393" s="144">
        <f t="shared" si="2054"/>
        <v>9.9795629884873423E-8</v>
      </c>
      <c r="AU393" s="136">
        <v>0.75</v>
      </c>
      <c r="AV393" s="136">
        <f t="shared" ref="AV393" si="2080">AU393/2</f>
        <v>0.375</v>
      </c>
      <c r="AW393" s="136">
        <f t="shared" si="2056"/>
        <v>585.75850000000003</v>
      </c>
      <c r="AX393" s="146">
        <f t="shared" si="2057"/>
        <v>207.89849998509999</v>
      </c>
      <c r="AY393" s="146">
        <f t="shared" si="2058"/>
        <v>88.208729553447654</v>
      </c>
      <c r="AZ393" s="147">
        <f t="shared" si="2059"/>
        <v>0.35492186623856076</v>
      </c>
      <c r="BA393" s="136" t="str">
        <f>Input!B393</f>
        <v>Hu1-13</v>
      </c>
      <c r="BB393" s="148">
        <f>Input!E393</f>
        <v>0</v>
      </c>
      <c r="BC393" s="136">
        <f>((U393-1)*EXP(Constants!$B$17*AW393*1000))*1000</f>
        <v>-1.3984627790912916</v>
      </c>
      <c r="BD393" s="142">
        <f>SQRT((EXP(Constants!$B$17*AW393*1000)*V393)^2+((U393-1)*Constants!$B$17*EXP(Constants!$B$17*AW393*1000)*AY393*1000)^2)*1000</f>
        <v>9.740562714111487</v>
      </c>
      <c r="BE393" s="136">
        <f t="shared" si="2060"/>
        <v>585700.5</v>
      </c>
      <c r="BF393" s="149">
        <f t="shared" si="2061"/>
        <v>44104.364776723829</v>
      </c>
      <c r="BG393" s="158">
        <f t="shared" si="2062"/>
        <v>15.058890234362396</v>
      </c>
      <c r="BH393" s="136"/>
      <c r="BI393" s="18"/>
      <c r="BJ393" s="18"/>
      <c r="BK393" s="18"/>
      <c r="BL393" s="18"/>
      <c r="BM393" s="18"/>
      <c r="BN393" s="157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  <c r="BY393" s="18"/>
      <c r="BZ393" s="18"/>
      <c r="CA393" s="18"/>
      <c r="CB393" s="18"/>
      <c r="CC393" s="18"/>
      <c r="CD393" s="18"/>
      <c r="CE393" s="1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  <c r="CY393" s="18"/>
      <c r="CZ393" s="18"/>
      <c r="DA393" s="18"/>
      <c r="DB393" s="18"/>
      <c r="DC393" s="18"/>
      <c r="DD393" s="18"/>
      <c r="DE393" s="18"/>
      <c r="DF393" s="18"/>
    </row>
    <row r="394" spans="1:110" ht="15" customHeight="1" x14ac:dyDescent="0.2">
      <c r="A394" s="18">
        <f>Input!A394</f>
        <v>10338</v>
      </c>
      <c r="B394" s="18" t="str">
        <f>Input!B394</f>
        <v>GeoB23225-1 1R1W 42-43 cm (10mm)</v>
      </c>
      <c r="C394" s="18">
        <f>Input!O394</f>
        <v>1.2027574785482593</v>
      </c>
      <c r="D394" s="18">
        <f>C394*Input!P394/100</f>
        <v>4.9391160026279798E-3</v>
      </c>
      <c r="E394" s="150">
        <f>Input!M394</f>
        <v>1.4223170433034609</v>
      </c>
      <c r="F394" s="151">
        <f>E394*Input!N394/100</f>
        <v>1.0724415705104517E-4</v>
      </c>
      <c r="G394" s="21">
        <f>E394*137.88</f>
        <v>196.10907393068118</v>
      </c>
      <c r="H394" s="151">
        <f>G394*Input!L394/100</f>
        <v>1.1451773665078878E-2</v>
      </c>
      <c r="I394" s="18">
        <v>0.3</v>
      </c>
      <c r="J394" s="127">
        <f>(((C394*Constants!$B$24*0.000000001*Input!G394*(Constants!$B$4/Constants!$B$3))-(I394*0.000000000000001))/Input!F394)*1000000000000</f>
        <v>228.21451980064472</v>
      </c>
      <c r="K394" s="18">
        <f>J394*Input!P394/100</f>
        <v>0.93716148673624522</v>
      </c>
      <c r="L394" s="132">
        <f>(J394/Constants!$B$4)*602200000000*Constants!$B$17/(365.2425*24*60)</f>
        <v>3.1507548358158677</v>
      </c>
      <c r="M394" s="130">
        <f>L394*Input!P394/100</f>
        <v>1.2938554868699775E-2</v>
      </c>
      <c r="N394" s="18">
        <v>5.0000000000000001E-3</v>
      </c>
      <c r="O394" s="127">
        <f>(((G394*Constants!$B$23*0.000000001*Input!G394*(Constants!$B$7/Constants!$B$6))-(N394*0.000000001))/Input!F394)*1000000</f>
        <v>3.7483832940773465</v>
      </c>
      <c r="P394" s="18">
        <f>O394*Input!N394/100</f>
        <v>2.8263192694638709E-4</v>
      </c>
      <c r="Q394" s="128">
        <f>(O394/Constants!$B$7)*602200000000000000*Constants!$B$18/(365.2425*24*60)</f>
        <v>2.7967465864000061</v>
      </c>
      <c r="R394" s="129">
        <f>Q394*Input!N394/100</f>
        <v>2.108775477000761E-4</v>
      </c>
      <c r="S394" s="130">
        <f>Input!S394*Constants!$B$17/Constants!$B$18</f>
        <v>1.1260491788756084</v>
      </c>
      <c r="T394" s="18">
        <f>S394*Input!T394/100</f>
        <v>1.4859038477414619E-3</v>
      </c>
      <c r="U394" s="18">
        <f>S394*1/((U393+U395)/2)</f>
        <v>1.1265808702230573</v>
      </c>
      <c r="V394" s="18">
        <f>U394*Input!T394/100</f>
        <v>1.4866054531720294E-3</v>
      </c>
      <c r="W394" s="131">
        <v>3.0000000000000001E-3</v>
      </c>
      <c r="X394" s="127">
        <f>IF((((Constants!$B$25*0.000000001*Input!G394/Input!W394*(Constants!$B$11/Constants!$B$9))-(W394*0.000000001))/Input!F394)*1000000000&lt;0, "n.d.", (((Constants!$B$25*0.000000001*Input!G394/Input!W394*(Constants!$B$11/Constants!$B$9))-(W394*0.000000001))/Input!F394)*1000000000)</f>
        <v>9.9939381274404422</v>
      </c>
      <c r="Y394" s="127">
        <f>X394*Input!X394/100</f>
        <v>1.943423900721622E-2</v>
      </c>
      <c r="Z394" s="127">
        <f>(X394/Constants!$B$11)*6.022E+23*0.000000001*Constants!$B$19/(365.2425*24*60)</f>
        <v>2.4398433882432675E-3</v>
      </c>
      <c r="AA394" s="127">
        <f>Z394*Input!X394/100</f>
        <v>4.7445260259420666E-6</v>
      </c>
      <c r="AB394" s="132">
        <v>0.05</v>
      </c>
      <c r="AC394" s="132">
        <v>0.9</v>
      </c>
      <c r="AD394" s="127">
        <f>(((Input!G394*Constants!$B$25*0.000000001*Input!U394*(Constants!$B$10/Constants!$B$9))-((AB394*0.000000000000001)+(Input!G394*AC394*0.000000000000001)))/Input!F394)*1000000000000</f>
        <v>16.980058612946497</v>
      </c>
      <c r="AE394" s="127">
        <f>AD394*Input!V394/100</f>
        <v>7.2744958620048414E-2</v>
      </c>
      <c r="AF394" s="127">
        <f>(AD394/Constants!$B$10)*602200000000*Constants!$B$16/(365.2425*24*60)</f>
        <v>0.77506612595225721</v>
      </c>
      <c r="AG394" s="127">
        <f>AF394*Input!V394/100</f>
        <v>3.3204922636256061E-3</v>
      </c>
      <c r="AH394" s="18">
        <f>AF394/Z394</f>
        <v>317.67044134349919</v>
      </c>
      <c r="AI394" s="131">
        <f>AH394*SQRT((AG394/AF394)^2+(AA394/Z394)^2)</f>
        <v>1.494582554732937</v>
      </c>
      <c r="AJ394" s="130">
        <f t="shared" si="2046"/>
        <v>126.5808702230573</v>
      </c>
      <c r="AK394" s="131">
        <f>V394*1000</f>
        <v>1.4866054531720294</v>
      </c>
      <c r="AL394" s="131">
        <f>AF394/Q394</f>
        <v>0.2771313388639649</v>
      </c>
      <c r="AM394" s="131">
        <f>AL394*SQRT((R394/Q394)^2+(AG394/AF394)^2)</f>
        <v>1.1874534932091653E-3</v>
      </c>
      <c r="AN394" s="18">
        <f>AL394*1/((AN393+AN395)/2)</f>
        <v>0.2784325844692499</v>
      </c>
      <c r="AO394" s="127">
        <f>AN394*SQRT((R394/Q394)^2+(AG394/AF394)^2)</f>
        <v>1.1930290756959846E-3</v>
      </c>
      <c r="AP394" s="18">
        <f>ThU_Alter_Kombi(AN394,U394)</f>
        <v>30.786200000000001</v>
      </c>
      <c r="AQ394" s="18">
        <f t="shared" si="2052"/>
        <v>0.15809999999999999</v>
      </c>
      <c r="AR394" s="152">
        <f>(AQ394/AP394)</f>
        <v>5.1354178170738831E-3</v>
      </c>
      <c r="AS394" s="129">
        <f t="shared" si="2053"/>
        <v>8.7238629345530113E-4</v>
      </c>
      <c r="AT394" s="129">
        <f t="shared" si="2054"/>
        <v>1.6977195283449774E-6</v>
      </c>
      <c r="AU394" s="18">
        <v>0.75</v>
      </c>
      <c r="AV394" s="18">
        <f>AU394/2</f>
        <v>0.375</v>
      </c>
      <c r="AW394" s="18">
        <f t="shared" si="2056"/>
        <v>30.723500000000001</v>
      </c>
      <c r="AX394" s="133">
        <f t="shared" si="2057"/>
        <v>0.16001518470000001</v>
      </c>
      <c r="AY394" s="133">
        <f t="shared" si="2058"/>
        <v>0.16233009689742817</v>
      </c>
      <c r="AZ394" s="152">
        <f t="shared" si="2059"/>
        <v>5.2082342408905236E-3</v>
      </c>
      <c r="BA394" s="18" t="str">
        <f>Input!B394</f>
        <v>GeoB23225-1 1R1W 42-43 cm (10mm)</v>
      </c>
      <c r="BB394" s="134">
        <f>Input!E394</f>
        <v>42.5</v>
      </c>
      <c r="BC394" s="18">
        <f>((U394-1)*EXP(Constants!$B$17*AW394*1000))*1000</f>
        <v>138.04572275864552</v>
      </c>
      <c r="BD394" s="130">
        <f>SQRT((EXP(Constants!$B$17*AW394*1000)*V394)^2+((U394-1)*Constants!$B$17*EXP(Constants!$B$17*AW394*1000)*AY394*1000)^2)*1000</f>
        <v>1.6224851866664372</v>
      </c>
      <c r="BE394" s="18">
        <f t="shared" si="2060"/>
        <v>30665.5</v>
      </c>
      <c r="BF394" s="135">
        <f t="shared" si="2061"/>
        <v>81.165048448714089</v>
      </c>
      <c r="BG394" s="20">
        <f t="shared" si="2062"/>
        <v>0.52835808712362897</v>
      </c>
      <c r="BH394" s="18"/>
      <c r="BI394" s="18"/>
      <c r="BJ394" s="18"/>
      <c r="BK394" s="18"/>
      <c r="BL394" s="18"/>
      <c r="BM394" s="18"/>
      <c r="BN394" s="157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  <c r="BY394" s="18"/>
      <c r="BZ394" s="18"/>
      <c r="CA394" s="18"/>
      <c r="CB394" s="18"/>
      <c r="CC394" s="18"/>
      <c r="CD394" s="18"/>
      <c r="CE394" s="1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  <c r="CY394" s="18"/>
      <c r="CZ394" s="18"/>
      <c r="DA394" s="18"/>
      <c r="DB394" s="18"/>
      <c r="DC394" s="18"/>
      <c r="DD394" s="18"/>
      <c r="DE394" s="18"/>
      <c r="DF394" s="18"/>
    </row>
    <row r="395" spans="1:110" ht="15" customHeight="1" x14ac:dyDescent="0.2">
      <c r="A395" s="136">
        <f>Input!A395</f>
        <v>10073</v>
      </c>
      <c r="B395" s="136" t="str">
        <f>Input!B395</f>
        <v>Hu1-13</v>
      </c>
      <c r="C395" s="136">
        <f>Input!O395</f>
        <v>2.061340151328193</v>
      </c>
      <c r="D395" s="136">
        <f>C395*Input!P395/100</f>
        <v>1.9876107373537323E-2</v>
      </c>
      <c r="E395" s="137">
        <f>Input!M395</f>
        <v>2.719598887053841</v>
      </c>
      <c r="F395" s="138">
        <f>E395*Input!N395/100</f>
        <v>3.2581765674061068E-4</v>
      </c>
      <c r="G395" s="139">
        <f t="shared" ref="G395" si="2081">E395*137.88</f>
        <v>374.97829454698359</v>
      </c>
      <c r="H395" s="138">
        <f>G395*Input!L395/100</f>
        <v>2.7670094506769796E-2</v>
      </c>
      <c r="I395" s="136">
        <v>0</v>
      </c>
      <c r="J395" s="140">
        <f>(((C395*Constants!$B$24*0.000000001*Input!G395*(Constants!$B$4/Constants!$B$3))-(I395*0.000000000000001))/Input!F395)*1000000000000</f>
        <v>747.79484830588524</v>
      </c>
      <c r="K395" s="136">
        <f>J395*Input!P395/100</f>
        <v>7.2104794003691817</v>
      </c>
      <c r="L395" s="141">
        <f>(J395/Constants!$B$4)*602200000000*Constants!$B$17/(365.2425*24*60)</f>
        <v>10.324138168579866</v>
      </c>
      <c r="M395" s="142">
        <f>L395*Input!P395/100</f>
        <v>9.9548674024376088E-2</v>
      </c>
      <c r="N395" s="136">
        <v>0</v>
      </c>
      <c r="O395" s="140">
        <f>(((G395*Constants!$B$23*0.000000001*Input!G395*(Constants!$B$7/Constants!$B$6))-(N395*0.000000001))/Input!F395)*1000000</f>
        <v>13.703150778602602</v>
      </c>
      <c r="P395" s="136">
        <f>O395*Input!N395/100</f>
        <v>1.6416863890852092E-3</v>
      </c>
      <c r="Q395" s="143">
        <f>(O395/Constants!$B$7)*602200000000000000*Constants!$B$18/(365.2425*24*60)</f>
        <v>10.224205252311267</v>
      </c>
      <c r="R395" s="144">
        <f>Q395*Input!N395/100</f>
        <v>1.224896293788324E-3</v>
      </c>
      <c r="S395" s="142">
        <f>Input!S395*Constants!$B$17/Constants!$B$18</f>
        <v>0.99932385524049372</v>
      </c>
      <c r="T395" s="136">
        <f>S395*Input!T395/100</f>
        <v>1.7813171225299072E-3</v>
      </c>
      <c r="U395" s="142">
        <f>S395</f>
        <v>0.99932385524049372</v>
      </c>
      <c r="V395" s="136">
        <f>U395*Input!T395/100</f>
        <v>1.7813171225299072E-3</v>
      </c>
      <c r="W395" s="145">
        <v>0</v>
      </c>
      <c r="X395" s="140">
        <f>(((Constants!$B$25*0.000000001*Input!G395/Input!W395*(Constants!$B$11/Constants!$B$9))-(W395*0.000000001))/Input!F395)*1000000000</f>
        <v>0.86487592674476332</v>
      </c>
      <c r="Y395" s="140">
        <f>X395*Input!X395/100</f>
        <v>5.0257711765523683E-3</v>
      </c>
      <c r="Z395" s="140">
        <f>(X395/Constants!$B$11)*6.022E+23*0.000000001*Constants!$B$19/(365.2425*24*60)</f>
        <v>2.1114417405938206E-4</v>
      </c>
      <c r="AA395" s="140">
        <f>Z395*Input!X395/100</f>
        <v>1.2269532209997123E-6</v>
      </c>
      <c r="AB395" s="141">
        <v>0</v>
      </c>
      <c r="AC395" s="141">
        <v>0.9</v>
      </c>
      <c r="AD395" s="140">
        <f>(((Input!G395*Constants!$B$25*0.000000001*Input!U395*(Constants!$B$10/Constants!$B$9))-((AB395*0.000000000000001)+(Input!G395*AC395*0.000000000000001)))/Input!F395)*1000000000000</f>
        <v>223.02230609802592</v>
      </c>
      <c r="AE395" s="140">
        <f>AD395*Input!V395/100</f>
        <v>0.55798865757037808</v>
      </c>
      <c r="AF395" s="140">
        <f>(AD395/Constants!$B$10)*602200000000*Constants!$B$16/(365.2425*24*60)</f>
        <v>10.180002244311456</v>
      </c>
      <c r="AG395" s="140">
        <f>AF395*Input!V395/100</f>
        <v>2.5469765270340661E-2</v>
      </c>
      <c r="AH395" s="136">
        <f t="shared" ref="AH395" si="2082">AF395/Z395</f>
        <v>48213.512353167927</v>
      </c>
      <c r="AI395" s="145">
        <f t="shared" ref="AI395" si="2083">AH395*SQRT((AG395/AF395)^2+(AA395/Z395)^2)</f>
        <v>305.0323911825509</v>
      </c>
      <c r="AJ395" s="142">
        <f t="shared" si="2046"/>
        <v>-0.67614475950628083</v>
      </c>
      <c r="AK395" s="145">
        <f t="shared" ref="AK395" si="2084">V395*1000</f>
        <v>1.7813171225299071</v>
      </c>
      <c r="AL395" s="145">
        <f t="shared" ref="AL395" si="2085">AF395/Q395</f>
        <v>0.9956766313949128</v>
      </c>
      <c r="AM395" s="145">
        <f t="shared" ref="AM395" si="2086">AL395*SQRT((R395/Q395)^2+(AG395/AF395)^2)</f>
        <v>2.4939785296499779E-3</v>
      </c>
      <c r="AN395" s="136">
        <f>AF395/Q395</f>
        <v>0.9956766313949128</v>
      </c>
      <c r="AO395" s="140">
        <f t="shared" ref="AO395" si="2087">AN395*SQRT((R395/Q395)^2+(AG395/AF395)^2)</f>
        <v>2.4939785296499779E-3</v>
      </c>
      <c r="AP395" s="136">
        <f t="shared" ref="AP395" si="2088">ThU_Alter_Kombi(AN395,U395)</f>
        <v>620.9203</v>
      </c>
      <c r="AQ395" s="136" t="e">
        <f t="shared" si="2052"/>
        <v>#VALUE!</v>
      </c>
      <c r="AR395" s="136" t="e">
        <f>(AQ395/AP395)*100</f>
        <v>#VALUE!</v>
      </c>
      <c r="AS395" s="144">
        <f t="shared" si="2053"/>
        <v>2.0651402123568594E-5</v>
      </c>
      <c r="AT395" s="144">
        <f t="shared" si="2054"/>
        <v>1.2003025391841312E-7</v>
      </c>
      <c r="AU395" s="136">
        <v>0.75</v>
      </c>
      <c r="AV395" s="136">
        <f t="shared" ref="AV395" si="2089">AU395/2</f>
        <v>0.375</v>
      </c>
      <c r="AW395" s="136">
        <f t="shared" si="2056"/>
        <v>620.91859999999997</v>
      </c>
      <c r="AX395" s="146">
        <f t="shared" si="2057"/>
        <v>257.5347250296</v>
      </c>
      <c r="AY395" s="146">
        <f t="shared" si="2058"/>
        <v>114.7074373835712</v>
      </c>
      <c r="AZ395" s="147">
        <f t="shared" si="2059"/>
        <v>0.41476406896105222</v>
      </c>
      <c r="BA395" s="136" t="str">
        <f>Input!B395</f>
        <v>Hu1-13</v>
      </c>
      <c r="BB395" s="148">
        <f>Input!E395</f>
        <v>0</v>
      </c>
      <c r="BC395" s="136">
        <f>((U395-1)*EXP(Constants!$B$17*AW395*1000))*1000</f>
        <v>-3.8997851416498599</v>
      </c>
      <c r="BD395" s="142">
        <f>SQRT((EXP(Constants!$B$17*AW395*1000)*V395)^2+((U395-1)*Constants!$B$17*EXP(Constants!$B$17*AW395*1000)*AY395*1000)^2)*1000</f>
        <v>10.351330407383077</v>
      </c>
      <c r="BE395" s="136">
        <f t="shared" si="2060"/>
        <v>620860.6</v>
      </c>
      <c r="BF395" s="149">
        <f t="shared" si="2061"/>
        <v>57353.718691785602</v>
      </c>
      <c r="BG395" s="158">
        <f t="shared" si="2062"/>
        <v>18.473828515295114</v>
      </c>
      <c r="BH395" s="136"/>
      <c r="BI395" s="18"/>
      <c r="BJ395" s="18"/>
      <c r="BK395" s="18"/>
      <c r="BL395" s="18"/>
      <c r="BM395" s="18"/>
      <c r="BN395" s="157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</row>
    <row r="396" spans="1:110" ht="15" customHeight="1" x14ac:dyDescent="0.2">
      <c r="A396" s="18">
        <f>Input!A396</f>
        <v>10339</v>
      </c>
      <c r="B396" s="18" t="str">
        <f>Input!B396</f>
        <v>GeoB23225-1 3R1W 59-60 cm</v>
      </c>
      <c r="C396" s="18">
        <f>Input!O396</f>
        <v>0.97349274779774886</v>
      </c>
      <c r="D396" s="18">
        <f>C396*Input!P396/100</f>
        <v>2.923766145994316E-3</v>
      </c>
      <c r="E396" s="150">
        <f>Input!M396</f>
        <v>1.133659804436624</v>
      </c>
      <c r="F396" s="151">
        <f>E396*Input!N396/100</f>
        <v>7.4553930958307503E-5</v>
      </c>
      <c r="G396" s="21">
        <f>E396*137.88</f>
        <v>156.30901383572171</v>
      </c>
      <c r="H396" s="151">
        <f>G396*Input!L396/100</f>
        <v>9.8620696970054406E-3</v>
      </c>
      <c r="I396" s="18">
        <v>0.3</v>
      </c>
      <c r="J396" s="127">
        <f>(((C396*Constants!$B$24*0.000000001*Input!G396*(Constants!$B$4/Constants!$B$3))-(I396*0.000000000000001))/Input!F396)*1000000000000</f>
        <v>231.01132098040995</v>
      </c>
      <c r="K396" s="18">
        <f>J396*Input!P396/100</f>
        <v>0.69381418726734434</v>
      </c>
      <c r="L396" s="132">
        <f>(J396/Constants!$B$4)*602200000000*Constants!$B$17/(365.2425*24*60)</f>
        <v>3.18936778143238</v>
      </c>
      <c r="M396" s="130">
        <f>L396*Input!P396/100</f>
        <v>9.5788752074138003E-3</v>
      </c>
      <c r="N396" s="18">
        <v>5.0000000000000001E-3</v>
      </c>
      <c r="O396" s="127">
        <f>(((G396*Constants!$B$23*0.000000001*Input!G396*(Constants!$B$7/Constants!$B$6))-(N396*0.000000001))/Input!F396)*1000000</f>
        <v>3.7365003187497026</v>
      </c>
      <c r="P396" s="18">
        <f>O396*Input!N396/100</f>
        <v>2.4572696826645983E-4</v>
      </c>
      <c r="Q396" s="128">
        <f>(O396/Constants!$B$7)*602200000000000000*Constants!$B$18/(365.2425*24*60)</f>
        <v>2.7878804518357061</v>
      </c>
      <c r="R396" s="129">
        <f>Q396*Input!N396/100</f>
        <v>1.8334199193863529E-4</v>
      </c>
      <c r="S396" s="130">
        <f>Input!S396*Constants!$B$17/Constants!$B$18</f>
        <v>1.1381465306892731</v>
      </c>
      <c r="T396" s="18">
        <f>S396*Input!T396/100</f>
        <v>1.5257945386937075E-3</v>
      </c>
      <c r="U396" s="18">
        <f>S396*1/((U395+U397)/2)</f>
        <v>1.1401449937105059</v>
      </c>
      <c r="V396" s="18">
        <f>U396*Input!T396/100</f>
        <v>1.5284736699666653E-3</v>
      </c>
      <c r="W396" s="131">
        <v>3.0000000000000001E-3</v>
      </c>
      <c r="X396" s="127">
        <f>IF((((Constants!$B$25*0.000000001*Input!G396/Input!W396*(Constants!$B$11/Constants!$B$9))-(W396*0.000000001))/Input!F396)*1000000000&lt;0, "n.d.", (((Constants!$B$25*0.000000001*Input!G396/Input!W396*(Constants!$B$11/Constants!$B$9))-(W396*0.000000001))/Input!F396)*1000000000)</f>
        <v>0.24733897518727857</v>
      </c>
      <c r="Y396" s="127">
        <f>X396*Input!X396/100</f>
        <v>1.3850033473095341E-3</v>
      </c>
      <c r="Z396" s="127">
        <f>(X396/Constants!$B$11)*6.022E+23*0.000000001*Constants!$B$19/(365.2425*24*60)</f>
        <v>6.0383439998352492E-5</v>
      </c>
      <c r="AA396" s="127">
        <f>Z396*Input!X396/100</f>
        <v>3.3812409247858821E-7</v>
      </c>
      <c r="AB396" s="132">
        <v>0.05</v>
      </c>
      <c r="AC396" s="132">
        <v>0.9</v>
      </c>
      <c r="AD396" s="127">
        <f>(((Input!G396*Constants!$B$25*0.000000001*Input!U396*(Constants!$B$10/Constants!$B$9))-((AB396*0.000000000000001)+(Input!G396*AC396*0.000000000000001)))/Input!F396)*1000000000000</f>
        <v>7.8062439610188763</v>
      </c>
      <c r="AE396" s="127">
        <f>AD396*Input!V396/100</f>
        <v>4.2459537788588977E-2</v>
      </c>
      <c r="AF396" s="127">
        <f>(AD396/Constants!$B$10)*602200000000*Constants!$B$16/(365.2425*24*60)</f>
        <v>0.35632122379671821</v>
      </c>
      <c r="AG396" s="127">
        <f>AF396*Input!V396/100</f>
        <v>1.9380939850486493E-3</v>
      </c>
      <c r="AH396" s="18">
        <f>AF396/Z396</f>
        <v>5900.9758934972915</v>
      </c>
      <c r="AI396" s="131">
        <f>AH396*SQRT((AG396/AF396)^2+(AA396/Z396)^2)</f>
        <v>46.065552462286981</v>
      </c>
      <c r="AJ396" s="130">
        <f t="shared" si="2046"/>
        <v>140.14499371050593</v>
      </c>
      <c r="AK396" s="131">
        <f>V396*1000</f>
        <v>1.5284736699666652</v>
      </c>
      <c r="AL396" s="131">
        <f>AF396/Q396</f>
        <v>0.12781079746877064</v>
      </c>
      <c r="AM396" s="131">
        <f>AL396*SQRT((R396/Q396)^2+(AG396/AF396)^2)</f>
        <v>6.9523628276475075E-4</v>
      </c>
      <c r="AN396" s="18">
        <f>AL396*1/((AN395+AN397)/2)</f>
        <v>0.12838597316717218</v>
      </c>
      <c r="AO396" s="127">
        <f>AN396*SQRT((R396/Q396)^2+(AG396/AF396)^2)</f>
        <v>6.9836499350291062E-4</v>
      </c>
      <c r="AP396" s="18">
        <f>ThU_Alter_Kombi(AN396,U396)</f>
        <v>12.9962</v>
      </c>
      <c r="AQ396" s="18">
        <f t="shared" si="2052"/>
        <v>7.7600000000000002E-2</v>
      </c>
      <c r="AR396" s="152">
        <f>(AQ396/AP396)</f>
        <v>5.9709761314845882E-3</v>
      </c>
      <c r="AS396" s="129">
        <f t="shared" si="2053"/>
        <v>2.1659264463292337E-5</v>
      </c>
      <c r="AT396" s="129">
        <f t="shared" si="2054"/>
        <v>1.2129193351803253E-7</v>
      </c>
      <c r="AU396" s="18">
        <v>0.75</v>
      </c>
      <c r="AV396" s="18">
        <f>AU396/2</f>
        <v>0.375</v>
      </c>
      <c r="AW396" s="18">
        <f t="shared" si="2056"/>
        <v>12.9947</v>
      </c>
      <c r="AX396" s="133">
        <f t="shared" si="2057"/>
        <v>7.6757519400000002E-2</v>
      </c>
      <c r="AY396" s="133">
        <f t="shared" si="2058"/>
        <v>7.7299296912347423E-2</v>
      </c>
      <c r="AZ396" s="152">
        <f t="shared" si="2059"/>
        <v>5.9068327395014894E-3</v>
      </c>
      <c r="BA396" s="18" t="str">
        <f>Input!B396</f>
        <v>GeoB23225-1 3R1W 59-60 cm</v>
      </c>
      <c r="BB396" s="134">
        <f>Input!E396</f>
        <v>59.5</v>
      </c>
      <c r="BC396" s="18">
        <f>((U396-1)*EXP(Constants!$B$17*AW396*1000))*1000</f>
        <v>145.37976376642376</v>
      </c>
      <c r="BD396" s="130">
        <f>SQRT((EXP(Constants!$B$17*AW396*1000)*V396)^2+((U396-1)*Constants!$B$17*EXP(Constants!$B$17*AW396*1000)*AY396*1000)^2)*1000</f>
        <v>1.5858831556707687</v>
      </c>
      <c r="BE396" s="18">
        <f t="shared" si="2060"/>
        <v>12936.7</v>
      </c>
      <c r="BF396" s="135">
        <f t="shared" si="2061"/>
        <v>38.649648456173715</v>
      </c>
      <c r="BG396" s="20">
        <f t="shared" si="2062"/>
        <v>0.59485249303444809</v>
      </c>
      <c r="BH396" s="18"/>
      <c r="BI396" s="18"/>
      <c r="BJ396" s="18"/>
      <c r="BK396" s="18"/>
      <c r="BL396" s="18"/>
      <c r="BM396" s="18"/>
      <c r="BN396" s="157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</row>
    <row r="397" spans="1:110" ht="15" customHeight="1" x14ac:dyDescent="0.2">
      <c r="A397" s="136">
        <f>Input!A397</f>
        <v>10073</v>
      </c>
      <c r="B397" s="136" t="str">
        <f>Input!B397</f>
        <v>Hu1-13</v>
      </c>
      <c r="C397" s="136">
        <f>Input!O397</f>
        <v>2.0560068024284339</v>
      </c>
      <c r="D397" s="136">
        <f>C397*Input!P397/100</f>
        <v>2.8847609467408247E-2</v>
      </c>
      <c r="E397" s="137">
        <f>Input!M397</f>
        <v>2.7192979014916729</v>
      </c>
      <c r="F397" s="138">
        <f>E397*Input!N397/100</f>
        <v>3.1411395810485758E-4</v>
      </c>
      <c r="G397" s="139">
        <f t="shared" ref="G397" si="2090">E397*137.88</f>
        <v>374.93679465767184</v>
      </c>
      <c r="H397" s="138">
        <f>G397*Input!L397/100</f>
        <v>3.00974111692341E-2</v>
      </c>
      <c r="I397" s="136">
        <v>0</v>
      </c>
      <c r="J397" s="140">
        <f>(((C397*Constants!$B$24*0.000000001*Input!G397*(Constants!$B$4/Constants!$B$3))-(I397*0.000000000000001))/Input!F397)*1000000000000</f>
        <v>745.86006290480134</v>
      </c>
      <c r="K397" s="136">
        <f>J397*Input!P397/100</f>
        <v>10.465082015585017</v>
      </c>
      <c r="L397" s="141">
        <f>(J397/Constants!$B$4)*602200000000*Constants!$B$17/(365.2425*24*60)</f>
        <v>10.297426307896959</v>
      </c>
      <c r="M397" s="142">
        <f>L397*Input!P397/100</f>
        <v>0.14448207676101166</v>
      </c>
      <c r="N397" s="136">
        <v>0</v>
      </c>
      <c r="O397" s="140">
        <f>(((G397*Constants!$B$23*0.000000001*Input!G397*(Constants!$B$7/Constants!$B$6))-(N397*0.000000001))/Input!F397)*1000000</f>
        <v>13.701634212847189</v>
      </c>
      <c r="P397" s="136">
        <f>O397*Input!N397/100</f>
        <v>1.5827153592629449E-3</v>
      </c>
      <c r="Q397" s="143">
        <f>(O397/Constants!$B$7)*602200000000000000*Constants!$B$18/(365.2425*24*60)</f>
        <v>10.223073711119575</v>
      </c>
      <c r="R397" s="144">
        <f>Q397*Input!N397/100</f>
        <v>1.1808967842897877E-3</v>
      </c>
      <c r="S397" s="142">
        <f>Input!S397*Constants!$B$17/Constants!$B$18</f>
        <v>0.99717051515580268</v>
      </c>
      <c r="T397" s="136">
        <f>S397*Input!T397/100</f>
        <v>2.1564191459938582E-3</v>
      </c>
      <c r="U397" s="142">
        <f>S397</f>
        <v>0.99717051515580268</v>
      </c>
      <c r="V397" s="136">
        <f>U397*Input!T397/100</f>
        <v>2.1564191459938582E-3</v>
      </c>
      <c r="W397" s="145">
        <v>0</v>
      </c>
      <c r="X397" s="140">
        <f>(((Constants!$B$25*0.000000001*Input!G397/Input!W397*(Constants!$B$11/Constants!$B$9))-(W397*0.000000001))/Input!F397)*1000000000</f>
        <v>0.85779601233026759</v>
      </c>
      <c r="Y397" s="140">
        <f>X397*Input!X397/100</f>
        <v>4.6175119750975638E-3</v>
      </c>
      <c r="Z397" s="140">
        <f>(X397/Constants!$B$11)*6.022E+23*0.000000001*Constants!$B$19/(365.2425*24*60)</f>
        <v>2.0941573806615671E-4</v>
      </c>
      <c r="AA397" s="140">
        <f>Z397*Input!X397/100</f>
        <v>1.1272839514227864E-6</v>
      </c>
      <c r="AB397" s="141">
        <v>0</v>
      </c>
      <c r="AC397" s="141">
        <v>0.9</v>
      </c>
      <c r="AD397" s="140">
        <f>(((Input!G397*Constants!$B$25*0.000000001*Input!U397*(Constants!$B$10/Constants!$B$9))-((AB397*0.000000000000001)+(Input!G397*AC397*0.000000000000001)))/Input!F397)*1000000000000</f>
        <v>222.9274406010841</v>
      </c>
      <c r="AE397" s="140">
        <f>AD397*Input!V397/100</f>
        <v>0.65730727697132318</v>
      </c>
      <c r="AF397" s="140">
        <f>(AD397/Constants!$B$10)*602200000000*Constants!$B$16/(365.2425*24*60)</f>
        <v>10.175672045289339</v>
      </c>
      <c r="AG397" s="140">
        <f>AF397*Input!V397/100</f>
        <v>3.0003230043855914E-2</v>
      </c>
      <c r="AH397" s="136">
        <f t="shared" ref="AH397" si="2091">AF397/Z397</f>
        <v>48590.770394127365</v>
      </c>
      <c r="AI397" s="145">
        <f t="shared" ref="AI397" si="2092">AH397*SQRT((AG397/AF397)^2+(AA397/Z397)^2)</f>
        <v>298.23193578265568</v>
      </c>
      <c r="AJ397" s="142">
        <f t="shared" si="2046"/>
        <v>-2.8294848441973164</v>
      </c>
      <c r="AK397" s="145">
        <f t="shared" ref="AK397" si="2093">V397*1000</f>
        <v>2.156419145993858</v>
      </c>
      <c r="AL397" s="145">
        <f t="shared" ref="AL397" si="2094">AF397/Q397</f>
        <v>0.9953632667464114</v>
      </c>
      <c r="AM397" s="145">
        <f t="shared" ref="AM397" si="2095">AL397*SQRT((R397/Q397)^2+(AG397/AF397)^2)</f>
        <v>2.9371054641131105E-3</v>
      </c>
      <c r="AN397" s="136">
        <f>AF397/Q397</f>
        <v>0.9953632667464114</v>
      </c>
      <c r="AO397" s="140">
        <f t="shared" ref="AO397" si="2096">AN397*SQRT((R397/Q397)^2+(AG397/AF397)^2)</f>
        <v>2.9371054641131105E-3</v>
      </c>
      <c r="AP397" s="136">
        <f t="shared" ref="AP397" si="2097">ThU_Alter_Kombi(AN397,U397)</f>
        <v>814.03790000000004</v>
      </c>
      <c r="AQ397" s="136" t="e">
        <f t="shared" si="2052"/>
        <v>#VALUE!</v>
      </c>
      <c r="AR397" s="136" t="e">
        <f>(AQ397/AP397)*100</f>
        <v>#VALUE!</v>
      </c>
      <c r="AS397" s="144">
        <f t="shared" si="2053"/>
        <v>2.0484615878136188E-5</v>
      </c>
      <c r="AT397" s="144">
        <f t="shared" si="2054"/>
        <v>1.102939781644224E-7</v>
      </c>
      <c r="AU397" s="136">
        <v>0.75</v>
      </c>
      <c r="AV397" s="136">
        <f t="shared" ref="AV397" si="2098">AU397/2</f>
        <v>0.375</v>
      </c>
      <c r="AW397" s="136">
        <f t="shared" si="2056"/>
        <v>814.03620000000001</v>
      </c>
      <c r="AX397" s="146">
        <f t="shared" si="2057"/>
        <v>336.51868393180001</v>
      </c>
      <c r="AY397" s="146">
        <f t="shared" si="2058"/>
        <v>829.36138451083229</v>
      </c>
      <c r="AZ397" s="147">
        <f t="shared" si="2059"/>
        <v>0.41339523221669994</v>
      </c>
      <c r="BA397" s="136" t="str">
        <f>Input!B397</f>
        <v>Hu1-13</v>
      </c>
      <c r="BB397" s="148">
        <f>Input!E397</f>
        <v>0</v>
      </c>
      <c r="BC397" s="136">
        <f>((U397-1)*EXP(Constants!$B$17*AW397*1000))*1000</f>
        <v>-28.14454801993449</v>
      </c>
      <c r="BD397" s="142">
        <f>SQRT((EXP(Constants!$B$17*AW397*1000)*V397)^2+((U397-1)*Constants!$B$17*EXP(Constants!$B$17*AW397*1000)*AY397*1000)^2)*1000</f>
        <v>69.276815718487597</v>
      </c>
      <c r="BE397" s="136">
        <f t="shared" si="2060"/>
        <v>813978.2</v>
      </c>
      <c r="BF397" s="149">
        <f t="shared" si="2061"/>
        <v>414680.69225541613</v>
      </c>
      <c r="BG397" s="158">
        <f t="shared" si="2062"/>
        <v>101.88261707659099</v>
      </c>
      <c r="BH397" s="136"/>
      <c r="BI397" s="18"/>
      <c r="BJ397" s="18"/>
      <c r="BK397" s="18"/>
      <c r="BL397" s="18"/>
      <c r="BM397" s="18"/>
      <c r="BN397" s="157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  <c r="BY397" s="18"/>
      <c r="BZ397" s="18"/>
      <c r="CA397" s="18"/>
      <c r="CB397" s="18"/>
      <c r="CC397" s="18"/>
      <c r="CD397" s="18"/>
      <c r="CE397" s="1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  <c r="CY397" s="18"/>
      <c r="CZ397" s="18"/>
      <c r="DA397" s="18"/>
      <c r="DB397" s="18"/>
      <c r="DC397" s="18"/>
      <c r="DD397" s="18"/>
      <c r="DE397" s="18"/>
      <c r="DF397" s="18"/>
    </row>
    <row r="398" spans="1:110" ht="15" customHeight="1" x14ac:dyDescent="0.2">
      <c r="A398" s="18">
        <f>Input!A398</f>
        <v>10340</v>
      </c>
      <c r="B398" s="18" t="str">
        <f>Input!B398</f>
        <v>GeoB23225-1 3R1W 89-90 cm</v>
      </c>
      <c r="C398" s="18">
        <f>Input!O398</f>
        <v>0.7981371084451615</v>
      </c>
      <c r="D398" s="18">
        <f>C398*Input!P398/100</f>
        <v>3.121648165739439E-3</v>
      </c>
      <c r="E398" s="150">
        <f>Input!M398</f>
        <v>0.93978393943398775</v>
      </c>
      <c r="F398" s="151">
        <f>E398*Input!N398/100</f>
        <v>6.9360892488468573E-5</v>
      </c>
      <c r="G398" s="21">
        <f>E398*137.88</f>
        <v>129.57740956915822</v>
      </c>
      <c r="H398" s="151">
        <f>G398*Input!L398/100</f>
        <v>1.0006182380395516E-2</v>
      </c>
      <c r="I398" s="18">
        <v>0.3</v>
      </c>
      <c r="J398" s="127">
        <f>(((C398*Constants!$B$24*0.000000001*Input!G398*(Constants!$B$4/Constants!$B$3))-(I398*0.000000000000001))/Input!F398)*1000000000000</f>
        <v>284.74408736679851</v>
      </c>
      <c r="K398" s="18">
        <f>J398*Input!P398/100</f>
        <v>1.1136819083193772</v>
      </c>
      <c r="L398" s="132">
        <f>(J398/Constants!$B$4)*602200000000*Constants!$B$17/(365.2425*24*60)</f>
        <v>3.9312082816843708</v>
      </c>
      <c r="M398" s="130">
        <f>L398*Input!P398/100</f>
        <v>1.5375615281898503E-2</v>
      </c>
      <c r="N398" s="18">
        <v>5.0000000000000001E-3</v>
      </c>
      <c r="O398" s="127">
        <f>(((G398*Constants!$B$23*0.000000001*Input!G398*(Constants!$B$7/Constants!$B$6))-(N398*0.000000001))/Input!F398)*1000000</f>
        <v>4.6567959876333376</v>
      </c>
      <c r="P398" s="18">
        <f>O398*Input!N398/100</f>
        <v>3.4369551583686734E-4</v>
      </c>
      <c r="Q398" s="128">
        <f>(O398/Constants!$B$7)*602200000000000000*Constants!$B$18/(365.2425*24*60)</f>
        <v>3.4745321543165639</v>
      </c>
      <c r="R398" s="129">
        <f>Q398*Input!N398/100</f>
        <v>2.5643835895772547E-4</v>
      </c>
      <c r="S398" s="130">
        <f>Input!S398*Constants!$B$17/Constants!$B$18</f>
        <v>1.127670062421825</v>
      </c>
      <c r="T398" s="18">
        <f>S398*Input!T398/100</f>
        <v>1.9896362759168748E-3</v>
      </c>
      <c r="U398" s="18">
        <f>S398*1/((U397+U399)/2)</f>
        <v>1.1302409107308478</v>
      </c>
      <c r="V398" s="18">
        <f>U398*Input!T398/100</f>
        <v>1.9941722241751145E-3</v>
      </c>
      <c r="W398" s="131">
        <v>3.0000000000000001E-3</v>
      </c>
      <c r="X398" s="127">
        <f>IF((((Constants!$B$25*0.000000001*Input!G398/Input!W398*(Constants!$B$11/Constants!$B$9))-(W398*0.000000001))/Input!F398)*1000000000&lt;0, "n.d.", (((Constants!$B$25*0.000000001*Input!G398/Input!W398*(Constants!$B$11/Constants!$B$9))-(W398*0.000000001))/Input!F398)*1000000000)</f>
        <v>0.70776495391735261</v>
      </c>
      <c r="Y398" s="127">
        <f>X398*Input!X398/100</f>
        <v>3.6538127416352556E-3</v>
      </c>
      <c r="Z398" s="127">
        <f>(X398/Constants!$B$11)*6.022E+23*0.000000001*Constants!$B$19/(365.2425*24*60)</f>
        <v>1.7278830639386956E-4</v>
      </c>
      <c r="AA398" s="127">
        <f>Z398*Input!X398/100</f>
        <v>8.9201381336157509E-7</v>
      </c>
      <c r="AB398" s="132">
        <v>0.05</v>
      </c>
      <c r="AC398" s="132">
        <v>0.9</v>
      </c>
      <c r="AD398" s="127">
        <f>(((Input!G398*Constants!$B$25*0.000000001*Input!U398*(Constants!$B$10/Constants!$B$9))-((AB398*0.000000000000001)+(Input!G398*AC398*0.000000000000001)))/Input!F398)*1000000000000</f>
        <v>16.763795542819352</v>
      </c>
      <c r="AE398" s="127">
        <f>AD398*Input!V398/100</f>
        <v>0.10079338238006713</v>
      </c>
      <c r="AF398" s="127">
        <f>(AD398/Constants!$B$10)*602200000000*Constants!$B$16/(365.2425*24*60)</f>
        <v>0.76519465355214489</v>
      </c>
      <c r="AG398" s="127">
        <f>AF398*Input!V398/100</f>
        <v>4.6007813155237946E-3</v>
      </c>
      <c r="AH398" s="18">
        <f>AF398/Z398</f>
        <v>4428.509483783525</v>
      </c>
      <c r="AI398" s="131">
        <f>AH398*SQRT((AG398/AF398)^2+(AA398/Z398)^2)</f>
        <v>35.094918217721471</v>
      </c>
      <c r="AJ398" s="130">
        <f t="shared" ref="AJ398:AJ401" si="2099">(U398-1)*1000</f>
        <v>130.24091073084776</v>
      </c>
      <c r="AK398" s="131">
        <f>V398*1000</f>
        <v>1.9941722241751145</v>
      </c>
      <c r="AL398" s="131">
        <f>AF398/Q398</f>
        <v>0.22022955021484258</v>
      </c>
      <c r="AM398" s="131">
        <f>AL398*SQRT((R398/Q398)^2+(AG398/AF398)^2)</f>
        <v>1.324243875053365E-3</v>
      </c>
      <c r="AN398" s="18">
        <f>AL398*1/((AN397+AN399)/2)</f>
        <v>0.22141071799222695</v>
      </c>
      <c r="AO398" s="127">
        <f>AN398*SQRT((R398/Q398)^2+(AG398/AF398)^2)</f>
        <v>1.3313462561511137E-3</v>
      </c>
      <c r="AP398" s="18">
        <f>ThU_Alter_Kombi(AN398,U398)</f>
        <v>23.674600000000002</v>
      </c>
      <c r="AQ398" s="18">
        <f t="shared" ref="AQ398:AQ401" si="2100">Montealter(AN398,AO398,U398,V398)</f>
        <v>0.1668</v>
      </c>
      <c r="AR398" s="152">
        <f>(AQ398/AP398)</f>
        <v>7.045525584381573E-3</v>
      </c>
      <c r="AS398" s="129">
        <f t="shared" si="2053"/>
        <v>4.9729948873607933E-5</v>
      </c>
      <c r="AT398" s="129">
        <f t="shared" si="2054"/>
        <v>2.5675542152619507E-7</v>
      </c>
      <c r="AU398" s="18">
        <v>0.75</v>
      </c>
      <c r="AV398" s="18">
        <f>AU398/2</f>
        <v>0.375</v>
      </c>
      <c r="AW398" s="18">
        <f t="shared" si="2056"/>
        <v>23.670999999999999</v>
      </c>
      <c r="AX398" s="133">
        <f t="shared" si="2057"/>
        <v>0.17288726330000001</v>
      </c>
      <c r="AY398" s="133">
        <f t="shared" si="2058"/>
        <v>0.16553197805977216</v>
      </c>
      <c r="AZ398" s="152">
        <f t="shared" si="2059"/>
        <v>7.3037583245321282E-3</v>
      </c>
      <c r="BA398" s="18" t="str">
        <f>Input!B398</f>
        <v>GeoB23225-1 3R1W 89-90 cm</v>
      </c>
      <c r="BB398" s="134">
        <f>Input!E398</f>
        <v>89.5</v>
      </c>
      <c r="BC398" s="18">
        <f>((U398-1)*EXP(Constants!$B$17*AW398*1000))*1000</f>
        <v>139.23830326773694</v>
      </c>
      <c r="BD398" s="130">
        <f>SQRT((EXP(Constants!$B$17*AW398*1000)*V398)^2+((U398-1)*Constants!$B$17*EXP(Constants!$B$17*AW398*1000)*AY398*1000)^2)*1000</f>
        <v>2.1329270002419602</v>
      </c>
      <c r="BE398" s="18">
        <f t="shared" ref="BE398:BE401" si="2101">AW398*1000-58</f>
        <v>23613</v>
      </c>
      <c r="BF398" s="135">
        <f t="shared" ref="BF398:BF401" si="2102">AY398/2*1000</f>
        <v>82.765989029886072</v>
      </c>
      <c r="BG398" s="20">
        <f t="shared" ref="BG398:BG401" si="2103">AY398/AW398*100</f>
        <v>0.69930285184306606</v>
      </c>
      <c r="BH398" s="18"/>
      <c r="BI398" s="18"/>
      <c r="BJ398" s="18"/>
      <c r="BK398" s="18"/>
      <c r="BL398" s="18"/>
      <c r="BM398" s="18"/>
      <c r="BN398" s="157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  <c r="BY398" s="18"/>
      <c r="BZ398" s="18"/>
      <c r="CA398" s="18"/>
      <c r="CB398" s="18"/>
      <c r="CC398" s="18"/>
      <c r="CD398" s="18"/>
      <c r="CE398" s="1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  <c r="CY398" s="18"/>
      <c r="CZ398" s="18"/>
      <c r="DA398" s="18"/>
      <c r="DB398" s="18"/>
      <c r="DC398" s="18"/>
      <c r="DD398" s="18"/>
      <c r="DE398" s="18"/>
      <c r="DF398" s="18"/>
    </row>
    <row r="399" spans="1:110" ht="15" customHeight="1" x14ac:dyDescent="0.2">
      <c r="A399" s="136">
        <f>Input!A399</f>
        <v>10073</v>
      </c>
      <c r="B399" s="136" t="str">
        <f>Input!B399</f>
        <v>Hu1-13</v>
      </c>
      <c r="C399" s="136">
        <f>Input!O399</f>
        <v>2.0787874298924534</v>
      </c>
      <c r="D399" s="136">
        <f>C399*Input!P399/100</f>
        <v>3.2231884109062435E-2</v>
      </c>
      <c r="E399" s="137">
        <f>Input!M399</f>
        <v>2.7193871348036378</v>
      </c>
      <c r="F399" s="138">
        <f>E399*Input!N399/100</f>
        <v>4.7726851486357721E-4</v>
      </c>
      <c r="G399" s="139">
        <f t="shared" ref="G399" si="2104">E399*137.88</f>
        <v>374.94909814672559</v>
      </c>
      <c r="H399" s="138">
        <f>G399*Input!L399/100</f>
        <v>2.908673268465237E-2</v>
      </c>
      <c r="I399" s="136">
        <v>0</v>
      </c>
      <c r="J399" s="140">
        <f>(((C399*Constants!$B$24*0.000000001*Input!G399*(Constants!$B$4/Constants!$B$3))-(I399*0.000000000000001))/Input!F399)*1000000000000</f>
        <v>754.12421855509172</v>
      </c>
      <c r="K399" s="136">
        <f>J399*Input!P399/100</f>
        <v>11.692799401602361</v>
      </c>
      <c r="L399" s="141">
        <f>(J399/Constants!$B$4)*602200000000*Constants!$B$17/(365.2425*24*60)</f>
        <v>10.411522152463872</v>
      </c>
      <c r="M399" s="142">
        <f>L399*Input!P399/100</f>
        <v>0.16143207842781368</v>
      </c>
      <c r="N399" s="136">
        <v>0</v>
      </c>
      <c r="O399" s="140">
        <f>(((G399*Constants!$B$23*0.000000001*Input!G399*(Constants!$B$7/Constants!$B$6))-(N399*0.000000001))/Input!F399)*1000000</f>
        <v>13.702083829713173</v>
      </c>
      <c r="P399" s="136">
        <f>O399*Input!N399/100</f>
        <v>2.4047966971115545E-3</v>
      </c>
      <c r="Q399" s="143">
        <f>(O399/Constants!$B$7)*602200000000000000*Constants!$B$18/(365.2425*24*60)</f>
        <v>10.22340917959664</v>
      </c>
      <c r="R399" s="144">
        <f>Q399*Input!N399/100</f>
        <v>1.7942687356065161E-3</v>
      </c>
      <c r="S399" s="142">
        <f>Input!S399*Constants!$B$17/Constants!$B$18</f>
        <v>0.9982802807150345</v>
      </c>
      <c r="T399" s="136">
        <f>S399*Input!T399/100</f>
        <v>2.4792491992844962E-3</v>
      </c>
      <c r="U399" s="142">
        <f>S399</f>
        <v>0.9982802807150345</v>
      </c>
      <c r="V399" s="136">
        <f>U399*Input!T399/100</f>
        <v>2.4792491992844962E-3</v>
      </c>
      <c r="W399" s="145">
        <v>0</v>
      </c>
      <c r="X399" s="140">
        <f>(((Constants!$B$25*0.000000001*Input!G399/Input!W399*(Constants!$B$11/Constants!$B$9))-(W399*0.000000001))/Input!F399)*1000000000</f>
        <v>0.8652673261916678</v>
      </c>
      <c r="Y399" s="140">
        <f>X399*Input!X399/100</f>
        <v>4.6834216901544138E-3</v>
      </c>
      <c r="Z399" s="140">
        <f>(X399/Constants!$B$11)*6.022E+23*0.000000001*Constants!$B$19/(365.2425*24*60)</f>
        <v>2.1123972731781885E-4</v>
      </c>
      <c r="AA399" s="140">
        <f>Z399*Input!X399/100</f>
        <v>1.143374643645597E-6</v>
      </c>
      <c r="AB399" s="141">
        <v>0</v>
      </c>
      <c r="AC399" s="141">
        <v>0.9</v>
      </c>
      <c r="AD399" s="140">
        <f>(((Input!G399*Constants!$B$25*0.000000001*Input!U399*(Constants!$B$10/Constants!$B$9))-((AB399*0.000000000000001)+(Input!G399*AC399*0.000000000000001)))/Input!F399)*1000000000000</f>
        <v>222.62208792699974</v>
      </c>
      <c r="AE399" s="140">
        <f>AD399*Input!V399/100</f>
        <v>0.66009766572656059</v>
      </c>
      <c r="AF399" s="140">
        <f>(AD399/Constants!$B$10)*602200000000*Constants!$B$16/(365.2425*24*60)</f>
        <v>10.161734018363374</v>
      </c>
      <c r="AG399" s="140">
        <f>AF399*Input!V399/100</f>
        <v>3.0130599203864204E-2</v>
      </c>
      <c r="AH399" s="136">
        <f t="shared" ref="AH399" si="2105">AF399/Z399</f>
        <v>48105.222191821085</v>
      </c>
      <c r="AI399" s="145">
        <f t="shared" ref="AI399" si="2106">AH399*SQRT((AG399/AF399)^2+(AA399/Z399)^2)</f>
        <v>296.88767944015279</v>
      </c>
      <c r="AJ399" s="142">
        <f t="shared" si="2099"/>
        <v>-1.7197192849655041</v>
      </c>
      <c r="AK399" s="145">
        <f t="shared" ref="AK399" si="2107">V399*1000</f>
        <v>2.4792491992844963</v>
      </c>
      <c r="AL399" s="145">
        <f t="shared" ref="AL399" si="2108">AF399/Q399</f>
        <v>0.99396726080803322</v>
      </c>
      <c r="AM399" s="145">
        <f t="shared" ref="AM399" si="2109">AL399*SQRT((R399/Q399)^2+(AG399/AF399)^2)</f>
        <v>2.9523746904190143E-3</v>
      </c>
      <c r="AN399" s="136">
        <f>AF399/Q399</f>
        <v>0.99396726080803322</v>
      </c>
      <c r="AO399" s="140">
        <f t="shared" ref="AO399" si="2110">AN399*SQRT((R399/Q399)^2+(AG399/AF399)^2)</f>
        <v>2.9523746904190143E-3</v>
      </c>
      <c r="AP399" s="136">
        <f t="shared" ref="AP399" si="2111">ThU_Alter_Kombi(AN399,U399)</f>
        <v>613.60559999999998</v>
      </c>
      <c r="AQ399" s="136" t="e">
        <f t="shared" si="2100"/>
        <v>#VALUE!</v>
      </c>
      <c r="AR399" s="136" t="e">
        <f>(AQ399/AP399)*100</f>
        <v>#VALUE!</v>
      </c>
      <c r="AS399" s="144">
        <f t="shared" si="2053"/>
        <v>2.0662356715546546E-5</v>
      </c>
      <c r="AT399" s="144">
        <f t="shared" si="2054"/>
        <v>1.1189765794453337E-7</v>
      </c>
      <c r="AU399" s="136">
        <v>0.75</v>
      </c>
      <c r="AV399" s="136">
        <f t="shared" ref="AV399" si="2112">AU399/2</f>
        <v>0.375</v>
      </c>
      <c r="AW399" s="136">
        <f t="shared" si="2056"/>
        <v>613.60389999999995</v>
      </c>
      <c r="AX399" s="146">
        <f t="shared" si="2057"/>
        <v>274.50106132970001</v>
      </c>
      <c r="AY399" s="146">
        <f t="shared" si="2058"/>
        <v>139.48036520199025</v>
      </c>
      <c r="AZ399" s="147">
        <f t="shared" si="2059"/>
        <v>0.44735872984135211</v>
      </c>
      <c r="BA399" s="136" t="str">
        <f>Input!B399</f>
        <v>Hu1-13</v>
      </c>
      <c r="BB399" s="148">
        <f>Input!E399</f>
        <v>0</v>
      </c>
      <c r="BC399" s="136">
        <f>((U399-1)*EXP(Constants!$B$17*AW399*1000))*1000</f>
        <v>-9.7161368215239285</v>
      </c>
      <c r="BD399" s="142">
        <f>SQRT((EXP(Constants!$B$17*AW399*1000)*V399)^2+((U399-1)*Constants!$B$17*EXP(Constants!$B$17*AW399*1000)*AY399*1000)^2)*1000</f>
        <v>14.520081765008438</v>
      </c>
      <c r="BE399" s="136">
        <f t="shared" si="2101"/>
        <v>613545.89999999991</v>
      </c>
      <c r="BF399" s="149">
        <f t="shared" si="2102"/>
        <v>69740.182600995133</v>
      </c>
      <c r="BG399" s="158">
        <f t="shared" si="2103"/>
        <v>22.731336160345503</v>
      </c>
      <c r="BH399" s="136"/>
      <c r="BI399" s="18"/>
      <c r="BJ399" s="18"/>
      <c r="BK399" s="18"/>
      <c r="BL399" s="18"/>
      <c r="BM399" s="18"/>
      <c r="BN399" s="157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  <c r="BY399" s="18"/>
      <c r="BZ399" s="18"/>
      <c r="CA399" s="18"/>
      <c r="CB399" s="18"/>
      <c r="CC399" s="18"/>
      <c r="CD399" s="18"/>
      <c r="CE399" s="1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  <c r="CY399" s="18"/>
      <c r="CZ399" s="18"/>
      <c r="DA399" s="18"/>
      <c r="DB399" s="18"/>
      <c r="DC399" s="18"/>
      <c r="DD399" s="18"/>
      <c r="DE399" s="18"/>
      <c r="DF399" s="18"/>
    </row>
    <row r="400" spans="1:110" ht="15" customHeight="1" x14ac:dyDescent="0.2">
      <c r="A400" s="18">
        <f>Input!A400</f>
        <v>10341</v>
      </c>
      <c r="B400" s="18" t="str">
        <f>Input!B400</f>
        <v>Test ME</v>
      </c>
      <c r="C400" s="18">
        <f>Input!O400</f>
        <v>0.54688053537574777</v>
      </c>
      <c r="D400" s="18">
        <f>C400*Input!P400/100</f>
        <v>2.422717727881401E-3</v>
      </c>
      <c r="E400" s="150">
        <f>Input!M400</f>
        <v>0.62301453492751069</v>
      </c>
      <c r="F400" s="151">
        <f>E400*Input!N400/100</f>
        <v>7.1431398235115472E-5</v>
      </c>
      <c r="G400" s="21">
        <f>E400*137.88</f>
        <v>85.901244075805167</v>
      </c>
      <c r="H400" s="151">
        <f>G400*Input!L400/100</f>
        <v>8.1721227476097332E-3</v>
      </c>
      <c r="I400" s="18">
        <v>0.3</v>
      </c>
      <c r="J400" s="127">
        <f>(((C400*Constants!$B$24*0.000000001*Input!G400*(Constants!$B$4/Constants!$B$3))-(I400*0.000000000000001))/Input!F400)*1000000000000</f>
        <v>29.911115809182739</v>
      </c>
      <c r="K400" s="18">
        <f>J400*Input!P400/100</f>
        <v>0.13250826431741802</v>
      </c>
      <c r="L400" s="132">
        <f>(J400/Constants!$B$4)*602200000000*Constants!$B$17/(365.2425*24*60)</f>
        <v>0.41295616450152234</v>
      </c>
      <c r="M400" s="130">
        <f>L400*Input!P400/100</f>
        <v>1.8294237147942088E-3</v>
      </c>
      <c r="N400" s="18">
        <v>5.0000000000000001E-3</v>
      </c>
      <c r="O400" s="127">
        <f>(((G400*Constants!$B$23*0.000000001*Input!G400*(Constants!$B$7/Constants!$B$6))-(N400*0.000000001))/Input!F400)*1000000</f>
        <v>0.47327965353598089</v>
      </c>
      <c r="P400" s="18">
        <f>O400*Input!N400/100</f>
        <v>5.4263625506328928E-5</v>
      </c>
      <c r="Q400" s="128">
        <f>(O400/Constants!$B$7)*602200000000000000*Constants!$B$18/(365.2425*24*60)</f>
        <v>0.35312377406301054</v>
      </c>
      <c r="R400" s="129">
        <f>Q400*Input!N400/100</f>
        <v>4.0487217419922209E-5</v>
      </c>
      <c r="S400" s="130">
        <f>Input!S400*Constants!$B$17/Constants!$B$18</f>
        <v>1.1743476955653418</v>
      </c>
      <c r="T400" s="18">
        <f>S400*Input!T400/100</f>
        <v>2.9714478630709119E-3</v>
      </c>
      <c r="U400" s="18">
        <f>S400*1/((U399+U401)/2)</f>
        <v>1.176370722983926</v>
      </c>
      <c r="V400" s="18">
        <f>U400*Input!T400/100</f>
        <v>2.9765667222661795E-3</v>
      </c>
      <c r="W400" s="131">
        <v>3.0000000000000001E-3</v>
      </c>
      <c r="X400" s="127">
        <f>IF((((Constants!$B$25*0.000000001*Input!G400/Input!W400*(Constants!$B$11/Constants!$B$9))-(W400*0.000000001))/Input!F400)*1000000000&lt;0, "n.d.", (((Constants!$B$25*0.000000001*Input!G400/Input!W400*(Constants!$B$11/Constants!$B$9))-(W400*0.000000001))/Input!F400)*1000000000)</f>
        <v>392.00578175237331</v>
      </c>
      <c r="Y400" s="127">
        <f>X400*Input!X400/100</f>
        <v>0.62640534664853642</v>
      </c>
      <c r="Z400" s="127">
        <f>(X400/Constants!$B$11)*6.022E+23*0.000000001*Constants!$B$19/(365.2425*24*60)</f>
        <v>9.570128437513295E-2</v>
      </c>
      <c r="AA400" s="127">
        <f>Z400*Input!X400/100</f>
        <v>1.5292579600671252E-4</v>
      </c>
      <c r="AB400" s="132">
        <v>0.05</v>
      </c>
      <c r="AC400" s="132">
        <v>0.9</v>
      </c>
      <c r="AD400" s="127">
        <f>(((Input!G400*Constants!$B$25*0.000000001*Input!U400*(Constants!$B$10/Constants!$B$9))-((AB400*0.000000000000001)+(Input!G400*AC400*0.000000000000001)))/Input!F400)*1000000000000</f>
        <v>7.3260211958142731</v>
      </c>
      <c r="AE400" s="127">
        <f>AD400*Input!V400/100</f>
        <v>1.6356369471241205E-2</v>
      </c>
      <c r="AF400" s="127">
        <f>(AD400/Constants!$B$10)*602200000000*Constants!$B$16/(365.2425*24*60)</f>
        <v>0.33440113466714222</v>
      </c>
      <c r="AG400" s="127">
        <f>AF400*Input!V400/100</f>
        <v>7.4659741816514487E-4</v>
      </c>
      <c r="AH400" s="18">
        <f>AF400/Z400</f>
        <v>3.4942178346984978</v>
      </c>
      <c r="AI400" s="131">
        <f>AH400*SQRT((AG400/AF400)^2+(AA400/Z400)^2)</f>
        <v>9.5936002417084769E-3</v>
      </c>
      <c r="AJ400" s="130">
        <f t="shared" si="2099"/>
        <v>176.37072298392599</v>
      </c>
      <c r="AK400" s="131">
        <f>V400*1000</f>
        <v>2.9765667222661794</v>
      </c>
      <c r="AL400" s="131">
        <f>AF400/Q400</f>
        <v>0.94697995215545161</v>
      </c>
      <c r="AM400" s="131">
        <f>AL400*SQRT((R400/Q400)^2+(AG400/AF400)^2)</f>
        <v>2.1170515592172459E-3</v>
      </c>
      <c r="AN400" s="18">
        <f>AL400*1/((AN399+AN401)/2)</f>
        <v>0.95272750873667222</v>
      </c>
      <c r="AO400" s="127">
        <f>AN400*SQRT((R400/Q400)^2+(AG400/AF400)^2)</f>
        <v>2.1299006946126331E-3</v>
      </c>
      <c r="AP400" s="18">
        <f>ThU_Alter_Kombi(AN400,U400)</f>
        <v>167.95650000000001</v>
      </c>
      <c r="AQ400" s="18">
        <f t="shared" si="2100"/>
        <v>1.4232</v>
      </c>
      <c r="AR400" s="152">
        <f>(AQ400/AP400)</f>
        <v>8.4736226344321302E-3</v>
      </c>
      <c r="AS400" s="129">
        <f t="shared" si="2053"/>
        <v>0.27101342759792846</v>
      </c>
      <c r="AT400" s="129">
        <f t="shared" si="2054"/>
        <v>4.341790293668839E-4</v>
      </c>
      <c r="AU400" s="18">
        <v>0.75</v>
      </c>
      <c r="AV400" s="18">
        <f>AU400/2</f>
        <v>0.375</v>
      </c>
      <c r="AW400" s="18">
        <f t="shared" si="2056"/>
        <v>149.03030000000001</v>
      </c>
      <c r="AX400" s="133">
        <f t="shared" si="2057"/>
        <v>10.6429325818</v>
      </c>
      <c r="AY400" s="133">
        <f t="shared" si="2058"/>
        <v>10.503604444560443</v>
      </c>
      <c r="AZ400" s="152">
        <f t="shared" si="2059"/>
        <v>7.1414555173008432E-2</v>
      </c>
      <c r="BA400" s="18" t="str">
        <f>Input!B400</f>
        <v>Test ME</v>
      </c>
      <c r="BB400" s="134">
        <f>Input!E400</f>
        <v>0</v>
      </c>
      <c r="BC400" s="18">
        <f>((U400-1)*EXP(Constants!$B$17*AW400*1000))*1000</f>
        <v>268.58316592805755</v>
      </c>
      <c r="BD400" s="130">
        <f>SQRT((EXP(Constants!$B$17*AW400*1000)*V400)^2+((U400-1)*Constants!$B$17*EXP(Constants!$B$17*AW400*1000)*AY400*1000)^2)*1000</f>
        <v>9.1612513960883195</v>
      </c>
      <c r="BE400" s="18">
        <f t="shared" si="2101"/>
        <v>148972.30000000002</v>
      </c>
      <c r="BF400" s="135">
        <f t="shared" si="2102"/>
        <v>5251.802222280221</v>
      </c>
      <c r="BG400" s="20">
        <f t="shared" si="2103"/>
        <v>7.0479657120467731</v>
      </c>
      <c r="BH400" s="18"/>
      <c r="BI400" s="18"/>
      <c r="BJ400" s="18"/>
      <c r="BK400" s="18"/>
      <c r="BL400" s="18"/>
      <c r="BM400" s="18"/>
      <c r="BN400" s="157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  <c r="BY400" s="18"/>
      <c r="BZ400" s="18"/>
      <c r="CA400" s="18"/>
      <c r="CB400" s="18"/>
      <c r="CC400" s="18"/>
      <c r="CD400" s="18"/>
      <c r="CE400" s="1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  <c r="CY400" s="18"/>
      <c r="CZ400" s="18"/>
      <c r="DA400" s="18"/>
      <c r="DB400" s="18"/>
      <c r="DC400" s="18"/>
      <c r="DD400" s="18"/>
      <c r="DE400" s="18"/>
      <c r="DF400" s="18"/>
    </row>
    <row r="401" spans="1:110" ht="15" customHeight="1" x14ac:dyDescent="0.2">
      <c r="A401" s="136">
        <f>Input!A401</f>
        <v>10073</v>
      </c>
      <c r="B401" s="136" t="str">
        <f>Input!B401</f>
        <v>Hu1-13</v>
      </c>
      <c r="C401" s="136">
        <f>Input!O401</f>
        <v>2.0787874298924534</v>
      </c>
      <c r="D401" s="136">
        <f>C401*Input!P401/100</f>
        <v>3.2231884109062435E-2</v>
      </c>
      <c r="E401" s="137">
        <f>Input!M401</f>
        <v>2.7193871348036378</v>
      </c>
      <c r="F401" s="138">
        <f>E401*Input!N401/100</f>
        <v>4.7726851486357721E-4</v>
      </c>
      <c r="G401" s="139">
        <f t="shared" ref="G401" si="2113">E401*137.88</f>
        <v>374.94909814672559</v>
      </c>
      <c r="H401" s="138">
        <f>G401*Input!L401/100</f>
        <v>2.908673268465237E-2</v>
      </c>
      <c r="I401" s="136">
        <v>0</v>
      </c>
      <c r="J401" s="140">
        <f>(((C401*Constants!$B$24*0.000000001*Input!G401*(Constants!$B$4/Constants!$B$3))-(I401*0.000000000000001))/Input!F401)*1000000000000</f>
        <v>754.12421855509172</v>
      </c>
      <c r="K401" s="136">
        <f>J401*Input!P401/100</f>
        <v>11.692799401602361</v>
      </c>
      <c r="L401" s="141">
        <f>(J401/Constants!$B$4)*602200000000*Constants!$B$17/(365.2425*24*60)</f>
        <v>10.411522152463872</v>
      </c>
      <c r="M401" s="142">
        <f>L401*Input!P401/100</f>
        <v>0.16143207842781368</v>
      </c>
      <c r="N401" s="136">
        <v>0</v>
      </c>
      <c r="O401" s="140">
        <f>(((G401*Constants!$B$23*0.000000001*Input!G401*(Constants!$B$7/Constants!$B$6))-(N401*0.000000001))/Input!F401)*1000000</f>
        <v>13.702083829713173</v>
      </c>
      <c r="P401" s="136">
        <f>O401*Input!N401/100</f>
        <v>2.4047966971115545E-3</v>
      </c>
      <c r="Q401" s="143">
        <f>(O401/Constants!$B$7)*602200000000000000*Constants!$B$18/(365.2425*24*60)</f>
        <v>10.22340917959664</v>
      </c>
      <c r="R401" s="144">
        <f>Q401*Input!N401/100</f>
        <v>1.7942687356065161E-3</v>
      </c>
      <c r="S401" s="142">
        <f>Input!S401*Constants!$B$17/Constants!$B$18</f>
        <v>0.9982802807150345</v>
      </c>
      <c r="T401" s="136">
        <f>S401*Input!T401/100</f>
        <v>2.4792491992844962E-3</v>
      </c>
      <c r="U401" s="142">
        <f>S401</f>
        <v>0.9982802807150345</v>
      </c>
      <c r="V401" s="136">
        <f>U401*Input!T401/100</f>
        <v>2.4792491992844962E-3</v>
      </c>
      <c r="W401" s="145">
        <v>0</v>
      </c>
      <c r="X401" s="140">
        <f>(((Constants!$B$25*0.000000001*Input!G401/Input!W401*(Constants!$B$11/Constants!$B$9))-(W401*0.000000001))/Input!F401)*1000000000</f>
        <v>0.8652673261916678</v>
      </c>
      <c r="Y401" s="140">
        <f>X401*Input!X401/100</f>
        <v>4.6834216901544138E-3</v>
      </c>
      <c r="Z401" s="140">
        <f>(X401/Constants!$B$11)*6.022E+23*0.000000001*Constants!$B$19/(365.2425*24*60)</f>
        <v>2.1123972731781885E-4</v>
      </c>
      <c r="AA401" s="140">
        <f>Z401*Input!X401/100</f>
        <v>1.143374643645597E-6</v>
      </c>
      <c r="AB401" s="141">
        <v>0</v>
      </c>
      <c r="AC401" s="141">
        <v>0.9</v>
      </c>
      <c r="AD401" s="140">
        <f>(((Input!G401*Constants!$B$25*0.000000001*Input!U401*(Constants!$B$10/Constants!$B$9))-((AB401*0.000000000000001)+(Input!G401*AC401*0.000000000000001)))/Input!F401)*1000000000000</f>
        <v>222.62208792699974</v>
      </c>
      <c r="AE401" s="140">
        <f>AD401*Input!V401/100</f>
        <v>0.66009766572656059</v>
      </c>
      <c r="AF401" s="140">
        <f>(AD401/Constants!$B$10)*602200000000*Constants!$B$16/(365.2425*24*60)</f>
        <v>10.161734018363374</v>
      </c>
      <c r="AG401" s="140">
        <f>AF401*Input!V401/100</f>
        <v>3.0130599203864204E-2</v>
      </c>
      <c r="AH401" s="136">
        <f t="shared" ref="AH401" si="2114">AF401/Z401</f>
        <v>48105.222191821085</v>
      </c>
      <c r="AI401" s="145">
        <f t="shared" ref="AI401" si="2115">AH401*SQRT((AG401/AF401)^2+(AA401/Z401)^2)</f>
        <v>296.88767944015279</v>
      </c>
      <c r="AJ401" s="142">
        <f t="shared" si="2099"/>
        <v>-1.7197192849655041</v>
      </c>
      <c r="AK401" s="145">
        <f t="shared" ref="AK401" si="2116">V401*1000</f>
        <v>2.4792491992844963</v>
      </c>
      <c r="AL401" s="145">
        <f t="shared" ref="AL401" si="2117">AF401/Q401</f>
        <v>0.99396726080803322</v>
      </c>
      <c r="AM401" s="145">
        <f t="shared" ref="AM401" si="2118">AL401*SQRT((R401/Q401)^2+(AG401/AF401)^2)</f>
        <v>2.9523746904190143E-3</v>
      </c>
      <c r="AN401" s="136">
        <f>AF401/Q401</f>
        <v>0.99396726080803322</v>
      </c>
      <c r="AO401" s="140">
        <f t="shared" ref="AO401" si="2119">AN401*SQRT((R401/Q401)^2+(AG401/AF401)^2)</f>
        <v>2.9523746904190143E-3</v>
      </c>
      <c r="AP401" s="136">
        <f t="shared" ref="AP401" si="2120">ThU_Alter_Kombi(AN401,U401)</f>
        <v>613.60559999999998</v>
      </c>
      <c r="AQ401" s="136" t="e">
        <f t="shared" si="2100"/>
        <v>#VALUE!</v>
      </c>
      <c r="AR401" s="136" t="e">
        <f>(AQ401/AP401)*100</f>
        <v>#VALUE!</v>
      </c>
      <c r="AS401" s="144">
        <f t="shared" si="2053"/>
        <v>2.0662356715546546E-5</v>
      </c>
      <c r="AT401" s="144">
        <f t="shared" si="2054"/>
        <v>1.1189765794453337E-7</v>
      </c>
      <c r="AU401" s="136">
        <v>0.75</v>
      </c>
      <c r="AV401" s="136">
        <f t="shared" ref="AV401" si="2121">AU401/2</f>
        <v>0.375</v>
      </c>
      <c r="AW401" s="136">
        <f t="shared" si="2056"/>
        <v>613.60389999999995</v>
      </c>
      <c r="AX401" s="146">
        <f t="shared" si="2057"/>
        <v>268.11842357739999</v>
      </c>
      <c r="AY401" s="146">
        <f t="shared" si="2058"/>
        <v>139.48036520199025</v>
      </c>
      <c r="AZ401" s="147">
        <f t="shared" si="2059"/>
        <v>0.43695684394672202</v>
      </c>
      <c r="BA401" s="136" t="str">
        <f>Input!B401</f>
        <v>Hu1-13</v>
      </c>
      <c r="BB401" s="148">
        <f>Input!E401</f>
        <v>0</v>
      </c>
      <c r="BC401" s="136">
        <f>((U401-1)*EXP(Constants!$B$17*AW401*1000))*1000</f>
        <v>-9.7161368215239285</v>
      </c>
      <c r="BD401" s="142">
        <f>SQRT((EXP(Constants!$B$17*AW401*1000)*V401)^2+((U401-1)*Constants!$B$17*EXP(Constants!$B$17*AW401*1000)*AY401*1000)^2)*1000</f>
        <v>14.520081765008438</v>
      </c>
      <c r="BE401" s="136">
        <f t="shared" si="2101"/>
        <v>613545.89999999991</v>
      </c>
      <c r="BF401" s="149">
        <f t="shared" si="2102"/>
        <v>69740.182600995133</v>
      </c>
      <c r="BG401" s="158">
        <f t="shared" si="2103"/>
        <v>22.731336160345503</v>
      </c>
      <c r="BH401" s="136"/>
      <c r="BI401" s="18"/>
      <c r="BJ401" s="18"/>
      <c r="BK401" s="18"/>
      <c r="BL401" s="18"/>
      <c r="BM401" s="18"/>
      <c r="BN401" s="157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  <c r="BY401" s="18"/>
      <c r="BZ401" s="18"/>
      <c r="CA401" s="18"/>
      <c r="CB401" s="18"/>
      <c r="CC401" s="18"/>
      <c r="CD401" s="18"/>
      <c r="CE401" s="1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  <c r="CY401" s="18"/>
      <c r="CZ401" s="18"/>
      <c r="DA401" s="18"/>
      <c r="DB401" s="18"/>
      <c r="DC401" s="18"/>
      <c r="DD401" s="18"/>
      <c r="DE401" s="18"/>
      <c r="DF401" s="18"/>
    </row>
    <row r="403" spans="1:110" ht="15" customHeight="1" x14ac:dyDescent="0.2">
      <c r="A403" s="136">
        <f>Input!A403</f>
        <v>10073</v>
      </c>
      <c r="B403" s="136" t="str">
        <f>Input!B403</f>
        <v>Hu1-13</v>
      </c>
      <c r="C403" s="136">
        <f>Input!O403</f>
        <v>2.0841560759531714</v>
      </c>
      <c r="D403" s="136">
        <f>C403*Input!P403/100</f>
        <v>1.7866122628958106E-2</v>
      </c>
      <c r="E403" s="137">
        <f>Input!M403</f>
        <v>2.7207944090520018</v>
      </c>
      <c r="F403" s="138">
        <f>E403*Input!N403/100</f>
        <v>4.5838652093870626E-4</v>
      </c>
      <c r="G403" s="139">
        <f t="shared" ref="G403" si="2122">E403*137.88</f>
        <v>375.14313312009</v>
      </c>
      <c r="H403" s="138">
        <f>G403*Input!L403/100</f>
        <v>2.9999876883202013E-2</v>
      </c>
      <c r="I403" s="136">
        <v>0</v>
      </c>
      <c r="J403" s="140">
        <f>(((C403*Constants!$B$24*0.000000001*Input!G403*(Constants!$B$4/Constants!$B$3))-(I403*0.000000000000001))/Input!F403)*1000000000000</f>
        <v>756.07180874975018</v>
      </c>
      <c r="K403" s="136">
        <f>J403*Input!P403/100</f>
        <v>6.4813148147954287</v>
      </c>
      <c r="L403" s="141">
        <f>(J403/Constants!$B$4)*602200000000*Constants!$B$17/(365.2425*24*60)</f>
        <v>10.438410797539428</v>
      </c>
      <c r="M403" s="142">
        <f>L403*Input!P403/100</f>
        <v>8.9481747318270466E-2</v>
      </c>
      <c r="N403" s="136">
        <v>0</v>
      </c>
      <c r="O403" s="140">
        <f>(((G403*Constants!$B$23*0.000000001*Input!G403*(Constants!$B$7/Constants!$B$6))-(N403*0.000000001))/Input!F403)*1000000</f>
        <v>13.70917461479327</v>
      </c>
      <c r="P403" s="136">
        <f>O403*Input!N403/100</f>
        <v>2.3096566339997245E-3</v>
      </c>
      <c r="Q403" s="143">
        <f>(O403/Constants!$B$7)*602200000000000000*Constants!$B$18/(365.2425*24*60)</f>
        <v>10.228699761538724</v>
      </c>
      <c r="R403" s="144">
        <f>Q403*Input!N403/100</f>
        <v>1.7232827595569703E-3</v>
      </c>
      <c r="S403" s="142">
        <f>Input!S403*Constants!$B$17/Constants!$B$18</f>
        <v>0.99779628574932244</v>
      </c>
      <c r="T403" s="136">
        <f>S403*Input!T403/100</f>
        <v>1.4061628629117087E-3</v>
      </c>
      <c r="U403" s="142">
        <f>S403</f>
        <v>0.99779628574932244</v>
      </c>
      <c r="V403" s="136">
        <f>U403*Input!T403/100</f>
        <v>1.4061628629117087E-3</v>
      </c>
      <c r="W403" s="145">
        <v>0</v>
      </c>
      <c r="X403" s="140">
        <f>(((Constants!$B$25*0.000000001*Input!G403/Input!W403*(Constants!$B$11/Constants!$B$9))-(W403*0.000000001))/Input!F403)*1000000000</f>
        <v>0.89106665396248919</v>
      </c>
      <c r="Y403" s="140">
        <f>X403*Input!X403/100</f>
        <v>6.677914339926959E-3</v>
      </c>
      <c r="Z403" s="140">
        <f>(X403/Constants!$B$11)*6.022E+23*0.000000001*Constants!$B$19/(365.2425*24*60)</f>
        <v>2.1753817728619785E-4</v>
      </c>
      <c r="AA403" s="140">
        <f>Z403*Input!X403/100</f>
        <v>1.6302947788709726E-6</v>
      </c>
      <c r="AB403" s="141">
        <v>0</v>
      </c>
      <c r="AC403" s="141">
        <v>0.9</v>
      </c>
      <c r="AD403" s="140">
        <f>(((Input!G403*Constants!$B$25*0.000000001*Input!U403*(Constants!$B$10/Constants!$B$9))-((AB403*0.000000000000001)+(Input!G403*AC403*0.000000000000001)))/Input!F403)*1000000000000</f>
        <v>223.45388995675748</v>
      </c>
      <c r="AE403" s="140">
        <f>AD403*Input!V403/100</f>
        <v>0.79194357221868972</v>
      </c>
      <c r="AF403" s="140">
        <f>(AD403/Constants!$B$10)*602200000000*Constants!$B$16/(365.2425*24*60)</f>
        <v>10.199702178041692</v>
      </c>
      <c r="AG403" s="140">
        <f>AF403*Input!V403/100</f>
        <v>3.6148793739989277E-2</v>
      </c>
      <c r="AH403" s="136">
        <f t="shared" ref="AH403" si="2123">AF403/Z403</f>
        <v>46886.95246638362</v>
      </c>
      <c r="AI403" s="145">
        <f t="shared" ref="AI403" si="2124">AH403*SQRT((AG403/AF403)^2+(AA403/Z403)^2)</f>
        <v>388.69563146757656</v>
      </c>
      <c r="AJ403" s="142">
        <f t="shared" ref="AJ403:AJ415" si="2125">(U403-1)*1000</f>
        <v>-2.2037142506775576</v>
      </c>
      <c r="AK403" s="145">
        <f t="shared" ref="AK403" si="2126">V403*1000</f>
        <v>1.4061628629117087</v>
      </c>
      <c r="AL403" s="145">
        <f t="shared" ref="AL403" si="2127">AF403/Q403</f>
        <v>0.99716507628798856</v>
      </c>
      <c r="AM403" s="145">
        <f t="shared" ref="AM403" si="2128">AL403*SQRT((R403/Q403)^2+(AG403/AF403)^2)</f>
        <v>3.5380463869290166E-3</v>
      </c>
      <c r="AN403" s="136">
        <f>AF403/Q403</f>
        <v>0.99716507628798856</v>
      </c>
      <c r="AO403" s="140">
        <f t="shared" ref="AO403" si="2129">AN403*SQRT((R403/Q403)^2+(AG403/AF403)^2)</f>
        <v>3.5380463869290166E-3</v>
      </c>
      <c r="AP403" s="136" t="str">
        <f t="shared" ref="AP403" si="2130">ThU_Alter_Kombi(AN403,U403)</f>
        <v>Out of range</v>
      </c>
      <c r="AQ403" s="136" t="e">
        <f t="shared" ref="AQ403:AQ415" si="2131">Montealter(AN403,AO403,U403,V403)</f>
        <v>#VALUE!</v>
      </c>
      <c r="AR403" s="136" t="e">
        <f>(AQ403/AP403)*100</f>
        <v>#VALUE!</v>
      </c>
      <c r="AS403" s="144">
        <f t="shared" ref="AS403:AS419" si="2132">Z403/Q403</f>
        <v>2.1267432064451672E-5</v>
      </c>
      <c r="AT403" s="144">
        <f t="shared" ref="AT403:AT419" si="2133">AS403*SQRT((Y403/X403)^2+(P403/O403)^2)</f>
        <v>1.5942463042969438E-7</v>
      </c>
      <c r="AU403" s="136">
        <v>0.75</v>
      </c>
      <c r="AV403" s="136">
        <f t="shared" ref="AV403" si="2134">AU403/2</f>
        <v>0.375</v>
      </c>
      <c r="AW403" s="136" t="str">
        <f t="shared" ref="AW403:AW419" si="2135">marincorr_age(AN403,U403,AS403,AU403)</f>
        <v>Out of range</v>
      </c>
      <c r="AX403" s="146">
        <f t="shared" ref="AX403:AX419" si="2136">marincorr_age_error(AN403, AO403, U403, V403, AS403, AT403, AU403, AV403)</f>
        <v>337.86543040539999</v>
      </c>
      <c r="AY403" s="146" t="e">
        <f t="shared" ref="AY403:AY419" si="2137">SQRT(((AU403*EXP(-0.0000091577*AW403*1000))/(0.0000091577*(EXP(-0.0000091577*AW403*1000)+(AJ403/1000)*EXP(-(0.0000091577-0.0000028263)*AW403*1000)-AS403*AU403*EXP(-0.0000091577*AW403*1000))))^2*AT403^2+((AS403*EXP(-0.0000091577*AW403*1000))/(0.0000091577*(EXP(-0.0000091577*AW403*1000)+(AJ403/1000)*EXP(-(0.0000091577-0.0000028263)*AW403*1000)-AS403*AU403*EXP(-0.0000091577*AW403*1000))))^2*AV403^2+((0.0000091577/(0.0000091577-0.0000028263))*(EXP(-(0.0000091577-0.0000028263)*AW403*1000)-1)/(0.0000091577*(EXP(-0.0000091577*AW403*1000)+(AJ403/1000)*EXP(-(0.0000091577-0.0000028263)*AW403*1000)-AS403*AU403*EXP(-0.0000091577*AW403*1000))))^2*T403^2+(1/(0.0000091577*(EXP(-0.0000091577*AW403*1000)+(AJ403/1000)*EXP(-(0.0000091577-0.0000028263)*AW403*1000)-AS403*AU403*EXP(-0.0000091577*AW403*1000))))^2*AO403^2)/1000</f>
        <v>#VALUE!</v>
      </c>
      <c r="AZ403" s="147" t="e">
        <f t="shared" ref="AZ403:AZ419" si="2138">AX403/AW403</f>
        <v>#VALUE!</v>
      </c>
      <c r="BA403" s="136" t="str">
        <f>Input!B403</f>
        <v>Hu1-13</v>
      </c>
      <c r="BB403" s="148">
        <f>Input!E403</f>
        <v>0</v>
      </c>
      <c r="BC403" s="136" t="e">
        <f>((U403-1)*EXP(Constants!$B$17*AW403*1000))*1000</f>
        <v>#VALUE!</v>
      </c>
      <c r="BD403" s="142" t="e">
        <f>SQRT((EXP(Constants!$B$17*AW403*1000)*V403)^2+((U403-1)*Constants!$B$17*EXP(Constants!$B$17*AW403*1000)*AY403*1000)^2)*1000</f>
        <v>#VALUE!</v>
      </c>
      <c r="BE403" s="136" t="e">
        <f t="shared" ref="BE403:BE415" si="2139">AW403*1000-58</f>
        <v>#VALUE!</v>
      </c>
      <c r="BF403" s="149" t="e">
        <f t="shared" ref="BF403:BF415" si="2140">AY403/2*1000</f>
        <v>#VALUE!</v>
      </c>
      <c r="BG403" s="158" t="e">
        <f t="shared" ref="BG403:BG415" si="2141">AY403/AW403*100</f>
        <v>#VALUE!</v>
      </c>
      <c r="BH403" s="136"/>
      <c r="BI403" s="18"/>
      <c r="BJ403" s="18"/>
      <c r="BK403" s="18"/>
      <c r="BL403" s="18"/>
      <c r="BM403" s="18"/>
      <c r="BN403" s="157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</row>
    <row r="404" spans="1:110" ht="15" customHeight="1" x14ac:dyDescent="0.2">
      <c r="A404" s="18">
        <f>Input!A404</f>
        <v>10320</v>
      </c>
      <c r="B404" s="18" t="str">
        <f>Input!B404</f>
        <v>ALDEA 2</v>
      </c>
      <c r="C404" s="18">
        <f>Input!O404</f>
        <v>2.1231944789668886</v>
      </c>
      <c r="D404" s="18">
        <f>C404*Input!P404/100</f>
        <v>1.2260076606944711E-2</v>
      </c>
      <c r="E404" s="150">
        <f>Input!M404</f>
        <v>2.7528216700986925</v>
      </c>
      <c r="F404" s="151">
        <f>E404*Input!N404/100</f>
        <v>2.0470246282668233E-4</v>
      </c>
      <c r="G404" s="21">
        <f>E404*137.88</f>
        <v>379.55905187320769</v>
      </c>
      <c r="H404" s="151">
        <f>G404*Input!L404/100</f>
        <v>1.7675108936206007E-2</v>
      </c>
      <c r="I404" s="18">
        <v>0.3</v>
      </c>
      <c r="J404" s="127">
        <f>(((C404*Constants!$B$24*0.000000001*Input!G404*(Constants!$B$4/Constants!$B$3))-(I404*0.000000000000001))/Input!F404)*1000000000000</f>
        <v>182.48520363310962</v>
      </c>
      <c r="K404" s="18">
        <f>J404*Input!P404/100</f>
        <v>1.0537341719466291</v>
      </c>
      <c r="L404" s="132">
        <f>(J404/Constants!$B$4)*602200000000*Constants!$B$17/(365.2425*24*60)</f>
        <v>2.5194108521846963</v>
      </c>
      <c r="M404" s="130">
        <f>L404*Input!P404/100</f>
        <v>1.4547970220411419E-2</v>
      </c>
      <c r="N404" s="18">
        <v>5.0000000000000001E-3</v>
      </c>
      <c r="O404" s="127">
        <f>(((G404*Constants!$B$23*0.000000001*Input!G404*(Constants!$B$7/Constants!$B$6))-(N404*0.000000001))/Input!F404)*1000000</f>
        <v>3.286244748326165</v>
      </c>
      <c r="P404" s="18">
        <f>O404*Input!N404/100</f>
        <v>2.4436831515115887E-4</v>
      </c>
      <c r="Q404" s="128">
        <f>(O404/Constants!$B$7)*602200000000000000*Constants!$B$18/(365.2425*24*60)</f>
        <v>2.4519354241275471</v>
      </c>
      <c r="R404" s="129">
        <f>Q404*Input!N404/100</f>
        <v>1.8232827264575417E-4</v>
      </c>
      <c r="S404" s="130">
        <f>Input!S404*Constants!$B$17/Constants!$B$18</f>
        <v>1.0333283193644449</v>
      </c>
      <c r="T404" s="18">
        <f>S404*Input!T404/100</f>
        <v>1.1744756821947338E-3</v>
      </c>
      <c r="U404" s="18">
        <f>S404*1/((U403+U405)/2)</f>
        <v>1.0359977707559798</v>
      </c>
      <c r="V404" s="18">
        <f>U404*Input!T404/100</f>
        <v>1.1775097669917971E-3</v>
      </c>
      <c r="W404" s="131">
        <v>3.0000000000000001E-3</v>
      </c>
      <c r="X404" s="127">
        <f>IF((((Constants!$B$25*0.000000001*Input!G404/Input!W404*(Constants!$B$11/Constants!$B$9))-(W404*0.000000001))/Input!F404)*1000000000&lt;0, "n.d.", (((Constants!$B$25*0.000000001*Input!G404/Input!W404*(Constants!$B$11/Constants!$B$9))-(W404*0.000000001))/Input!F404)*1000000000)</f>
        <v>634.6182668724922</v>
      </c>
      <c r="Y404" s="127">
        <f>X404*Input!X404/100</f>
        <v>1.2794493722149125</v>
      </c>
      <c r="Z404" s="127">
        <f>(X404/Constants!$B$11)*6.022E+23*0.000000001*Constants!$B$19/(365.2425*24*60)</f>
        <v>0.15493083534666693</v>
      </c>
      <c r="AA404" s="127">
        <f>Z404*Input!X404/100</f>
        <v>3.1235495473194865E-4</v>
      </c>
      <c r="AB404" s="132">
        <v>0.05</v>
      </c>
      <c r="AC404" s="132">
        <v>0.9</v>
      </c>
      <c r="AD404" s="127">
        <f>(((Input!G404*Constants!$B$25*0.000000001*Input!U404*(Constants!$B$10/Constants!$B$9))-((AB404*0.000000000000001)+(Input!G404*AC404*0.000000000000001)))/Input!F404)*1000000000000</f>
        <v>53.986435047182347</v>
      </c>
      <c r="AE404" s="127">
        <f>AD404*Input!V404/100</f>
        <v>0.11633334761626035</v>
      </c>
      <c r="AF404" s="127">
        <f>(AD404/Constants!$B$10)*602200000000*Constants!$B$16/(365.2425*24*60)</f>
        <v>2.464246915737347</v>
      </c>
      <c r="AG404" s="127">
        <f>AF404*Input!V404/100</f>
        <v>5.3101134166430256E-3</v>
      </c>
      <c r="AH404" s="18">
        <f>AF404/Z404</f>
        <v>15.905464591496253</v>
      </c>
      <c r="AI404" s="131">
        <f>AH404*SQRT((AG404/AF404)^2+(AA404/Z404)^2)</f>
        <v>4.6936115573817931E-2</v>
      </c>
      <c r="AJ404" s="130">
        <f t="shared" si="2125"/>
        <v>35.997770755979765</v>
      </c>
      <c r="AK404" s="131">
        <f>V404*1000</f>
        <v>1.1775097669917971</v>
      </c>
      <c r="AL404" s="131">
        <f>AF404/Q404</f>
        <v>1.0050211320773998</v>
      </c>
      <c r="AM404" s="131">
        <f>AL404*SQRT((R404/Q404)^2+(AG404/AF404)^2)</f>
        <v>2.1669715085274907E-3</v>
      </c>
      <c r="AN404" s="18">
        <f>AL404*1/((AN403+AN405)/2)</f>
        <v>1.0087628663389163</v>
      </c>
      <c r="AO404" s="127">
        <f>AN404*SQRT((R404/Q404)^2+(AG404/AF404)^2)</f>
        <v>2.175039230964757E-3</v>
      </c>
      <c r="AP404" s="18">
        <f>ThU_Alter_Kombi(AN404,U404)</f>
        <v>357.03769999999997</v>
      </c>
      <c r="AQ404" s="18">
        <f t="shared" si="2131"/>
        <v>6.9269999999999996</v>
      </c>
      <c r="AR404" s="152">
        <f>(AQ404/AP404)</f>
        <v>1.9401312522459115E-2</v>
      </c>
      <c r="AS404" s="129">
        <f t="shared" si="2132"/>
        <v>6.3187159752298439E-2</v>
      </c>
      <c r="AT404" s="129">
        <f t="shared" si="2133"/>
        <v>1.2747780565596048E-4</v>
      </c>
      <c r="AU404" s="18">
        <v>0.75</v>
      </c>
      <c r="AV404" s="18">
        <f>AU404/2</f>
        <v>0.375</v>
      </c>
      <c r="AW404" s="18">
        <f t="shared" si="2135"/>
        <v>352.22629999999998</v>
      </c>
      <c r="AX404" s="133">
        <f t="shared" si="2136"/>
        <v>7.5341970642999998</v>
      </c>
      <c r="AY404" s="133">
        <f t="shared" si="2137"/>
        <v>7.364006562621868</v>
      </c>
      <c r="AZ404" s="152">
        <f t="shared" si="2138"/>
        <v>2.1390217210639866E-2</v>
      </c>
      <c r="BA404" s="18" t="str">
        <f>Input!B404</f>
        <v>ALDEA 2</v>
      </c>
      <c r="BB404" s="134">
        <f>Input!E404</f>
        <v>0</v>
      </c>
      <c r="BC404" s="18">
        <f>((U404-1)*EXP(Constants!$B$17*AW404*1000))*1000</f>
        <v>97.267096377275138</v>
      </c>
      <c r="BD404" s="130">
        <f>SQRT((EXP(Constants!$B$17*AW404*1000)*V404)^2+((U404-1)*Constants!$B$17*EXP(Constants!$B$17*AW404*1000)*AY404*1000)^2)*1000</f>
        <v>3.7694771957701505</v>
      </c>
      <c r="BE404" s="18">
        <f t="shared" si="2139"/>
        <v>352168.3</v>
      </c>
      <c r="BF404" s="135">
        <f t="shared" si="2140"/>
        <v>3682.0032813109342</v>
      </c>
      <c r="BG404" s="20">
        <f t="shared" si="2141"/>
        <v>2.0907032105841807</v>
      </c>
      <c r="BH404" s="18"/>
      <c r="BI404" s="18"/>
      <c r="BJ404" s="18"/>
      <c r="BK404" s="18"/>
      <c r="BL404" s="18"/>
      <c r="BM404" s="18"/>
      <c r="BN404" s="157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</row>
    <row r="405" spans="1:110" ht="15" customHeight="1" x14ac:dyDescent="0.2">
      <c r="A405" s="136">
        <f>Input!A405</f>
        <v>10073</v>
      </c>
      <c r="B405" s="136" t="str">
        <f>Input!B405</f>
        <v>Hu1-13</v>
      </c>
      <c r="C405" s="136">
        <f>Input!O405</f>
        <v>2.0592742072434582</v>
      </c>
      <c r="D405" s="136">
        <f>C405*Input!P405/100</f>
        <v>2.0940657046891239E-2</v>
      </c>
      <c r="E405" s="137">
        <f>Input!M405</f>
        <v>2.7199488472713589</v>
      </c>
      <c r="F405" s="138">
        <f>E405*Input!N405/100</f>
        <v>3.5225608868159121E-4</v>
      </c>
      <c r="G405" s="139">
        <f t="shared" ref="G405" si="2142">E405*137.88</f>
        <v>375.02654706177498</v>
      </c>
      <c r="H405" s="138">
        <f>G405*Input!L405/100</f>
        <v>2.874897058717471E-2</v>
      </c>
      <c r="I405" s="136">
        <v>0</v>
      </c>
      <c r="J405" s="140">
        <f>(((C405*Constants!$B$24*0.000000001*Input!G405*(Constants!$B$4/Constants!$B$3))-(I405*0.000000000000001))/Input!F405)*1000000000000</f>
        <v>747.0453832831148</v>
      </c>
      <c r="K405" s="136">
        <f>J405*Input!P405/100</f>
        <v>7.5966673669630715</v>
      </c>
      <c r="L405" s="141">
        <f>(J405/Constants!$B$4)*602200000000*Constants!$B$17/(365.2425*24*60)</f>
        <v>10.313790971798383</v>
      </c>
      <c r="M405" s="142">
        <f>L405*Input!P405/100</f>
        <v>0.10488042769343493</v>
      </c>
      <c r="N405" s="136">
        <v>0</v>
      </c>
      <c r="O405" s="140">
        <f>(((G405*Constants!$B$23*0.000000001*Input!G405*(Constants!$B$7/Constants!$B$6))-(N405*0.000000001))/Input!F405)*1000000</f>
        <v>13.704914111294784</v>
      </c>
      <c r="P405" s="136">
        <f>O405*Input!N405/100</f>
        <v>1.774900820434514E-3</v>
      </c>
      <c r="Q405" s="143">
        <f>(O405/Constants!$B$7)*602200000000000000*Constants!$B$18/(365.2425*24*60)</f>
        <v>10.225520911436988</v>
      </c>
      <c r="R405" s="144">
        <f>Q405*Input!N405/100</f>
        <v>1.324290346345346E-3</v>
      </c>
      <c r="S405" s="142">
        <f>Input!S405*Constants!$B$17/Constants!$B$18</f>
        <v>0.99705032209697242</v>
      </c>
      <c r="T405" s="136">
        <f>S405*Input!T405/100</f>
        <v>2.1108227288484907E-3</v>
      </c>
      <c r="U405" s="142">
        <f>S405</f>
        <v>0.99705032209697242</v>
      </c>
      <c r="V405" s="136">
        <f>U405*Input!T405/100</f>
        <v>2.1108227288484907E-3</v>
      </c>
      <c r="W405" s="145">
        <v>0</v>
      </c>
      <c r="X405" s="140">
        <f>(((Constants!$B$25*0.000000001*Input!G405/Input!W405*(Constants!$B$11/Constants!$B$9))-(W405*0.000000001))/Input!F405)*1000000000</f>
        <v>0.87747762762432502</v>
      </c>
      <c r="Y405" s="140">
        <f>X405*Input!X405/100</f>
        <v>1.2872405576600712E-2</v>
      </c>
      <c r="Z405" s="140">
        <f>(X405/Constants!$B$11)*6.022E+23*0.000000001*Constants!$B$19/(365.2425*24*60)</f>
        <v>2.1422065664107807E-4</v>
      </c>
      <c r="AA405" s="140">
        <f>Z405*Input!X405/100</f>
        <v>3.1425703497824845E-6</v>
      </c>
      <c r="AB405" s="141">
        <v>0</v>
      </c>
      <c r="AC405" s="141">
        <v>0.9</v>
      </c>
      <c r="AD405" s="140">
        <f>(((Input!G405*Constants!$B$25*0.000000001*Input!U405*(Constants!$B$10/Constants!$B$9))-((AB405*0.000000000000001)+(Input!G405*AC405*0.000000000000001)))/Input!F405)*1000000000000</f>
        <v>222.99272180692006</v>
      </c>
      <c r="AE405" s="140">
        <f>AD405*Input!V405/100</f>
        <v>0.73996181997364929</v>
      </c>
      <c r="AF405" s="140">
        <f>(AD405/Constants!$B$10)*602200000000*Constants!$B$16/(365.2425*24*60)</f>
        <v>10.178651849567883</v>
      </c>
      <c r="AG405" s="140">
        <f>AF405*Input!V405/100</f>
        <v>3.3776051910814738E-2</v>
      </c>
      <c r="AH405" s="136">
        <f t="shared" ref="AH405" si="2143">AF405/Z405</f>
        <v>47514.8009027999</v>
      </c>
      <c r="AI405" s="145">
        <f t="shared" ref="AI405" si="2144">AH405*SQRT((AG405/AF405)^2+(AA405/Z405)^2)</f>
        <v>714.6418324926708</v>
      </c>
      <c r="AJ405" s="142">
        <f t="shared" si="2125"/>
        <v>-2.949677903027581</v>
      </c>
      <c r="AK405" s="145">
        <f t="shared" ref="AK405" si="2145">V405*1000</f>
        <v>2.1108227288484906</v>
      </c>
      <c r="AL405" s="145">
        <f t="shared" ref="AL405" si="2146">AF405/Q405</f>
        <v>0.99541646217586011</v>
      </c>
      <c r="AM405" s="145">
        <f t="shared" ref="AM405" si="2147">AL405*SQRT((R405/Q405)^2+(AG405/AF405)^2)</f>
        <v>3.3056277853594266E-3</v>
      </c>
      <c r="AN405" s="136">
        <f>AF405/Q405</f>
        <v>0.99541646217586011</v>
      </c>
      <c r="AO405" s="140">
        <f t="shared" ref="AO405" si="2148">AN405*SQRT((R405/Q405)^2+(AG405/AF405)^2)</f>
        <v>3.3056277853594266E-3</v>
      </c>
      <c r="AP405" s="136">
        <f t="shared" ref="AP405" si="2149">ThU_Alter_Kombi(AN405,U405)</f>
        <v>871.0317</v>
      </c>
      <c r="AQ405" s="136" t="e">
        <f t="shared" si="2131"/>
        <v>#VALUE!</v>
      </c>
      <c r="AR405" s="136" t="e">
        <f>(AQ405/AP405)*100</f>
        <v>#VALUE!</v>
      </c>
      <c r="AS405" s="144">
        <f t="shared" si="2132"/>
        <v>2.09496081907649E-5</v>
      </c>
      <c r="AT405" s="144">
        <f t="shared" si="2133"/>
        <v>3.0733816273484481E-7</v>
      </c>
      <c r="AU405" s="136">
        <v>0.75</v>
      </c>
      <c r="AV405" s="136">
        <f t="shared" ref="AV405" si="2150">AU405/2</f>
        <v>0.375</v>
      </c>
      <c r="AW405" s="136">
        <f t="shared" si="2135"/>
        <v>871.03</v>
      </c>
      <c r="AX405" s="146">
        <f t="shared" si="2136"/>
        <v>326.8855841477</v>
      </c>
      <c r="AY405" s="146">
        <f t="shared" si="2137"/>
        <v>1479.4695969011186</v>
      </c>
      <c r="AZ405" s="147">
        <f t="shared" si="2138"/>
        <v>0.37528625207822924</v>
      </c>
      <c r="BA405" s="136" t="str">
        <f>Input!B405</f>
        <v>Hu1-13</v>
      </c>
      <c r="BB405" s="148">
        <f>Input!E405</f>
        <v>0</v>
      </c>
      <c r="BC405" s="136">
        <f>((U405-1)*EXP(Constants!$B$17*AW405*1000))*1000</f>
        <v>-34.459850777371969</v>
      </c>
      <c r="BD405" s="142">
        <f>SQRT((EXP(Constants!$B$17*AW405*1000)*V405)^2+((U405-1)*Constants!$B$17*EXP(Constants!$B$17*AW405*1000)*AY405*1000)^2)*1000</f>
        <v>145.97313779483514</v>
      </c>
      <c r="BE405" s="136">
        <f t="shared" si="2139"/>
        <v>870972</v>
      </c>
      <c r="BF405" s="149">
        <f t="shared" si="2140"/>
        <v>739734.79845055926</v>
      </c>
      <c r="BG405" s="158">
        <f t="shared" si="2141"/>
        <v>169.85288645639284</v>
      </c>
      <c r="BH405" s="136"/>
      <c r="BI405" s="18"/>
      <c r="BJ405" s="18"/>
      <c r="BK405" s="18"/>
      <c r="BL405" s="18"/>
      <c r="BM405" s="18"/>
      <c r="BN405" s="157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  <c r="BY405" s="18"/>
      <c r="BZ405" s="18"/>
      <c r="CA405" s="18"/>
      <c r="CB405" s="18"/>
      <c r="CC405" s="18"/>
      <c r="CD405" s="18"/>
      <c r="CE405" s="1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  <c r="CY405" s="18"/>
      <c r="CZ405" s="18"/>
      <c r="DA405" s="18"/>
      <c r="DB405" s="18"/>
      <c r="DC405" s="18"/>
      <c r="DD405" s="18"/>
      <c r="DE405" s="18"/>
      <c r="DF405" s="18"/>
    </row>
    <row r="406" spans="1:110" ht="15" customHeight="1" x14ac:dyDescent="0.2">
      <c r="A406" s="18" t="str">
        <f>Input!A406</f>
        <v>9792-2</v>
      </c>
      <c r="B406" s="18" t="str">
        <f>Input!B406</f>
        <v>EG 5-8</v>
      </c>
      <c r="C406" s="18">
        <f>Input!O406</f>
        <v>1.4786067600933253</v>
      </c>
      <c r="D406" s="18">
        <f>C406*Input!P406/100</f>
        <v>4.5064314722520881E-3</v>
      </c>
      <c r="E406" s="150">
        <f>Input!M406</f>
        <v>1.3972633738970073</v>
      </c>
      <c r="F406" s="151">
        <f>E406*Input!N406/100</f>
        <v>1.127751487041662E-4</v>
      </c>
      <c r="G406" s="21">
        <f>E406*137.88</f>
        <v>192.65467399291936</v>
      </c>
      <c r="H406" s="151">
        <f>G406*Input!L406/100</f>
        <v>9.8287655009826821E-3</v>
      </c>
      <c r="I406" s="18">
        <v>0.3</v>
      </c>
      <c r="J406" s="127">
        <f>(((C406*Constants!$B$24*0.000000001*Input!G406*(Constants!$B$4/Constants!$B$3))-(I406*0.000000000000001))/Input!F406)*1000000000000</f>
        <v>191.49139894930067</v>
      </c>
      <c r="K406" s="18">
        <f>J406*Input!P406/100</f>
        <v>0.58361891084296313</v>
      </c>
      <c r="L406" s="132">
        <f>(J406/Constants!$B$4)*602200000000*Constants!$B$17/(365.2425*24*60)</f>
        <v>2.6437513782370226</v>
      </c>
      <c r="M406" s="130">
        <f>L406*Input!P406/100</f>
        <v>8.0575070649245399E-3</v>
      </c>
      <c r="N406" s="18">
        <v>5.0000000000000001E-3</v>
      </c>
      <c r="O406" s="127">
        <f>(((G406*Constants!$B$23*0.000000001*Input!G406*(Constants!$B$7/Constants!$B$6))-(N406*0.000000001))/Input!F406)*1000000</f>
        <v>2.513345086781098</v>
      </c>
      <c r="P406" s="18">
        <f>O406*Input!N406/100</f>
        <v>2.0285571868680247E-4</v>
      </c>
      <c r="Q406" s="128">
        <f>(O406/Constants!$B$7)*602200000000000000*Constants!$B$18/(365.2425*24*60)</f>
        <v>1.8752589424370691</v>
      </c>
      <c r="R406" s="129">
        <f>Q406*Input!N406/100</f>
        <v>1.5135486268585637E-4</v>
      </c>
      <c r="S406" s="130">
        <f>Input!S406*Constants!$B$17/Constants!$B$18</f>
        <v>1.4119929158654725</v>
      </c>
      <c r="T406" s="18">
        <f>S406*Input!T406/100</f>
        <v>1.4954369704962864E-3</v>
      </c>
      <c r="U406" s="18">
        <f>S406*1/((U405+U407)/2)</f>
        <v>1.4141108844079928</v>
      </c>
      <c r="V406" s="18">
        <f>U406*Input!T406/100</f>
        <v>1.4976801038896939E-3</v>
      </c>
      <c r="W406" s="131">
        <v>3.0000000000000001E-3</v>
      </c>
      <c r="X406" s="127">
        <f>IF((((Constants!$B$25*0.000000001*Input!G406/Input!W406*(Constants!$B$11/Constants!$B$9))-(W406*0.000000001))/Input!F406)*1000000000&lt;0, "n.d.", (((Constants!$B$25*0.000000001*Input!G406/Input!W406*(Constants!$B$11/Constants!$B$9))-(W406*0.000000001))/Input!F406)*1000000000)</f>
        <v>283.7430079987779</v>
      </c>
      <c r="Y406" s="127">
        <f>X406*Input!X406/100</f>
        <v>0.58289680806292798</v>
      </c>
      <c r="Z406" s="127">
        <f>(X406/Constants!$B$11)*6.022E+23*0.000000001*Constants!$B$19/(365.2425*24*60)</f>
        <v>6.9270841303815209E-2</v>
      </c>
      <c r="AA406" s="127">
        <f>Z406*Input!X406/100</f>
        <v>1.423039551621354E-4</v>
      </c>
      <c r="AB406" s="132">
        <v>0.05</v>
      </c>
      <c r="AC406" s="132">
        <v>0.9</v>
      </c>
      <c r="AD406" s="127">
        <f>(((Input!G406*Constants!$B$25*0.000000001*Input!U406*(Constants!$B$10/Constants!$B$9))-((AB406*0.000000000000001)+(Input!G406*AC406*0.000000000000001)))/Input!F406)*1000000000000</f>
        <v>14.096235201499665</v>
      </c>
      <c r="AE406" s="127">
        <f>AD406*Input!V406/100</f>
        <v>4.1500663481043462E-2</v>
      </c>
      <c r="AF406" s="127">
        <f>(AD406/Constants!$B$10)*602200000000*Constants!$B$16/(365.2425*24*60)</f>
        <v>0.64343207860354423</v>
      </c>
      <c r="AG406" s="127">
        <f>AF406*Input!V406/100</f>
        <v>1.8943255263074172E-3</v>
      </c>
      <c r="AH406" s="18">
        <f>AF406/Z406</f>
        <v>9.2886424719675826</v>
      </c>
      <c r="AI406" s="131">
        <f>AH406*SQRT((AG406/AF406)^2+(AA406/Z406)^2)</f>
        <v>3.3345965819666049E-2</v>
      </c>
      <c r="AJ406" s="130">
        <f t="shared" si="2125"/>
        <v>414.11088440799284</v>
      </c>
      <c r="AK406" s="131">
        <f>V406*1000</f>
        <v>1.4976801038896939</v>
      </c>
      <c r="AL406" s="131">
        <f>AF406/Q406</f>
        <v>0.34311638997830662</v>
      </c>
      <c r="AM406" s="131">
        <f>AL406*SQRT((R406/Q406)^2+(AG406/AF406)^2)</f>
        <v>1.0105469724548766E-3</v>
      </c>
      <c r="AN406" s="18">
        <f>AL406*1/((AN405+AN407)/2)</f>
        <v>0.34485902090532888</v>
      </c>
      <c r="AO406" s="127">
        <f>AN406*SQRT((R406/Q406)^2+(AG406/AF406)^2)</f>
        <v>1.0156793720103741E-3</v>
      </c>
      <c r="AP406" s="18">
        <f>ThU_Alter_Kombi(AN406,U406)</f>
        <v>30.060099999999998</v>
      </c>
      <c r="AQ406" s="18">
        <f t="shared" si="2131"/>
        <v>0.1087</v>
      </c>
      <c r="AR406" s="152">
        <f>(AQ406/AP406)</f>
        <v>3.6160891014999953E-3</v>
      </c>
      <c r="AS406" s="129">
        <f t="shared" si="2132"/>
        <v>3.6939347274244409E-2</v>
      </c>
      <c r="AT406" s="129">
        <f t="shared" si="2133"/>
        <v>7.5943508604398019E-5</v>
      </c>
      <c r="AU406" s="18">
        <v>0.75</v>
      </c>
      <c r="AV406" s="18">
        <f>AU406/2</f>
        <v>0.375</v>
      </c>
      <c r="AW406" s="18">
        <f t="shared" si="2135"/>
        <v>27.9557</v>
      </c>
      <c r="AX406" s="133">
        <f t="shared" si="2136"/>
        <v>1.0908963524999999</v>
      </c>
      <c r="AY406" s="133">
        <f t="shared" si="2137"/>
        <v>1.0702381847938058</v>
      </c>
      <c r="AZ406" s="152">
        <f t="shared" si="2138"/>
        <v>3.9022322907314069E-2</v>
      </c>
      <c r="BA406" s="18" t="str">
        <f>Input!B406</f>
        <v>EG 5-8</v>
      </c>
      <c r="BB406" s="134">
        <f>Input!E406</f>
        <v>0</v>
      </c>
      <c r="BC406" s="18">
        <f>((U406-1)*EXP(Constants!$B$17*AW406*1000))*1000</f>
        <v>448.10448803418473</v>
      </c>
      <c r="BD406" s="130">
        <f>SQRT((EXP(Constants!$B$17*AW406*1000)*V406)^2+((U406-1)*Constants!$B$17*EXP(Constants!$B$17*AW406*1000)*AY406*1000)^2)*1000</f>
        <v>2.1114225851639716</v>
      </c>
      <c r="BE406" s="18">
        <f t="shared" si="2139"/>
        <v>27897.7</v>
      </c>
      <c r="BF406" s="135">
        <f t="shared" si="2140"/>
        <v>535.11909239690294</v>
      </c>
      <c r="BG406" s="20">
        <f t="shared" si="2141"/>
        <v>3.8283362061898139</v>
      </c>
      <c r="BH406" s="18"/>
      <c r="BI406" s="18"/>
      <c r="BJ406" s="18"/>
      <c r="BK406" s="18"/>
      <c r="BL406" s="18"/>
      <c r="BM406" s="18"/>
      <c r="BN406" s="157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  <c r="BY406" s="18"/>
      <c r="BZ406" s="18"/>
      <c r="CA406" s="18"/>
      <c r="CB406" s="18"/>
      <c r="CC406" s="18"/>
      <c r="CD406" s="18"/>
      <c r="CE406" s="1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  <c r="CY406" s="18"/>
      <c r="CZ406" s="18"/>
      <c r="DA406" s="18"/>
      <c r="DB406" s="18"/>
      <c r="DC406" s="18"/>
      <c r="DD406" s="18"/>
      <c r="DE406" s="18"/>
      <c r="DF406" s="18"/>
    </row>
    <row r="407" spans="1:110" ht="15" customHeight="1" x14ac:dyDescent="0.2">
      <c r="A407" s="136">
        <f>Input!A407</f>
        <v>10073</v>
      </c>
      <c r="B407" s="136" t="str">
        <f>Input!B407</f>
        <v>Hu1-13</v>
      </c>
      <c r="C407" s="136">
        <f>Input!O407</f>
        <v>2.0542901333496379</v>
      </c>
      <c r="D407" s="136">
        <f>C407*Input!P407/100</f>
        <v>1.4855203975630657E-2</v>
      </c>
      <c r="E407" s="137">
        <f>Input!M407</f>
        <v>2.7198642838548701</v>
      </c>
      <c r="F407" s="138">
        <f>E407*Input!N407/100</f>
        <v>3.8126923341050251E-4</v>
      </c>
      <c r="G407" s="139">
        <f t="shared" ref="G407" si="2151">E407*137.88</f>
        <v>375.01488745790948</v>
      </c>
      <c r="H407" s="138">
        <f>G407*Input!L407/100</f>
        <v>2.7155747157351834E-2</v>
      </c>
      <c r="I407" s="136">
        <v>0</v>
      </c>
      <c r="J407" s="140">
        <f>(((C407*Constants!$B$24*0.000000001*Input!G407*(Constants!$B$4/Constants!$B$3))-(I407*0.000000000000001))/Input!F407)*1000000000000</f>
        <v>745.23730479642097</v>
      </c>
      <c r="K407" s="136">
        <f>J407*Input!P407/100</f>
        <v>5.3890402301396128</v>
      </c>
      <c r="L407" s="141">
        <f>(J407/Constants!$B$4)*602200000000*Constants!$B$17/(365.2425*24*60)</f>
        <v>10.288828440753198</v>
      </c>
      <c r="M407" s="142">
        <f>L407*Input!P407/100</f>
        <v>7.4401683908416574E-2</v>
      </c>
      <c r="N407" s="136">
        <v>0</v>
      </c>
      <c r="O407" s="140">
        <f>(((G407*Constants!$B$23*0.000000001*Input!G407*(Constants!$B$7/Constants!$B$6))-(N407*0.000000001))/Input!F407)*1000000</f>
        <v>13.70448802447293</v>
      </c>
      <c r="P407" s="136">
        <f>O407*Input!N407/100</f>
        <v>1.9210883698831691E-3</v>
      </c>
      <c r="Q407" s="143">
        <f>(O407/Constants!$B$7)*602200000000000000*Constants!$B$18/(365.2425*24*60)</f>
        <v>10.225202999214291</v>
      </c>
      <c r="R407" s="144">
        <f>Q407*Input!N407/100</f>
        <v>1.4333639116183297E-3</v>
      </c>
      <c r="S407" s="142">
        <f>Input!S407*Constants!$B$17/Constants!$B$18</f>
        <v>0.99995420058102524</v>
      </c>
      <c r="T407" s="136">
        <f>S407*Input!T407/100</f>
        <v>2.1314092149404659E-3</v>
      </c>
      <c r="U407" s="142">
        <f>S407</f>
        <v>0.99995420058102524</v>
      </c>
      <c r="V407" s="136">
        <f>U407*Input!T407/100</f>
        <v>2.1314092149404659E-3</v>
      </c>
      <c r="W407" s="145">
        <v>0</v>
      </c>
      <c r="X407" s="140">
        <f>(((Constants!$B$25*0.000000001*Input!G407/Input!W407*(Constants!$B$11/Constants!$B$9))-(W407*0.000000001))/Input!F407)*1000000000</f>
        <v>0.89142290226806864</v>
      </c>
      <c r="Y407" s="140">
        <f>X407*Input!X407/100</f>
        <v>1.3193387830306619E-2</v>
      </c>
      <c r="Z407" s="140">
        <f>(X407/Constants!$B$11)*6.022E+23*0.000000001*Constants!$B$19/(365.2425*24*60)</f>
        <v>2.1762514901464534E-4</v>
      </c>
      <c r="AA407" s="140">
        <f>Z407*Input!X407/100</f>
        <v>3.220932494860958E-6</v>
      </c>
      <c r="AB407" s="141">
        <v>0</v>
      </c>
      <c r="AC407" s="141">
        <v>0.9</v>
      </c>
      <c r="AD407" s="140">
        <f>(((Input!G407*Constants!$B$25*0.000000001*Input!U407*(Constants!$B$10/Constants!$B$9))-((AB407*0.000000000000001)+(Input!G407*AC407*0.000000000000001)))/Input!F407)*1000000000000</f>
        <v>222.77538236611093</v>
      </c>
      <c r="AE407" s="140">
        <f>AD407*Input!V407/100</f>
        <v>0.86996403192509542</v>
      </c>
      <c r="AF407" s="140">
        <f>(AD407/Constants!$B$10)*602200000000*Constants!$B$16/(365.2425*24*60)</f>
        <v>10.168731245508477</v>
      </c>
      <c r="AG407" s="140">
        <f>AF407*Input!V407/100</f>
        <v>3.9710089777186215E-2</v>
      </c>
      <c r="AH407" s="136">
        <f t="shared" ref="AH407" si="2152">AF407/Z407</f>
        <v>46725.901356300325</v>
      </c>
      <c r="AI407" s="145">
        <f t="shared" ref="AI407" si="2153">AH407*SQRT((AG407/AF407)^2+(AA407/Z407)^2)</f>
        <v>715.22820379894506</v>
      </c>
      <c r="AJ407" s="142">
        <f t="shared" si="2125"/>
        <v>-4.5799418974756811E-2</v>
      </c>
      <c r="AK407" s="145">
        <f t="shared" ref="AK407" si="2154">V407*1000</f>
        <v>2.131409214940466</v>
      </c>
      <c r="AL407" s="145">
        <f t="shared" ref="AL407" si="2155">AF407/Q407</f>
        <v>0.99447719974751081</v>
      </c>
      <c r="AM407" s="145">
        <f t="shared" ref="AM407" si="2156">AL407*SQRT((R407/Q407)^2+(AG407/AF407)^2)</f>
        <v>3.8860515275107748E-3</v>
      </c>
      <c r="AN407" s="136">
        <f>AF407/Q407</f>
        <v>0.99447719974751081</v>
      </c>
      <c r="AO407" s="140">
        <f t="shared" ref="AO407" si="2157">AN407*SQRT((R407/Q407)^2+(AG407/AF407)^2)</f>
        <v>3.8860515275107748E-3</v>
      </c>
      <c r="AP407" s="136">
        <f t="shared" ref="AP407" si="2158">ThU_Alter_Kombi(AN407,U407)</f>
        <v>568.19029999999998</v>
      </c>
      <c r="AQ407" s="136" t="e">
        <f t="shared" si="2131"/>
        <v>#VALUE!</v>
      </c>
      <c r="AR407" s="136" t="e">
        <f>(AQ407/AP407)*100</f>
        <v>#VALUE!</v>
      </c>
      <c r="AS407" s="144">
        <f t="shared" si="2132"/>
        <v>2.1283210615121063E-5</v>
      </c>
      <c r="AT407" s="144">
        <f t="shared" si="2133"/>
        <v>3.1501349764681532E-7</v>
      </c>
      <c r="AU407" s="136">
        <v>0.75</v>
      </c>
      <c r="AV407" s="136">
        <f t="shared" ref="AV407" si="2159">AU407/2</f>
        <v>0.375</v>
      </c>
      <c r="AW407" s="136">
        <f t="shared" si="2135"/>
        <v>568.18859999999995</v>
      </c>
      <c r="AX407" s="146">
        <f t="shared" si="2136"/>
        <v>229.42749765970001</v>
      </c>
      <c r="AY407" s="146">
        <f t="shared" si="2137"/>
        <v>97.503311204765978</v>
      </c>
      <c r="AZ407" s="147">
        <f t="shared" si="2138"/>
        <v>0.40378757627256168</v>
      </c>
      <c r="BA407" s="136" t="str">
        <f>Input!B407</f>
        <v>Hu1-13</v>
      </c>
      <c r="BB407" s="148">
        <f>Input!E407</f>
        <v>0</v>
      </c>
      <c r="BC407" s="136">
        <f>((U407-1)*EXP(Constants!$B$17*AW407*1000))*1000</f>
        <v>-0.22763278203248544</v>
      </c>
      <c r="BD407" s="142">
        <f>SQRT((EXP(Constants!$B$17*AW407*1000)*V407)^2+((U407-1)*Constants!$B$17*EXP(Constants!$B$17*AW407*1000)*AY407*1000)^2)*1000</f>
        <v>10.593738974932311</v>
      </c>
      <c r="BE407" s="136">
        <f t="shared" si="2139"/>
        <v>568130.6</v>
      </c>
      <c r="BF407" s="149">
        <f t="shared" si="2140"/>
        <v>48751.655602382991</v>
      </c>
      <c r="BG407" s="158">
        <f t="shared" si="2141"/>
        <v>17.160377945767653</v>
      </c>
      <c r="BH407" s="136"/>
      <c r="BI407" s="18"/>
      <c r="BJ407" s="18"/>
      <c r="BK407" s="18"/>
      <c r="BL407" s="18"/>
      <c r="BM407" s="18"/>
      <c r="BN407" s="157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</row>
    <row r="408" spans="1:110" ht="15" customHeight="1" x14ac:dyDescent="0.2">
      <c r="A408" s="18" t="str">
        <f>Input!A408</f>
        <v>9792-3</v>
      </c>
      <c r="B408" s="18" t="str">
        <f>Input!B408</f>
        <v>EG 5-8</v>
      </c>
      <c r="C408" s="18">
        <f>Input!O408</f>
        <v>1.2074867825741935</v>
      </c>
      <c r="D408" s="18">
        <f>C408*Input!P408/100</f>
        <v>4.0484566541711137E-3</v>
      </c>
      <c r="E408" s="150">
        <f>Input!M408</f>
        <v>1.1289649065661718</v>
      </c>
      <c r="F408" s="151">
        <f>E408*Input!N408/100</f>
        <v>8.8062499790628315E-5</v>
      </c>
      <c r="G408" s="21">
        <f>E408*137.88</f>
        <v>155.66168131734375</v>
      </c>
      <c r="H408" s="151">
        <f>G408*Input!L408/100</f>
        <v>1.0381327948185193E-2</v>
      </c>
      <c r="I408" s="18">
        <v>0.3</v>
      </c>
      <c r="J408" s="127">
        <f>(((C408*Constants!$B$24*0.000000001*Input!G408*(Constants!$B$4/Constants!$B$3))-(I408*0.000000000000001))/Input!F408)*1000000000000</f>
        <v>261.75755506085841</v>
      </c>
      <c r="K408" s="18">
        <f>J408*Input!P408/100</f>
        <v>0.87761964011442939</v>
      </c>
      <c r="L408" s="132">
        <f>(J408/Constants!$B$4)*602200000000*Constants!$B$17/(365.2425*24*60)</f>
        <v>3.6138536809129356</v>
      </c>
      <c r="M408" s="130">
        <f>L408*Input!P408/100</f>
        <v>1.2116513565889721E-2</v>
      </c>
      <c r="N408" s="18">
        <v>5.0000000000000001E-3</v>
      </c>
      <c r="O408" s="127">
        <f>(((G408*Constants!$B$23*0.000000001*Input!G408*(Constants!$B$7/Constants!$B$6))-(N408*0.000000001))/Input!F408)*1000000</f>
        <v>3.3991675312084664</v>
      </c>
      <c r="P408" s="18">
        <f>O408*Input!N408/100</f>
        <v>2.6514481385946515E-4</v>
      </c>
      <c r="Q408" s="128">
        <f>(O408/Constants!$B$7)*602200000000000000*Constants!$B$18/(365.2425*24*60)</f>
        <v>2.5361894565398329</v>
      </c>
      <c r="R408" s="129">
        <f>Q408*Input!N408/100</f>
        <v>1.9783004962027311E-4</v>
      </c>
      <c r="S408" s="130">
        <f>Input!S408*Constants!$B$17/Constants!$B$18</f>
        <v>1.4213821274428957</v>
      </c>
      <c r="T408" s="18">
        <f>S408*Input!T408/100</f>
        <v>1.594327302010529E-3</v>
      </c>
      <c r="U408" s="18">
        <f>S408*1/((U407+U409)/2)</f>
        <v>1.4218987547167019</v>
      </c>
      <c r="V408" s="18">
        <f>U408*Input!T408/100</f>
        <v>1.5949067893642034E-3</v>
      </c>
      <c r="W408" s="131">
        <v>3.0000000000000001E-3</v>
      </c>
      <c r="X408" s="127">
        <f>IF((((Constants!$B$25*0.000000001*Input!G408/Input!W408*(Constants!$B$11/Constants!$B$9))-(W408*0.000000001))/Input!F408)*1000000000&lt;0, "n.d.", (((Constants!$B$25*0.000000001*Input!G408/Input!W408*(Constants!$B$11/Constants!$B$9))-(W408*0.000000001))/Input!F408)*1000000000)</f>
        <v>72.449312079146907</v>
      </c>
      <c r="Y408" s="127">
        <f>X408*Input!X408/100</f>
        <v>0.15247985939896402</v>
      </c>
      <c r="Z408" s="127">
        <f>(X408/Constants!$B$11)*6.022E+23*0.000000001*Constants!$B$19/(365.2425*24*60)</f>
        <v>1.7687219272824451E-2</v>
      </c>
      <c r="AA408" s="127">
        <f>Z408*Input!X408/100</f>
        <v>3.7225263159609498E-5</v>
      </c>
      <c r="AB408" s="132">
        <v>0.05</v>
      </c>
      <c r="AC408" s="132">
        <v>0.9</v>
      </c>
      <c r="AD408" s="127">
        <f>(((Input!G408*Constants!$B$25*0.000000001*Input!U408*(Constants!$B$10/Constants!$B$9))-((AB408*0.000000000000001)+(Input!G408*AC408*0.000000000000001)))/Input!F408)*1000000000000</f>
        <v>16.967707199965449</v>
      </c>
      <c r="AE408" s="127">
        <f>AD408*Input!V408/100</f>
        <v>7.3468120190604391E-2</v>
      </c>
      <c r="AF408" s="127">
        <f>(AD408/Constants!$B$10)*602200000000*Constants!$B$16/(365.2425*24*60)</f>
        <v>0.77450233745025754</v>
      </c>
      <c r="AG408" s="127">
        <f>AF408*Input!V408/100</f>
        <v>3.3535014569213819E-3</v>
      </c>
      <c r="AH408" s="18">
        <f>AF408/Z408</f>
        <v>43.788813012582629</v>
      </c>
      <c r="AI408" s="131">
        <f>AH408*SQRT((AG408/AF408)^2+(AA408/Z408)^2)</f>
        <v>0.21081196334829999</v>
      </c>
      <c r="AJ408" s="130">
        <f t="shared" si="2125"/>
        <v>421.89875471670189</v>
      </c>
      <c r="AK408" s="131">
        <f>V408*1000</f>
        <v>1.5949067893642035</v>
      </c>
      <c r="AL408" s="131">
        <f>AF408/Q408</f>
        <v>0.30538031591177911</v>
      </c>
      <c r="AM408" s="131">
        <f>AL408*SQRT((R408/Q408)^2+(AG408/AF408)^2)</f>
        <v>1.3224743831835256E-3</v>
      </c>
      <c r="AN408" s="18">
        <f>AL408*1/((AN407+AN409)/2)</f>
        <v>0.30684398553772407</v>
      </c>
      <c r="AO408" s="127">
        <f>AN408*SQRT((R408/Q408)^2+(AG408/AF408)^2)</f>
        <v>1.328812923963329E-3</v>
      </c>
      <c r="AP408" s="18">
        <f>ThU_Alter_Kombi(AN408,U408)</f>
        <v>26.188099999999999</v>
      </c>
      <c r="AQ408" s="18">
        <f t="shared" si="2131"/>
        <v>0.12989999999999999</v>
      </c>
      <c r="AR408" s="152">
        <f>(AQ408/AP408)</f>
        <v>4.9602682134251815E-3</v>
      </c>
      <c r="AS408" s="129">
        <f t="shared" si="2132"/>
        <v>6.973934548626123E-3</v>
      </c>
      <c r="AT408" s="129">
        <f t="shared" si="2133"/>
        <v>1.4687712253038902E-5</v>
      </c>
      <c r="AU408" s="18">
        <v>0.75</v>
      </c>
      <c r="AV408" s="18">
        <f>AU408/2</f>
        <v>0.375</v>
      </c>
      <c r="AW408" s="18">
        <f t="shared" si="2135"/>
        <v>25.795100000000001</v>
      </c>
      <c r="AX408" s="133">
        <f t="shared" si="2136"/>
        <v>0.23771161439999999</v>
      </c>
      <c r="AY408" s="133">
        <f t="shared" si="2137"/>
        <v>0.23677023513291978</v>
      </c>
      <c r="AZ408" s="152">
        <f t="shared" si="2138"/>
        <v>9.2153786726936505E-3</v>
      </c>
      <c r="BA408" s="18" t="str">
        <f>Input!B408</f>
        <v>EG 5-8</v>
      </c>
      <c r="BB408" s="134">
        <f>Input!E408</f>
        <v>0</v>
      </c>
      <c r="BC408" s="18">
        <f>((U408-1)*EXP(Constants!$B$17*AW408*1000))*1000</f>
        <v>453.75648950864456</v>
      </c>
      <c r="BD408" s="130">
        <f>SQRT((EXP(Constants!$B$17*AW408*1000)*V408)^2+((U408-1)*Constants!$B$17*EXP(Constants!$B$17*AW408*1000)*AY408*1000)^2)*1000</f>
        <v>1.7419276545147584</v>
      </c>
      <c r="BE408" s="18">
        <f t="shared" si="2139"/>
        <v>25737.100000000002</v>
      </c>
      <c r="BF408" s="135">
        <f t="shared" si="2140"/>
        <v>118.3851175664599</v>
      </c>
      <c r="BG408" s="20">
        <f t="shared" si="2141"/>
        <v>0.91788841730762738</v>
      </c>
      <c r="BH408" s="18"/>
      <c r="BI408" s="18"/>
      <c r="BJ408" s="18"/>
      <c r="BK408" s="18"/>
      <c r="BL408" s="18"/>
      <c r="BM408" s="18"/>
      <c r="BN408" s="157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  <c r="BY408" s="18"/>
      <c r="BZ408" s="18"/>
      <c r="CA408" s="18"/>
      <c r="CB408" s="18"/>
      <c r="CC408" s="18"/>
      <c r="CD408" s="18"/>
      <c r="CE408" s="1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  <c r="CY408" s="18"/>
      <c r="CZ408" s="18"/>
      <c r="DA408" s="18"/>
      <c r="DB408" s="18"/>
      <c r="DC408" s="18"/>
      <c r="DD408" s="18"/>
      <c r="DE408" s="18"/>
      <c r="DF408" s="18"/>
    </row>
    <row r="409" spans="1:110" ht="15" customHeight="1" x14ac:dyDescent="0.2">
      <c r="A409" s="136">
        <f>Input!A409</f>
        <v>10073</v>
      </c>
      <c r="B409" s="136" t="str">
        <f>Input!B409</f>
        <v>Hu1-13</v>
      </c>
      <c r="C409" s="136">
        <f>Input!O409</f>
        <v>2.0967836942687206</v>
      </c>
      <c r="D409" s="136">
        <f>C409*Input!P409/100</f>
        <v>2.0494835172469496E-2</v>
      </c>
      <c r="E409" s="137">
        <f>Input!M409</f>
        <v>2.7199424364768636</v>
      </c>
      <c r="F409" s="138">
        <f>E409*Input!N409/100</f>
        <v>5.5257897475654715E-4</v>
      </c>
      <c r="G409" s="139">
        <f t="shared" ref="G409" si="2160">E409*137.88</f>
        <v>375.02566314142996</v>
      </c>
      <c r="H409" s="138">
        <f>G409*Input!L409/100</f>
        <v>2.7021840507889461E-2</v>
      </c>
      <c r="I409" s="136">
        <v>0</v>
      </c>
      <c r="J409" s="140">
        <f>(((C409*Constants!$B$24*0.000000001*Input!G409*(Constants!$B$4/Constants!$B$3))-(I409*0.000000000000001))/Input!F409)*1000000000000</f>
        <v>760.65274504823367</v>
      </c>
      <c r="K409" s="136">
        <f>J409*Input!P409/100</f>
        <v>7.434936028862543</v>
      </c>
      <c r="L409" s="141">
        <f>(J409/Constants!$B$4)*602200000000*Constants!$B$17/(365.2425*24*60)</f>
        <v>10.501655709421545</v>
      </c>
      <c r="M409" s="142">
        <f>L409*Input!P409/100</f>
        <v>0.10264754699825239</v>
      </c>
      <c r="N409" s="136">
        <v>0</v>
      </c>
      <c r="O409" s="140">
        <f>(((G409*Constants!$B$23*0.000000001*Input!G409*(Constants!$B$7/Constants!$B$6))-(N409*0.000000001))/Input!F409)*1000000</f>
        <v>13.704881809441741</v>
      </c>
      <c r="P409" s="136">
        <f>O409*Input!N409/100</f>
        <v>2.7842609600335143E-3</v>
      </c>
      <c r="Q409" s="143">
        <f>(O409/Constants!$B$7)*602200000000000000*Constants!$B$18/(365.2425*24*60)</f>
        <v>10.225496810353894</v>
      </c>
      <c r="R409" s="144">
        <f>Q409*Input!N409/100</f>
        <v>2.0773948992687664E-3</v>
      </c>
      <c r="S409" s="142">
        <f>Input!S409*Constants!$B$17/Constants!$B$18</f>
        <v>0.99931912704220727</v>
      </c>
      <c r="T409" s="136">
        <f>S409*Input!T409/100</f>
        <v>2.4098219870214719E-3</v>
      </c>
      <c r="U409" s="142">
        <f>S409</f>
        <v>0.99931912704220727</v>
      </c>
      <c r="V409" s="136">
        <f>U409*Input!T409/100</f>
        <v>2.4098219870214719E-3</v>
      </c>
      <c r="W409" s="145">
        <v>0</v>
      </c>
      <c r="X409" s="140">
        <f>(((Constants!$B$25*0.000000001*Input!G409/Input!W409*(Constants!$B$11/Constants!$B$9))-(W409*0.000000001))/Input!F409)*1000000000</f>
        <v>0.8952805391797467</v>
      </c>
      <c r="Y409" s="140">
        <f>X409*Input!X409/100</f>
        <v>5.4758299445148238E-3</v>
      </c>
      <c r="Z409" s="140">
        <f>(X409/Constants!$B$11)*6.022E+23*0.000000001*Constants!$B$19/(365.2425*24*60)</f>
        <v>2.1856692289729115E-4</v>
      </c>
      <c r="AA409" s="140">
        <f>Z409*Input!X409/100</f>
        <v>1.3368271160880884E-6</v>
      </c>
      <c r="AB409" s="141">
        <v>0</v>
      </c>
      <c r="AC409" s="141">
        <v>0.9</v>
      </c>
      <c r="AD409" s="140">
        <f>(((Input!G409*Constants!$B$25*0.000000001*Input!U409*(Constants!$B$10/Constants!$B$9))-((AB409*0.000000000000001)+(Input!G409*AC409*0.000000000000001)))/Input!F409)*1000000000000</f>
        <v>223.11903193715642</v>
      </c>
      <c r="AE409" s="140">
        <f>AD409*Input!V409/100</f>
        <v>0.78272501032775255</v>
      </c>
      <c r="AF409" s="140">
        <f>(AD409/Constants!$B$10)*602200000000*Constants!$B$16/(365.2425*24*60)</f>
        <v>10.184417359896344</v>
      </c>
      <c r="AG409" s="140">
        <f>AF409*Input!V409/100</f>
        <v>3.5728006320197209E-2</v>
      </c>
      <c r="AH409" s="136">
        <f t="shared" ref="AH409" si="2161">AF409/Z409</f>
        <v>46596.33408794523</v>
      </c>
      <c r="AI409" s="145">
        <f t="shared" ref="AI409" si="2162">AH409*SQRT((AG409/AF409)^2+(AA409/Z409)^2)</f>
        <v>328.5496794958363</v>
      </c>
      <c r="AJ409" s="142">
        <f t="shared" si="2125"/>
        <v>-0.68087295779273305</v>
      </c>
      <c r="AK409" s="145">
        <f t="shared" ref="AK409" si="2163">V409*1000</f>
        <v>2.4098219870214717</v>
      </c>
      <c r="AL409" s="145">
        <f t="shared" ref="AL409" si="2164">AF409/Q409</f>
        <v>0.99598264502748124</v>
      </c>
      <c r="AM409" s="145">
        <f t="shared" ref="AM409" si="2165">AL409*SQRT((R409/Q409)^2+(AG409/AF409)^2)</f>
        <v>3.4998658089144129E-3</v>
      </c>
      <c r="AN409" s="136">
        <f>AF409/Q409</f>
        <v>0.99598264502748124</v>
      </c>
      <c r="AO409" s="140">
        <f t="shared" ref="AO409" si="2166">AN409*SQRT((R409/Q409)^2+(AG409/AF409)^2)</f>
        <v>3.4998658089144129E-3</v>
      </c>
      <c r="AP409" s="136">
        <f t="shared" ref="AP409" si="2167">ThU_Alter_Kombi(AN409,U409)</f>
        <v>631.59780000000001</v>
      </c>
      <c r="AQ409" s="136" t="e">
        <f t="shared" si="2131"/>
        <v>#VALUE!</v>
      </c>
      <c r="AR409" s="136" t="e">
        <f>(AQ409/AP409)*100</f>
        <v>#VALUE!</v>
      </c>
      <c r="AS409" s="144">
        <f t="shared" si="2132"/>
        <v>2.1374699630826718E-5</v>
      </c>
      <c r="AT409" s="144">
        <f t="shared" si="2133"/>
        <v>1.3080678505718293E-7</v>
      </c>
      <c r="AU409" s="136">
        <v>0.75</v>
      </c>
      <c r="AV409" s="136">
        <f t="shared" ref="AV409" si="2168">AU409/2</f>
        <v>0.375</v>
      </c>
      <c r="AW409" s="136">
        <f t="shared" si="2135"/>
        <v>631.596</v>
      </c>
      <c r="AX409" s="146">
        <f t="shared" si="2136"/>
        <v>292.21631208050002</v>
      </c>
      <c r="AY409" s="146">
        <f t="shared" si="2137"/>
        <v>174.43947325525852</v>
      </c>
      <c r="AZ409" s="147">
        <f t="shared" si="2138"/>
        <v>0.4626633355507318</v>
      </c>
      <c r="BA409" s="136" t="str">
        <f>Input!B409</f>
        <v>Hu1-13</v>
      </c>
      <c r="BB409" s="148">
        <f>Input!E409</f>
        <v>0</v>
      </c>
      <c r="BC409" s="136">
        <f>((U409-1)*EXP(Constants!$B$17*AW409*1000))*1000</f>
        <v>-4.0471877819066844</v>
      </c>
      <c r="BD409" s="142">
        <f>SQRT((EXP(Constants!$B$17*AW409*1000)*V409)^2+((U409-1)*Constants!$B$17*EXP(Constants!$B$17*AW409*1000)*AY409*1000)^2)*1000</f>
        <v>14.462153875232865</v>
      </c>
      <c r="BE409" s="136">
        <f t="shared" si="2139"/>
        <v>631538</v>
      </c>
      <c r="BF409" s="149">
        <f t="shared" si="2140"/>
        <v>87219.73662762926</v>
      </c>
      <c r="BG409" s="158">
        <f t="shared" si="2141"/>
        <v>27.6188375568019</v>
      </c>
      <c r="BH409" s="136"/>
      <c r="BI409" s="18"/>
      <c r="BJ409" s="18"/>
      <c r="BK409" s="18"/>
      <c r="BL409" s="18"/>
      <c r="BM409" s="18"/>
      <c r="BN409" s="157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  <c r="BY409" s="18"/>
      <c r="BZ409" s="18"/>
      <c r="CA409" s="18"/>
      <c r="CB409" s="18"/>
      <c r="CC409" s="18"/>
      <c r="CD409" s="18"/>
      <c r="CE409" s="1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  <c r="CY409" s="18"/>
      <c r="CZ409" s="18"/>
      <c r="DA409" s="18"/>
      <c r="DB409" s="18"/>
      <c r="DC409" s="18"/>
      <c r="DD409" s="18"/>
      <c r="DE409" s="18"/>
      <c r="DF409" s="18"/>
    </row>
    <row r="410" spans="1:110" ht="15" customHeight="1" x14ac:dyDescent="0.2">
      <c r="A410" s="18" t="str">
        <f>Input!A410</f>
        <v>9792-4</v>
      </c>
      <c r="B410" s="18" t="str">
        <f>Input!B410</f>
        <v>EG 5-8</v>
      </c>
      <c r="C410" s="18">
        <f>Input!O410</f>
        <v>1.5277615184268212</v>
      </c>
      <c r="D410" s="18">
        <f>C410*Input!P410/100</f>
        <v>6.2724013796432061E-3</v>
      </c>
      <c r="E410" s="150">
        <f>Input!M410</f>
        <v>1.4136161758854764</v>
      </c>
      <c r="F410" s="151">
        <f>E410*Input!N410/100</f>
        <v>1.2108068622567478E-4</v>
      </c>
      <c r="G410" s="21">
        <f>E410*137.88</f>
        <v>194.90939833108948</v>
      </c>
      <c r="H410" s="151">
        <f>G410*Input!L410/100</f>
        <v>1.2486005531126212E-2</v>
      </c>
      <c r="I410" s="18">
        <v>0.3</v>
      </c>
      <c r="J410" s="127">
        <f>(((C410*Constants!$B$24*0.000000001*Input!G410*(Constants!$B$4/Constants!$B$3))-(I410*0.000000000000001))/Input!F410)*1000000000000</f>
        <v>258.29494398494353</v>
      </c>
      <c r="K410" s="18">
        <f>J410*Input!P410/100</f>
        <v>1.0604597271662644</v>
      </c>
      <c r="L410" s="132">
        <f>(J410/Constants!$B$4)*602200000000*Constants!$B$17/(365.2425*24*60)</f>
        <v>3.5660484904214691</v>
      </c>
      <c r="M410" s="130">
        <f>L410*Input!P410/100</f>
        <v>1.4640823977702248E-2</v>
      </c>
      <c r="N410" s="18">
        <v>5.0000000000000001E-3</v>
      </c>
      <c r="O410" s="127">
        <f>(((G410*Constants!$B$23*0.000000001*Input!G410*(Constants!$B$7/Constants!$B$6))-(N410*0.000000001))/Input!F410)*1000000</f>
        <v>3.3194665079148473</v>
      </c>
      <c r="P410" s="18">
        <f>O410*Input!N410/100</f>
        <v>2.8432278120311754E-4</v>
      </c>
      <c r="Q410" s="128">
        <f>(O410/Constants!$B$7)*602200000000000000*Constants!$B$18/(365.2425*24*60)</f>
        <v>2.4767228685894445</v>
      </c>
      <c r="R410" s="129">
        <f>Q410*Input!N410/100</f>
        <v>2.1213912916056405E-4</v>
      </c>
      <c r="S410" s="130">
        <f>Input!S410*Constants!$B$17/Constants!$B$18</f>
        <v>1.4335631224399137</v>
      </c>
      <c r="T410" s="18">
        <f>S410*Input!T410/100</f>
        <v>1.9532830452612293E-3</v>
      </c>
      <c r="U410" s="18">
        <f>S410*1/((U409+U411)/2)</f>
        <v>1.434650226188857</v>
      </c>
      <c r="V410" s="18">
        <f>U410*Input!T410/100</f>
        <v>1.9547642645309023E-3</v>
      </c>
      <c r="W410" s="131">
        <v>3.0000000000000001E-3</v>
      </c>
      <c r="X410" s="127">
        <f>IF((((Constants!$B$25*0.000000001*Input!G410/Input!W410*(Constants!$B$11/Constants!$B$9))-(W410*0.000000001))/Input!F410)*1000000000&lt;0, "n.d.", (((Constants!$B$25*0.000000001*Input!G410/Input!W410*(Constants!$B$11/Constants!$B$9))-(W410*0.000000001))/Input!F410)*1000000000)</f>
        <v>125.07612959861956</v>
      </c>
      <c r="Y410" s="127">
        <f>X410*Input!X410/100</f>
        <v>0.31833724381963829</v>
      </c>
      <c r="Z410" s="127">
        <f>(X410/Constants!$B$11)*6.022E+23*0.000000001*Constants!$B$19/(365.2425*24*60)</f>
        <v>3.0535126787542614E-2</v>
      </c>
      <c r="AA410" s="127">
        <f>Z410*Input!X410/100</f>
        <v>7.77164126554233E-5</v>
      </c>
      <c r="AB410" s="132">
        <v>0.05</v>
      </c>
      <c r="AC410" s="132">
        <v>0.9</v>
      </c>
      <c r="AD410" s="127">
        <f>(((Input!G410*Constants!$B$25*0.000000001*Input!U410*(Constants!$B$10/Constants!$B$9))-((AB410*0.000000000000001)+(Input!G410*AC410*0.000000000000001)))/Input!F410)*1000000000000</f>
        <v>16.589722937811025</v>
      </c>
      <c r="AE410" s="127">
        <f>AD410*Input!V410/100</f>
        <v>7.0189525079784765E-2</v>
      </c>
      <c r="AF410" s="127">
        <f>(AD410/Constants!$B$10)*602200000000*Constants!$B$16/(365.2425*24*60)</f>
        <v>0.75724899313520422</v>
      </c>
      <c r="AG410" s="127">
        <f>AF410*Input!V410/100</f>
        <v>3.2038477914639791E-3</v>
      </c>
      <c r="AH410" s="18">
        <f>AF410/Z410</f>
        <v>24.799274566763494</v>
      </c>
      <c r="AI410" s="131">
        <f>AH410*SQRT((AG410/AF410)^2+(AA410/Z410)^2)</f>
        <v>0.12244496164271602</v>
      </c>
      <c r="AJ410" s="130">
        <f t="shared" si="2125"/>
        <v>434.65022618885695</v>
      </c>
      <c r="AK410" s="131">
        <f>V410*1000</f>
        <v>1.9547642645309022</v>
      </c>
      <c r="AL410" s="131">
        <f>AF410/Q410</f>
        <v>0.30574635650151544</v>
      </c>
      <c r="AM410" s="131">
        <f>AL410*SQRT((R410/Q410)^2+(AG410/AF410)^2)</f>
        <v>1.2938485393275872E-3</v>
      </c>
      <c r="AN410" s="18">
        <f>AL410*1/((AN409+AN411)/2)</f>
        <v>0.30759015336302137</v>
      </c>
      <c r="AO410" s="127">
        <f>AN410*SQRT((R410/Q410)^2+(AG410/AF410)^2)</f>
        <v>1.3016510652623953E-3</v>
      </c>
      <c r="AP410" s="18">
        <f>ThU_Alter_Kombi(AN410,U410)</f>
        <v>25.9923</v>
      </c>
      <c r="AQ410" s="18">
        <f t="shared" si="2131"/>
        <v>0.12870000000000001</v>
      </c>
      <c r="AR410" s="152">
        <f>(AQ410/AP410)</f>
        <v>4.9514663958172235E-3</v>
      </c>
      <c r="AS410" s="129">
        <f t="shared" si="2132"/>
        <v>1.232884275216998E-2</v>
      </c>
      <c r="AT410" s="129">
        <f t="shared" si="2133"/>
        <v>3.1396491866479196E-5</v>
      </c>
      <c r="AU410" s="18">
        <v>0.75</v>
      </c>
      <c r="AV410" s="18">
        <f>AU410/2</f>
        <v>0.375</v>
      </c>
      <c r="AW410" s="18">
        <f t="shared" si="2135"/>
        <v>25.302900000000001</v>
      </c>
      <c r="AX410" s="133">
        <f t="shared" si="2136"/>
        <v>0.37412078650000002</v>
      </c>
      <c r="AY410" s="133">
        <f t="shared" si="2137"/>
        <v>0.36964771886795028</v>
      </c>
      <c r="AZ410" s="152">
        <f t="shared" si="2138"/>
        <v>1.478568806342356E-2</v>
      </c>
      <c r="BA410" s="18" t="str">
        <f>Input!B410</f>
        <v>EG 5-8</v>
      </c>
      <c r="BB410" s="134">
        <f>Input!E410</f>
        <v>0</v>
      </c>
      <c r="BC410" s="18">
        <f>((U410-1)*EXP(Constants!$B$17*AW410*1000))*1000</f>
        <v>466.82195481096994</v>
      </c>
      <c r="BD410" s="130">
        <f>SQRT((EXP(Constants!$B$17*AW410*1000)*V410)^2+((U410-1)*Constants!$B$17*EXP(Constants!$B$17*AW410*1000)*AY410*1000)^2)*1000</f>
        <v>2.1551886582427269</v>
      </c>
      <c r="BE410" s="18">
        <f t="shared" si="2139"/>
        <v>25244.9</v>
      </c>
      <c r="BF410" s="135">
        <f t="shared" si="2140"/>
        <v>184.82385943397514</v>
      </c>
      <c r="BG410" s="20">
        <f t="shared" si="2141"/>
        <v>1.4608907234662836</v>
      </c>
      <c r="BH410" s="18"/>
      <c r="BI410" s="18"/>
      <c r="BJ410" s="18"/>
      <c r="BK410" s="18"/>
      <c r="BL410" s="18"/>
      <c r="BM410" s="18"/>
      <c r="BN410" s="157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  <c r="BY410" s="18"/>
      <c r="BZ410" s="18"/>
      <c r="CA410" s="18"/>
      <c r="CB410" s="18"/>
      <c r="CC410" s="18"/>
      <c r="CD410" s="18"/>
      <c r="CE410" s="1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  <c r="CY410" s="18"/>
      <c r="CZ410" s="18"/>
      <c r="DA410" s="18"/>
      <c r="DB410" s="18"/>
      <c r="DC410" s="18"/>
      <c r="DD410" s="18"/>
      <c r="DE410" s="18"/>
      <c r="DF410" s="18"/>
    </row>
    <row r="411" spans="1:110" ht="15" customHeight="1" x14ac:dyDescent="0.2">
      <c r="A411" s="136">
        <f>Input!A411</f>
        <v>10073</v>
      </c>
      <c r="B411" s="136" t="str">
        <f>Input!B411</f>
        <v>Hu1-13</v>
      </c>
      <c r="C411" s="136">
        <f>Input!O411</f>
        <v>2.0666991507113024</v>
      </c>
      <c r="D411" s="136">
        <f>C411*Input!P411/100</f>
        <v>1.9388119168872581E-2</v>
      </c>
      <c r="E411" s="137">
        <f>Input!M411</f>
        <v>2.7201816918056818</v>
      </c>
      <c r="F411" s="138">
        <f>E411*Input!N411/100</f>
        <v>4.6486439021360031E-4</v>
      </c>
      <c r="G411" s="139">
        <f t="shared" ref="G411" si="2169">E411*137.88</f>
        <v>375.05865166616741</v>
      </c>
      <c r="H411" s="138">
        <f>G411*Input!L411/100</f>
        <v>2.3961732677177924E-2</v>
      </c>
      <c r="I411" s="136">
        <v>0</v>
      </c>
      <c r="J411" s="140">
        <f>(((C411*Constants!$B$24*0.000000001*Input!G411*(Constants!$B$4/Constants!$B$3))-(I411*0.000000000000001))/Input!F411)*1000000000000</f>
        <v>749.73893896369418</v>
      </c>
      <c r="K411" s="136">
        <f>J411*Input!P411/100</f>
        <v>7.0334513318831524</v>
      </c>
      <c r="L411" s="141">
        <f>(J411/Constants!$B$4)*602200000000*Constants!$B$17/(365.2425*24*60)</f>
        <v>10.350978498663624</v>
      </c>
      <c r="M411" s="142">
        <f>L411*Input!P411/100</f>
        <v>9.710460498203495E-2</v>
      </c>
      <c r="N411" s="136">
        <v>0</v>
      </c>
      <c r="O411" s="140">
        <f>(((G411*Constants!$B$23*0.000000001*Input!G411*(Constants!$B$7/Constants!$B$6))-(N411*0.000000001))/Input!F411)*1000000</f>
        <v>13.706087337161653</v>
      </c>
      <c r="P411" s="136">
        <f>O411*Input!N411/100</f>
        <v>2.342296454460201E-3</v>
      </c>
      <c r="Q411" s="143">
        <f>(O411/Constants!$B$7)*602200000000000000*Constants!$B$18/(365.2425*24*60)</f>
        <v>10.226396279610627</v>
      </c>
      <c r="R411" s="144">
        <f>Q411*Input!N411/100</f>
        <v>1.7476360071551509E-3</v>
      </c>
      <c r="S411" s="142">
        <f>Input!S411*Constants!$B$17/Constants!$B$18</f>
        <v>0.9991653763871321</v>
      </c>
      <c r="T411" s="136">
        <f>S411*Input!T411/100</f>
        <v>2.1314620748841243E-3</v>
      </c>
      <c r="U411" s="142">
        <f>S411</f>
        <v>0.9991653763871321</v>
      </c>
      <c r="V411" s="136">
        <f>U411*Input!T411/100</f>
        <v>2.1314620748841243E-3</v>
      </c>
      <c r="W411" s="145">
        <v>0</v>
      </c>
      <c r="X411" s="140">
        <f>(((Constants!$B$25*0.000000001*Input!G411/Input!W411*(Constants!$B$11/Constants!$B$9))-(W411*0.000000001))/Input!F411)*1000000000</f>
        <v>0.89260611232799403</v>
      </c>
      <c r="Y411" s="140">
        <f>X411*Input!X411/100</f>
        <v>6.7779570675308475E-3</v>
      </c>
      <c r="Z411" s="140">
        <f>(X411/Constants!$B$11)*6.022E+23*0.000000001*Constants!$B$19/(365.2425*24*60)</f>
        <v>2.179140088419526E-4</v>
      </c>
      <c r="AA411" s="140">
        <f>Z411*Input!X411/100</f>
        <v>1.6547184429334879E-6</v>
      </c>
      <c r="AB411" s="141">
        <v>0</v>
      </c>
      <c r="AC411" s="141">
        <v>0.9</v>
      </c>
      <c r="AD411" s="140">
        <f>(((Input!G411*Constants!$B$25*0.000000001*Input!U411*(Constants!$B$10/Constants!$B$9))-((AB411*0.000000000000001)+(Input!G411*AC411*0.000000000000001)))/Input!F411)*1000000000000</f>
        <v>222.25282043897306</v>
      </c>
      <c r="AE411" s="140">
        <f>AD411*Input!V411/100</f>
        <v>0.7011835284082788</v>
      </c>
      <c r="AF411" s="140">
        <f>(AD411/Constants!$B$10)*602200000000*Constants!$B$16/(365.2425*24*60)</f>
        <v>10.144878557030236</v>
      </c>
      <c r="AG411" s="140">
        <f>AF411*Input!V411/100</f>
        <v>3.200599087040687E-2</v>
      </c>
      <c r="AH411" s="136">
        <f t="shared" ref="AH411" si="2170">AF411/Z411</f>
        <v>46554.503819844154</v>
      </c>
      <c r="AI411" s="145">
        <f t="shared" ref="AI411" si="2171">AH411*SQRT((AG411/AF411)^2+(AA411/Z411)^2)</f>
        <v>382.80649254466505</v>
      </c>
      <c r="AJ411" s="142">
        <f t="shared" si="2125"/>
        <v>-0.83462361286790188</v>
      </c>
      <c r="AK411" s="145">
        <f t="shared" ref="AK411" si="2172">V411*1000</f>
        <v>2.1314620748841242</v>
      </c>
      <c r="AL411" s="145">
        <f t="shared" ref="AL411" si="2173">AF411/Q411</f>
        <v>0.99202869511883462</v>
      </c>
      <c r="AM411" s="145">
        <f t="shared" ref="AM411" si="2174">AL411*SQRT((R411/Q411)^2+(AG411/AF411)^2)</f>
        <v>3.134331135972169E-3</v>
      </c>
      <c r="AN411" s="136">
        <f>AF411/Q411</f>
        <v>0.99202869511883462</v>
      </c>
      <c r="AO411" s="140">
        <f t="shared" ref="AO411" si="2175">AN411*SQRT((R411/Q411)^2+(AG411/AF411)^2)</f>
        <v>3.134331135972169E-3</v>
      </c>
      <c r="AP411" s="136">
        <f t="shared" ref="AP411" si="2176">ThU_Alter_Kombi(AN411,U411)</f>
        <v>544.16729999999995</v>
      </c>
      <c r="AQ411" s="136" t="e">
        <f t="shared" si="2131"/>
        <v>#VALUE!</v>
      </c>
      <c r="AR411" s="136" t="e">
        <f>(AQ411/AP411)*100</f>
        <v>#VALUE!</v>
      </c>
      <c r="AS411" s="144">
        <f t="shared" si="2132"/>
        <v>2.1308973648559777E-5</v>
      </c>
      <c r="AT411" s="144">
        <f t="shared" si="2133"/>
        <v>1.6184953149331631E-7</v>
      </c>
      <c r="AU411" s="136">
        <v>0.75</v>
      </c>
      <c r="AV411" s="136">
        <f t="shared" ref="AV411" si="2177">AU411/2</f>
        <v>0.375</v>
      </c>
      <c r="AW411" s="136">
        <f t="shared" si="2135"/>
        <v>544.16549999999995</v>
      </c>
      <c r="AX411" s="146">
        <f t="shared" si="2136"/>
        <v>170.4855035491</v>
      </c>
      <c r="AY411" s="146">
        <f t="shared" si="2137"/>
        <v>69.250642542127608</v>
      </c>
      <c r="AZ411" s="147">
        <f t="shared" si="2138"/>
        <v>0.31329715601062547</v>
      </c>
      <c r="BA411" s="136" t="str">
        <f>Input!B411</f>
        <v>Hu1-13</v>
      </c>
      <c r="BB411" s="148">
        <f>Input!E411</f>
        <v>0</v>
      </c>
      <c r="BC411" s="136">
        <f>((U411-1)*EXP(Constants!$B$17*AW411*1000))*1000</f>
        <v>-3.8763472203195573</v>
      </c>
      <c r="BD411" s="142">
        <f>SQRT((EXP(Constants!$B$17*AW411*1000)*V411)^2+((U411-1)*Constants!$B$17*EXP(Constants!$B$17*AW411*1000)*AY411*1000)^2)*1000</f>
        <v>9.9283604133134684</v>
      </c>
      <c r="BE411" s="136">
        <f t="shared" si="2139"/>
        <v>544107.5</v>
      </c>
      <c r="BF411" s="149">
        <f t="shared" si="2140"/>
        <v>34625.321271063804</v>
      </c>
      <c r="BG411" s="158">
        <f t="shared" si="2141"/>
        <v>12.726025913463387</v>
      </c>
      <c r="BH411" s="136"/>
      <c r="BI411" s="18"/>
      <c r="BJ411" s="18"/>
      <c r="BK411" s="18"/>
      <c r="BL411" s="18"/>
      <c r="BM411" s="18"/>
      <c r="BN411" s="157"/>
      <c r="BO411" s="18"/>
      <c r="BP411" s="18"/>
      <c r="BQ411" s="18"/>
      <c r="BR411" s="18"/>
      <c r="BS411" s="18"/>
      <c r="BT411" s="18"/>
      <c r="BU411" s="18"/>
      <c r="BV411" s="18"/>
      <c r="BW411" s="18"/>
      <c r="BX411" s="18"/>
      <c r="BY411" s="18"/>
      <c r="BZ411" s="18"/>
      <c r="CA411" s="18"/>
      <c r="CB411" s="18"/>
      <c r="CC411" s="18"/>
      <c r="CD411" s="18"/>
      <c r="CE411" s="1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  <c r="CY411" s="18"/>
      <c r="CZ411" s="18"/>
      <c r="DA411" s="18"/>
      <c r="DB411" s="18"/>
      <c r="DC411" s="18"/>
      <c r="DD411" s="18"/>
      <c r="DE411" s="18"/>
      <c r="DF411" s="18"/>
    </row>
    <row r="412" spans="1:110" ht="15" customHeight="1" x14ac:dyDescent="0.2">
      <c r="A412" s="18" t="str">
        <f>Input!A412</f>
        <v>9797-3</v>
      </c>
      <c r="B412" s="18" t="str">
        <f>Input!B412</f>
        <v>IS 6</v>
      </c>
      <c r="C412" s="18">
        <f>Input!O412</f>
        <v>3.4952318690016142</v>
      </c>
      <c r="D412" s="18">
        <f>C412*Input!P412/100</f>
        <v>1.4132245613184248E-2</v>
      </c>
      <c r="E412" s="150">
        <f>Input!M412</f>
        <v>3.1427840776562621</v>
      </c>
      <c r="F412" s="151">
        <f>E412*Input!N412/100</f>
        <v>2.2663057407305788E-4</v>
      </c>
      <c r="G412" s="21">
        <f>E412*137.88</f>
        <v>433.32706862724541</v>
      </c>
      <c r="H412" s="151">
        <f>G412*Input!L412/100</f>
        <v>1.7159022498482258E-2</v>
      </c>
      <c r="I412" s="18">
        <v>0.3</v>
      </c>
      <c r="J412" s="127">
        <f>(((C412*Constants!$B$24*0.000000001*Input!G412*(Constants!$B$4/Constants!$B$3))-(I412*0.000000000000001))/Input!F412)*1000000000000</f>
        <v>362.62930324417272</v>
      </c>
      <c r="K412" s="18">
        <f>J412*Input!P412/100</f>
        <v>1.4662164262791442</v>
      </c>
      <c r="L412" s="132">
        <f>(J412/Constants!$B$4)*602200000000*Constants!$B$17/(365.2425*24*60)</f>
        <v>5.0065001639825031</v>
      </c>
      <c r="M412" s="130">
        <f>L412*Input!P412/100</f>
        <v>2.024274572663988E-2</v>
      </c>
      <c r="N412" s="18">
        <v>5.0000000000000001E-3</v>
      </c>
      <c r="O412" s="127">
        <f>(((G412*Constants!$B$23*0.000000001*Input!G412*(Constants!$B$7/Constants!$B$6))-(N412*0.000000001))/Input!F412)*1000000</f>
        <v>4.5287781832404859</v>
      </c>
      <c r="P412" s="18">
        <f>O412*Input!N412/100</f>
        <v>3.2657655574058438E-4</v>
      </c>
      <c r="Q412" s="128">
        <f>(O412/Constants!$B$7)*602200000000000000*Constants!$B$18/(365.2425*24*60)</f>
        <v>3.3790154130057584</v>
      </c>
      <c r="R412" s="129">
        <f>Q412*Input!N412/100</f>
        <v>2.4366554746652972E-4</v>
      </c>
      <c r="S412" s="130">
        <f>Input!S412*Constants!$B$17/Constants!$B$18</f>
        <v>1.4729540833444699</v>
      </c>
      <c r="T412" s="18">
        <f>S412*Input!T412/100</f>
        <v>8.4592241023373569E-4</v>
      </c>
      <c r="U412" s="18">
        <f>S412*1/((U411+U413)/2)</f>
        <v>1.4732215290008355</v>
      </c>
      <c r="V412" s="18">
        <f>U412*Input!T412/100</f>
        <v>8.4607600516028319E-4</v>
      </c>
      <c r="W412" s="131">
        <v>3.0000000000000001E-3</v>
      </c>
      <c r="X412" s="127">
        <f>IF((((Constants!$B$25*0.000000001*Input!G412/Input!W412*(Constants!$B$11/Constants!$B$9))-(W412*0.000000001))/Input!F412)*1000000000&lt;0, "n.d.", (((Constants!$B$25*0.000000001*Input!G412/Input!W412*(Constants!$B$11/Constants!$B$9))-(W412*0.000000001))/Input!F412)*1000000000)</f>
        <v>64.226018471210949</v>
      </c>
      <c r="Y412" s="127">
        <f>X412*Input!X412/100</f>
        <v>0.11962553021402332</v>
      </c>
      <c r="Z412" s="127">
        <f>(X412/Constants!$B$11)*6.022E+23*0.000000001*Constants!$B$19/(365.2425*24*60)</f>
        <v>1.5679647454482189E-2</v>
      </c>
      <c r="AA412" s="127">
        <f>Z412*Input!X412/100</f>
        <v>2.9204459266802621E-5</v>
      </c>
      <c r="AB412" s="132">
        <v>0.05</v>
      </c>
      <c r="AC412" s="132">
        <v>0.9</v>
      </c>
      <c r="AD412" s="127">
        <f>(((Input!G412*Constants!$B$25*0.000000001*Input!U412*(Constants!$B$10/Constants!$B$9))-((AB412*0.000000000000001)+(Input!G412*AC412*0.000000000000001)))/Input!F412)*1000000000000</f>
        <v>28.227787260031228</v>
      </c>
      <c r="AE412" s="127">
        <f>AD412*Input!V412/100</f>
        <v>7.1040672415728215E-2</v>
      </c>
      <c r="AF412" s="127">
        <f>(AD412/Constants!$B$10)*602200000000*Constants!$B$16/(365.2425*24*60)</f>
        <v>1.2884762187543704</v>
      </c>
      <c r="AG412" s="127">
        <f>AF412*Input!V412/100</f>
        <v>3.2426989805747928E-3</v>
      </c>
      <c r="AH412" s="18">
        <f>AF412/Z412</f>
        <v>82.175075842412909</v>
      </c>
      <c r="AI412" s="131">
        <f>AH412*SQRT((AG412/AF412)^2+(AA412/Z412)^2)</f>
        <v>0.2572869292510192</v>
      </c>
      <c r="AJ412" s="130">
        <f t="shared" si="2125"/>
        <v>473.22152900083546</v>
      </c>
      <c r="AK412" s="131">
        <f>V412*1000</f>
        <v>0.84607600516028314</v>
      </c>
      <c r="AL412" s="131">
        <f>AF412/Q412</f>
        <v>0.38131705874884525</v>
      </c>
      <c r="AM412" s="131">
        <f>AL412*SQRT((R412/Q412)^2+(AG412/AF412)^2)</f>
        <v>9.6005180564797483E-4</v>
      </c>
      <c r="AN412" s="18">
        <f>AL412*1/((AN411+AN413)/2)</f>
        <v>0.38328449208699761</v>
      </c>
      <c r="AO412" s="127">
        <f>AN412*SQRT((R412/Q412)^2+(AG412/AF412)^2)</f>
        <v>9.6500526336891382E-4</v>
      </c>
      <c r="AP412" s="18">
        <f>ThU_Alter_Kombi(AN412,U412)</f>
        <v>32.317700000000002</v>
      </c>
      <c r="AQ412" s="18">
        <f t="shared" si="2131"/>
        <v>9.6600000000000005E-2</v>
      </c>
      <c r="AR412" s="152">
        <f>(AQ412/AP412)</f>
        <v>2.9890740987137078E-3</v>
      </c>
      <c r="AS412" s="129">
        <f t="shared" si="2132"/>
        <v>4.6403006609947858E-3</v>
      </c>
      <c r="AT412" s="129">
        <f t="shared" si="2133"/>
        <v>8.6493653503511735E-6</v>
      </c>
      <c r="AU412" s="18">
        <v>0.75</v>
      </c>
      <c r="AV412" s="18">
        <f>AU412/2</f>
        <v>0.375</v>
      </c>
      <c r="AW412" s="18">
        <f t="shared" si="2135"/>
        <v>32.067500000000003</v>
      </c>
      <c r="AX412" s="133">
        <f t="shared" si="2136"/>
        <v>0.15718612539999999</v>
      </c>
      <c r="AY412" s="133">
        <f t="shared" si="2137"/>
        <v>0.15786082372192958</v>
      </c>
      <c r="AZ412" s="152">
        <f t="shared" si="2138"/>
        <v>4.901726838699617E-3</v>
      </c>
      <c r="BA412" s="18" t="str">
        <f>Input!B412</f>
        <v>IS 6</v>
      </c>
      <c r="BB412" s="134">
        <f>Input!E412</f>
        <v>0</v>
      </c>
      <c r="BC412" s="18">
        <f>((U412-1)*EXP(Constants!$B$17*AW412*1000))*1000</f>
        <v>518.04392540310585</v>
      </c>
      <c r="BD412" s="130">
        <f>SQRT((EXP(Constants!$B$17*AW412*1000)*V412)^2+((U412-1)*Constants!$B$17*EXP(Constants!$B$17*AW412*1000)*AY412*1000)^2)*1000</f>
        <v>0.9545336573840244</v>
      </c>
      <c r="BE412" s="18">
        <f t="shared" si="2139"/>
        <v>32009.500000000004</v>
      </c>
      <c r="BF412" s="135">
        <f t="shared" si="2140"/>
        <v>78.930411860964796</v>
      </c>
      <c r="BG412" s="20">
        <f t="shared" si="2141"/>
        <v>0.49227667801334546</v>
      </c>
      <c r="BH412" s="18"/>
      <c r="BI412" s="18"/>
      <c r="BJ412" s="18"/>
      <c r="BK412" s="18"/>
      <c r="BL412" s="18"/>
      <c r="BM412" s="18"/>
      <c r="BN412" s="157"/>
      <c r="BO412" s="18"/>
      <c r="BP412" s="18"/>
      <c r="BQ412" s="18"/>
      <c r="BR412" s="18"/>
      <c r="BS412" s="18"/>
      <c r="BT412" s="18"/>
      <c r="BU412" s="18"/>
      <c r="BV412" s="18"/>
      <c r="BW412" s="18"/>
      <c r="BX412" s="18"/>
      <c r="BY412" s="18"/>
      <c r="BZ412" s="18"/>
      <c r="CA412" s="18"/>
      <c r="CB412" s="18"/>
      <c r="CC412" s="18"/>
      <c r="CD412" s="18"/>
      <c r="CE412" s="1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  <c r="CY412" s="18"/>
      <c r="CZ412" s="18"/>
      <c r="DA412" s="18"/>
      <c r="DB412" s="18"/>
      <c r="DC412" s="18"/>
      <c r="DD412" s="18"/>
      <c r="DE412" s="18"/>
      <c r="DF412" s="18"/>
    </row>
    <row r="413" spans="1:110" ht="15" customHeight="1" x14ac:dyDescent="0.2">
      <c r="A413" s="136">
        <f>Input!A413</f>
        <v>10073</v>
      </c>
      <c r="B413" s="136" t="str">
        <f>Input!B413</f>
        <v>Hu1-13</v>
      </c>
      <c r="C413" s="136">
        <f>Input!O413</f>
        <v>2.0579356951689429</v>
      </c>
      <c r="D413" s="136">
        <f>C413*Input!P413/100</f>
        <v>1.9213580601023749E-2</v>
      </c>
      <c r="E413" s="137">
        <f>Input!M413</f>
        <v>2.7198438492708452</v>
      </c>
      <c r="F413" s="138">
        <f>E413*Input!N413/100</f>
        <v>3.608760590707092E-4</v>
      </c>
      <c r="G413" s="139">
        <f t="shared" ref="G413" si="2178">E413*137.88</f>
        <v>375.0120699374641</v>
      </c>
      <c r="H413" s="138">
        <f>G413*Input!L413/100</f>
        <v>2.9254957484077092E-2</v>
      </c>
      <c r="I413" s="136">
        <v>0</v>
      </c>
      <c r="J413" s="140">
        <f>(((C413*Constants!$B$24*0.000000001*Input!G413*(Constants!$B$4/Constants!$B$3))-(I413*0.000000000000001))/Input!F413)*1000000000000</f>
        <v>746.55980964643345</v>
      </c>
      <c r="K413" s="136">
        <f>J413*Input!P413/100</f>
        <v>6.9701337655009388</v>
      </c>
      <c r="L413" s="141">
        <f>(J413/Constants!$B$4)*602200000000*Constants!$B$17/(365.2425*24*60)</f>
        <v>10.30708708860438</v>
      </c>
      <c r="M413" s="142">
        <f>L413*Input!P413/100</f>
        <v>9.6230435675694934E-2</v>
      </c>
      <c r="N413" s="136">
        <v>0</v>
      </c>
      <c r="O413" s="140">
        <f>(((G413*Constants!$B$23*0.000000001*Input!G413*(Constants!$B$7/Constants!$B$6))-(N413*0.000000001))/Input!F413)*1000000</f>
        <v>13.704385061426677</v>
      </c>
      <c r="P413" s="136">
        <f>O413*Input!N413/100</f>
        <v>1.818333973209898E-3</v>
      </c>
      <c r="Q413" s="143">
        <f>(O413/Constants!$B$7)*602200000000000000*Constants!$B$18/(365.2425*24*60)</f>
        <v>10.225126176348127</v>
      </c>
      <c r="R413" s="144">
        <f>Q413*Input!N413/100</f>
        <v>1.3566967232367048E-3</v>
      </c>
      <c r="S413" s="142">
        <f>Input!S413*Constants!$B$17/Constants!$B$18</f>
        <v>1.000471547658436</v>
      </c>
      <c r="T413" s="136">
        <f>S413*Input!T413/100</f>
        <v>1.6994059832032844E-3</v>
      </c>
      <c r="U413" s="142">
        <f>S413</f>
        <v>1.000471547658436</v>
      </c>
      <c r="V413" s="136">
        <f>U413*Input!T413/100</f>
        <v>1.6994059832032844E-3</v>
      </c>
      <c r="W413" s="145">
        <v>0</v>
      </c>
      <c r="X413" s="140">
        <f>(((Constants!$B$25*0.000000001*Input!G413/Input!W413*(Constants!$B$11/Constants!$B$9))-(W413*0.000000001))/Input!F413)*1000000000</f>
        <v>0.8738927862921898</v>
      </c>
      <c r="Y413" s="140">
        <f>X413*Input!X413/100</f>
        <v>5.9774373535269E-3</v>
      </c>
      <c r="Z413" s="140">
        <f>(X413/Constants!$B$11)*6.022E+23*0.000000001*Constants!$B$19/(365.2425*24*60)</f>
        <v>2.133454809785336E-4</v>
      </c>
      <c r="AA413" s="140">
        <f>Z413*Input!X413/100</f>
        <v>1.4592857009588141E-6</v>
      </c>
      <c r="AB413" s="141">
        <v>0</v>
      </c>
      <c r="AC413" s="141">
        <v>0.9</v>
      </c>
      <c r="AD413" s="140">
        <f>(((Input!G413*Constants!$B$25*0.000000001*Input!U413*(Constants!$B$10/Constants!$B$9))-((AB413*0.000000000000001)+(Input!G413*AC413*0.000000000000001)))/Input!F413)*1000000000000</f>
        <v>223.49679950366041</v>
      </c>
      <c r="AE413" s="140">
        <f>AD413*Input!V413/100</f>
        <v>0.8978993423045345</v>
      </c>
      <c r="AF413" s="140">
        <f>(AD413/Constants!$B$10)*602200000000*Constants!$B$16/(365.2425*24*60)</f>
        <v>10.20166081299358</v>
      </c>
      <c r="AG413" s="140">
        <f>AF413*Input!V413/100</f>
        <v>4.0985215693215581E-2</v>
      </c>
      <c r="AH413" s="136">
        <f t="shared" ref="AH413" si="2179">AF413/Z413</f>
        <v>47817.562229124749</v>
      </c>
      <c r="AI413" s="145">
        <f t="shared" ref="AI413" si="2180">AH413*SQRT((AG413/AF413)^2+(AA413/Z413)^2)</f>
        <v>379.31748888924545</v>
      </c>
      <c r="AJ413" s="142">
        <f t="shared" si="2125"/>
        <v>0.47154765843604451</v>
      </c>
      <c r="AK413" s="145">
        <f t="shared" ref="AK413" si="2181">V413*1000</f>
        <v>1.6994059832032844</v>
      </c>
      <c r="AL413" s="145">
        <f t="shared" ref="AL413" si="2182">AF413/Q413</f>
        <v>0.99770512725712623</v>
      </c>
      <c r="AM413" s="145">
        <f t="shared" ref="AM413" si="2183">AL413*SQRT((R413/Q413)^2+(AG413/AF413)^2)</f>
        <v>4.0104699645329899E-3</v>
      </c>
      <c r="AN413" s="136">
        <f>AF413/Q413</f>
        <v>0.99770512725712623</v>
      </c>
      <c r="AO413" s="140">
        <f t="shared" ref="AO413" si="2184">AN413*SQRT((R413/Q413)^2+(AG413/AF413)^2)</f>
        <v>4.0104699645329899E-3</v>
      </c>
      <c r="AP413" s="136">
        <f t="shared" ref="AP413" si="2185">ThU_Alter_Kombi(AN413,U413)</f>
        <v>634.77570000000003</v>
      </c>
      <c r="AQ413" s="136" t="e">
        <f t="shared" si="2131"/>
        <v>#VALUE!</v>
      </c>
      <c r="AR413" s="136" t="e">
        <f>(AQ413/AP413)*100</f>
        <v>#VALUE!</v>
      </c>
      <c r="AS413" s="144">
        <f t="shared" si="2132"/>
        <v>2.0864826242636089E-5</v>
      </c>
      <c r="AT413" s="144">
        <f t="shared" si="2133"/>
        <v>1.427425150620844E-7</v>
      </c>
      <c r="AU413" s="136">
        <v>0.75</v>
      </c>
      <c r="AV413" s="136">
        <f t="shared" ref="AV413" si="2186">AU413/2</f>
        <v>0.375</v>
      </c>
      <c r="AW413" s="136">
        <f t="shared" si="2135"/>
        <v>634.774</v>
      </c>
      <c r="AX413" s="146">
        <f t="shared" si="2136"/>
        <v>293.2816092576</v>
      </c>
      <c r="AY413" s="146">
        <f t="shared" si="2137"/>
        <v>170.56923354061848</v>
      </c>
      <c r="AZ413" s="147">
        <f t="shared" si="2138"/>
        <v>0.4620252393097386</v>
      </c>
      <c r="BA413" s="136" t="str">
        <f>Input!B413</f>
        <v>Hu1-13</v>
      </c>
      <c r="BB413" s="148">
        <f>Input!E413</f>
        <v>0</v>
      </c>
      <c r="BC413" s="136">
        <f>((U413-1)*EXP(Constants!$B$17*AW413*1000))*1000</f>
        <v>2.8281851346496021</v>
      </c>
      <c r="BD413" s="142">
        <f>SQRT((EXP(Constants!$B$17*AW413*1000)*V413)^2+((U413-1)*Constants!$B$17*EXP(Constants!$B$17*AW413*1000)*AY413*1000)^2)*1000</f>
        <v>10.282982743825704</v>
      </c>
      <c r="BE413" s="136">
        <f t="shared" si="2139"/>
        <v>634716</v>
      </c>
      <c r="BF413" s="149">
        <f t="shared" si="2140"/>
        <v>85284.616770309236</v>
      </c>
      <c r="BG413" s="158">
        <f t="shared" si="2141"/>
        <v>26.870860107789309</v>
      </c>
      <c r="BH413" s="136"/>
      <c r="BI413" s="18"/>
      <c r="BJ413" s="18"/>
      <c r="BK413" s="18"/>
      <c r="BL413" s="18"/>
      <c r="BM413" s="18"/>
      <c r="BN413" s="157"/>
      <c r="BO413" s="18"/>
      <c r="BP413" s="18"/>
      <c r="BQ413" s="18"/>
      <c r="BR413" s="18"/>
      <c r="BS413" s="18"/>
      <c r="BT413" s="18"/>
      <c r="BU413" s="18"/>
      <c r="BV413" s="18"/>
      <c r="BW413" s="18"/>
      <c r="BX413" s="18"/>
      <c r="BY413" s="18"/>
      <c r="BZ413" s="18"/>
      <c r="CA413" s="18"/>
      <c r="CB413" s="18"/>
      <c r="CC413" s="18"/>
      <c r="CD413" s="18"/>
      <c r="CE413" s="1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  <c r="CY413" s="18"/>
      <c r="CZ413" s="18"/>
      <c r="DA413" s="18"/>
      <c r="DB413" s="18"/>
      <c r="DC413" s="18"/>
      <c r="DD413" s="18"/>
      <c r="DE413" s="18"/>
      <c r="DF413" s="18"/>
    </row>
    <row r="414" spans="1:110" ht="15" customHeight="1" x14ac:dyDescent="0.2">
      <c r="A414" s="18" t="str">
        <f>Input!A414</f>
        <v>9797-4</v>
      </c>
      <c r="B414" s="18" t="str">
        <f>Input!B414</f>
        <v>IS 6</v>
      </c>
      <c r="C414" s="18">
        <f>Input!O414</f>
        <v>4.0390105234286198</v>
      </c>
      <c r="D414" s="18">
        <f>C414*Input!P414/100</f>
        <v>1.4191173694984759E-2</v>
      </c>
      <c r="E414" s="150">
        <f>Input!M414</f>
        <v>3.6387654689985176</v>
      </c>
      <c r="F414" s="151">
        <f>E414*Input!N414/100</f>
        <v>2.996279471762161E-4</v>
      </c>
      <c r="G414" s="21">
        <f>E414*137.88</f>
        <v>501.71298286551558</v>
      </c>
      <c r="H414" s="151">
        <f>G414*Input!L414/100</f>
        <v>1.7336156794551624E-2</v>
      </c>
      <c r="I414" s="18">
        <v>0.3</v>
      </c>
      <c r="J414" s="127">
        <f>(((C414*Constants!$B$24*0.000000001*Input!G414*(Constants!$B$4/Constants!$B$3))-(I414*0.000000000000001))/Input!F414)*1000000000000</f>
        <v>366.00809673001152</v>
      </c>
      <c r="K414" s="18">
        <f>J414*Input!P414/100</f>
        <v>1.2859794358884815</v>
      </c>
      <c r="L414" s="132">
        <f>(J414/Constants!$B$4)*602200000000*Constants!$B$17/(365.2425*24*60)</f>
        <v>5.0531481595790551</v>
      </c>
      <c r="M414" s="130">
        <f>L414*Input!P414/100</f>
        <v>1.7754373954491687E-2</v>
      </c>
      <c r="N414" s="18">
        <v>5.0000000000000001E-3</v>
      </c>
      <c r="O414" s="127">
        <f>(((G414*Constants!$B$23*0.000000001*Input!G414*(Constants!$B$7/Constants!$B$6))-(N414*0.000000001))/Input!F414)*1000000</f>
        <v>4.5798353775207969</v>
      </c>
      <c r="P414" s="18">
        <f>O414*Input!N414/100</f>
        <v>3.7711874652620708E-4</v>
      </c>
      <c r="Q414" s="128">
        <f>(O414/Constants!$B$7)*602200000000000000*Constants!$B$18/(365.2425*24*60)</f>
        <v>3.4171102455273537</v>
      </c>
      <c r="R414" s="129">
        <f>Q414*Input!N414/100</f>
        <v>2.8137612519005517E-4</v>
      </c>
      <c r="S414" s="130">
        <f>Input!S414*Constants!$B$17/Constants!$B$18</f>
        <v>1.4751468873629376</v>
      </c>
      <c r="T414" s="18">
        <f>S414*Input!T414/100</f>
        <v>7.75083416501636E-4</v>
      </c>
      <c r="U414" s="18">
        <f>S414*1/((U413+U415)/2)</f>
        <v>1.4777537687348425</v>
      </c>
      <c r="V414" s="18">
        <f>U414*Input!T414/100</f>
        <v>7.7645314485713722E-4</v>
      </c>
      <c r="W414" s="131">
        <v>3.0000000000000001E-3</v>
      </c>
      <c r="X414" s="127">
        <f>IF((((Constants!$B$25*0.000000001*Input!G414/Input!W414*(Constants!$B$11/Constants!$B$9))-(W414*0.000000001))/Input!F414)*1000000000&lt;0, "n.d.", (((Constants!$B$25*0.000000001*Input!G414/Input!W414*(Constants!$B$11/Constants!$B$9))-(W414*0.000000001))/Input!F414)*1000000000)</f>
        <v>84.101486593253242</v>
      </c>
      <c r="Y414" s="127">
        <f>X414*Input!X414/100</f>
        <v>0.13891305886147687</v>
      </c>
      <c r="Z414" s="127">
        <f>(X414/Constants!$B$11)*6.022E+23*0.000000001*Constants!$B$19/(365.2425*24*60)</f>
        <v>2.0531891771730561E-2</v>
      </c>
      <c r="AA414" s="127">
        <f>Z414*Input!X414/100</f>
        <v>3.3913168550966897E-5</v>
      </c>
      <c r="AB414" s="132">
        <v>0.05</v>
      </c>
      <c r="AC414" s="132">
        <v>0.9</v>
      </c>
      <c r="AD414" s="127">
        <f>(((Input!G414*Constants!$B$25*0.000000001*Input!U414*(Constants!$B$10/Constants!$B$9))-((AB414*0.000000000000001)+(Input!G414*AC414*0.000000000000001)))/Input!F414)*1000000000000</f>
        <v>28.045012042725894</v>
      </c>
      <c r="AE414" s="127">
        <f>AD414*Input!V414/100</f>
        <v>5.9816871720196153E-2</v>
      </c>
      <c r="AF414" s="127">
        <f>(AD414/Constants!$B$10)*602200000000*Constants!$B$16/(365.2425*24*60)</f>
        <v>1.2801333217817463</v>
      </c>
      <c r="AG414" s="127">
        <f>AF414*Input!V414/100</f>
        <v>2.7303810951162842E-3</v>
      </c>
      <c r="AH414" s="18">
        <f>AF414/Z414</f>
        <v>62.348532517802589</v>
      </c>
      <c r="AI414" s="131">
        <f>AH414*SQRT((AG414/AF414)^2+(AA414/Z414)^2)</f>
        <v>0.16819581699065708</v>
      </c>
      <c r="AJ414" s="130">
        <f t="shared" si="2125"/>
        <v>477.75376873484254</v>
      </c>
      <c r="AK414" s="131">
        <f>V414*1000</f>
        <v>0.77645314485713723</v>
      </c>
      <c r="AL414" s="131">
        <f>AF414/Q414</f>
        <v>0.37462453061246981</v>
      </c>
      <c r="AM414" s="131">
        <f>AL414*SQRT((R414/Q414)^2+(AG414/AF414)^2)</f>
        <v>7.9962743467757347E-4</v>
      </c>
      <c r="AN414" s="18">
        <f>AL414*1/((AN413+AN415)/2)</f>
        <v>0.37558112804407473</v>
      </c>
      <c r="AO414" s="127">
        <f>AN414*SQRT((R414/Q414)^2+(AG414/AF414)^2)</f>
        <v>8.0166926986920616E-4</v>
      </c>
      <c r="AP414" s="18">
        <f>ThU_Alter_Kombi(AN414,U414)</f>
        <v>31.462199999999999</v>
      </c>
      <c r="AQ414" s="18">
        <f t="shared" si="2131"/>
        <v>7.9899999999999999E-2</v>
      </c>
      <c r="AR414" s="152">
        <f>(AQ414/AP414)</f>
        <v>2.5395554029915262E-3</v>
      </c>
      <c r="AS414" s="129">
        <f t="shared" si="2132"/>
        <v>6.0085540987753318E-3</v>
      </c>
      <c r="AT414" s="129">
        <f t="shared" si="2133"/>
        <v>9.9368419660071086E-6</v>
      </c>
      <c r="AU414" s="18">
        <v>0.75</v>
      </c>
      <c r="AV414" s="18">
        <f>AU414/2</f>
        <v>0.375</v>
      </c>
      <c r="AW414" s="18">
        <f t="shared" si="2135"/>
        <v>31.1388</v>
      </c>
      <c r="AX414" s="133">
        <f t="shared" si="2136"/>
        <v>0.1789094218</v>
      </c>
      <c r="AY414" s="133">
        <f t="shared" si="2137"/>
        <v>0.18043563752151962</v>
      </c>
      <c r="AZ414" s="152">
        <f t="shared" si="2138"/>
        <v>5.7455464500879927E-3</v>
      </c>
      <c r="BA414" s="18" t="str">
        <f>Input!B414</f>
        <v>IS 6</v>
      </c>
      <c r="BB414" s="134">
        <f>Input!E414</f>
        <v>0</v>
      </c>
      <c r="BC414" s="18">
        <f>((U414-1)*EXP(Constants!$B$17*AW414*1000))*1000</f>
        <v>521.63652523027508</v>
      </c>
      <c r="BD414" s="130">
        <f>SQRT((EXP(Constants!$B$17*AW414*1000)*V414)^2+((U414-1)*Constants!$B$17*EXP(Constants!$B$17*AW414*1000)*AY414*1000)^2)*1000</f>
        <v>0.88840878216424557</v>
      </c>
      <c r="BE414" s="18">
        <f t="shared" si="2139"/>
        <v>31080.799999999999</v>
      </c>
      <c r="BF414" s="135">
        <f t="shared" si="2140"/>
        <v>90.217818760759812</v>
      </c>
      <c r="BG414" s="20">
        <f t="shared" si="2141"/>
        <v>0.57945597621462497</v>
      </c>
      <c r="BH414" s="18"/>
      <c r="BI414" s="18"/>
      <c r="BJ414" s="18"/>
      <c r="BK414" s="18"/>
      <c r="BL414" s="18"/>
      <c r="BM414" s="18"/>
      <c r="BN414" s="157"/>
      <c r="BO414" s="18"/>
      <c r="BP414" s="18"/>
      <c r="BQ414" s="18"/>
      <c r="BR414" s="18"/>
      <c r="BS414" s="18"/>
      <c r="BT414" s="18"/>
      <c r="BU414" s="18"/>
      <c r="BV414" s="18"/>
      <c r="BW414" s="18"/>
      <c r="BX414" s="18"/>
      <c r="BY414" s="18"/>
      <c r="BZ414" s="18"/>
      <c r="CA414" s="18"/>
      <c r="CB414" s="18"/>
      <c r="CC414" s="18"/>
      <c r="CD414" s="18"/>
      <c r="CE414" s="1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  <c r="CY414" s="18"/>
      <c r="CZ414" s="18"/>
      <c r="DA414" s="18"/>
      <c r="DB414" s="18"/>
      <c r="DC414" s="18"/>
      <c r="DD414" s="18"/>
      <c r="DE414" s="18"/>
      <c r="DF414" s="18"/>
    </row>
    <row r="415" spans="1:110" ht="15" customHeight="1" x14ac:dyDescent="0.2">
      <c r="A415" s="136">
        <f>Input!A415</f>
        <v>10073</v>
      </c>
      <c r="B415" s="136" t="str">
        <f>Input!B415</f>
        <v>Hu1-13</v>
      </c>
      <c r="C415" s="136">
        <f>Input!O415</f>
        <v>2.0547288484755799</v>
      </c>
      <c r="D415" s="136">
        <f>C415*Input!P415/100</f>
        <v>2.0100216740531401E-2</v>
      </c>
      <c r="E415" s="137">
        <f>Input!M415</f>
        <v>2.7201545963741407</v>
      </c>
      <c r="F415" s="138">
        <f>E415*Input!N415/100</f>
        <v>3.6092702661705669E-4</v>
      </c>
      <c r="G415" s="139">
        <f t="shared" ref="G415" si="2187">E415*137.88</f>
        <v>375.05491574806649</v>
      </c>
      <c r="H415" s="138">
        <f>G415*Input!L415/100</f>
        <v>2.1345112585648827E-2</v>
      </c>
      <c r="I415" s="136">
        <v>0</v>
      </c>
      <c r="J415" s="140">
        <f>(((C415*Constants!$B$24*0.000000001*Input!G415*(Constants!$B$4/Constants!$B$3))-(I415*0.000000000000001))/Input!F415)*1000000000000</f>
        <v>745.39645801081997</v>
      </c>
      <c r="K415" s="136">
        <f>J415*Input!P415/100</f>
        <v>7.2917798252346673</v>
      </c>
      <c r="L415" s="141">
        <f>(J415/Constants!$B$4)*602200000000*Constants!$B$17/(365.2425*24*60)</f>
        <v>10.291025727588151</v>
      </c>
      <c r="M415" s="142">
        <f>L415*Input!P415/100</f>
        <v>0.10067111665871228</v>
      </c>
      <c r="N415" s="136">
        <v>0</v>
      </c>
      <c r="O415" s="140">
        <f>(((G415*Constants!$B$23*0.000000001*Input!G415*(Constants!$B$7/Constants!$B$6))-(N415*0.000000001))/Input!F415)*1000000</f>
        <v>13.705950812328675</v>
      </c>
      <c r="P415" s="136">
        <f>O415*Input!N415/100</f>
        <v>1.8185907816590185E-3</v>
      </c>
      <c r="Q415" s="143">
        <f>(O415/Constants!$B$7)*602200000000000000*Constants!$B$18/(365.2425*24*60)</f>
        <v>10.226294415598696</v>
      </c>
      <c r="R415" s="144">
        <f>Q415*Input!N415/100</f>
        <v>1.3568883333515435E-3</v>
      </c>
      <c r="S415" s="142">
        <f>Input!S415*Constants!$B$17/Constants!$B$18</f>
        <v>0.99600028489302261</v>
      </c>
      <c r="T415" s="136">
        <f>S415*Input!T415/100</f>
        <v>2.2240339730180184E-3</v>
      </c>
      <c r="U415" s="142">
        <f>S415</f>
        <v>0.99600028489302261</v>
      </c>
      <c r="V415" s="136">
        <f>U415*Input!T415/100</f>
        <v>2.2240339730180184E-3</v>
      </c>
      <c r="W415" s="145">
        <v>0</v>
      </c>
      <c r="X415" s="140">
        <f>(((Constants!$B$25*0.000000001*Input!G415/Input!W415*(Constants!$B$11/Constants!$B$9))-(W415*0.000000001))/Input!F415)*1000000000</f>
        <v>0.88493028026109277</v>
      </c>
      <c r="Y415" s="140">
        <f>X415*Input!X415/100</f>
        <v>4.1191157847653634E-3</v>
      </c>
      <c r="Z415" s="140">
        <f>(X415/Constants!$B$11)*6.022E+23*0.000000001*Constants!$B$19/(365.2425*24*60)</f>
        <v>2.1604009008451369E-4</v>
      </c>
      <c r="AA415" s="140">
        <f>Z415*Input!X415/100</f>
        <v>1.0056093288464423E-6</v>
      </c>
      <c r="AB415" s="141">
        <v>0</v>
      </c>
      <c r="AC415" s="141">
        <v>0.9</v>
      </c>
      <c r="AD415" s="140">
        <f>(((Input!G415*Constants!$B$25*0.000000001*Input!U415*(Constants!$B$10/Constants!$B$9))-((AB415*0.000000000000001)+(Input!G415*AC415*0.000000000000001)))/Input!F415)*1000000000000</f>
        <v>223.409372206082</v>
      </c>
      <c r="AE415" s="140">
        <f>AD415*Input!V415/100</f>
        <v>0.79023936220944435</v>
      </c>
      <c r="AF415" s="140">
        <f>(AD415/Constants!$B$10)*602200000000*Constants!$B$16/(365.2425*24*60)</f>
        <v>10.197670135553579</v>
      </c>
      <c r="AG415" s="140">
        <f>AF415*Input!V415/100</f>
        <v>3.6071003934913588E-2</v>
      </c>
      <c r="AH415" s="136">
        <f t="shared" ref="AH415" si="2188">AF415/Z415</f>
        <v>47202.674890407179</v>
      </c>
      <c r="AI415" s="145">
        <f t="shared" ref="AI415" si="2189">AH415*SQRT((AG415/AF415)^2+(AA415/Z415)^2)</f>
        <v>275.95688518211756</v>
      </c>
      <c r="AJ415" s="142">
        <f t="shared" si="2125"/>
        <v>-3.9997151069773862</v>
      </c>
      <c r="AK415" s="145">
        <f t="shared" ref="AK415" si="2190">V415*1000</f>
        <v>2.2240339730180185</v>
      </c>
      <c r="AL415" s="145">
        <f t="shared" ref="AL415" si="2191">AF415/Q415</f>
        <v>0.99720091375411068</v>
      </c>
      <c r="AM415" s="145">
        <f t="shared" ref="AM415" si="2192">AL415*SQRT((R415/Q415)^2+(AG415/AF415)^2)</f>
        <v>3.5297608312533056E-3</v>
      </c>
      <c r="AN415" s="136">
        <f>AF415/Q415</f>
        <v>0.99720091375411068</v>
      </c>
      <c r="AO415" s="140">
        <f t="shared" ref="AO415" si="2193">AN415*SQRT((R415/Q415)^2+(AG415/AF415)^2)</f>
        <v>3.5297608312533056E-3</v>
      </c>
      <c r="AP415" s="136" t="str">
        <f t="shared" ref="AP415" si="2194">ThU_Alter_Kombi(AN415,U415)</f>
        <v>Out of range</v>
      </c>
      <c r="AQ415" s="136" t="e">
        <f t="shared" si="2131"/>
        <v>#VALUE!</v>
      </c>
      <c r="AR415" s="136" t="e">
        <f>(AQ415/AP415)*100</f>
        <v>#VALUE!</v>
      </c>
      <c r="AS415" s="144">
        <f t="shared" si="2132"/>
        <v>2.1125940766479064E-5</v>
      </c>
      <c r="AT415" s="144">
        <f t="shared" si="2133"/>
        <v>9.8375596270606086E-8</v>
      </c>
      <c r="AU415" s="136">
        <v>0.75</v>
      </c>
      <c r="AV415" s="136">
        <f t="shared" ref="AV415" si="2195">AU415/2</f>
        <v>0.375</v>
      </c>
      <c r="AW415" s="136" t="str">
        <f t="shared" si="2135"/>
        <v>Out of range</v>
      </c>
      <c r="AX415" s="146">
        <f t="shared" si="2136"/>
        <v>294.95414472589999</v>
      </c>
      <c r="AY415" s="146" t="e">
        <f t="shared" si="2137"/>
        <v>#VALUE!</v>
      </c>
      <c r="AZ415" s="147" t="e">
        <f t="shared" si="2138"/>
        <v>#VALUE!</v>
      </c>
      <c r="BA415" s="136" t="str">
        <f>Input!B415</f>
        <v>Hu1-13</v>
      </c>
      <c r="BB415" s="148">
        <f>Input!E415</f>
        <v>0</v>
      </c>
      <c r="BC415" s="136" t="e">
        <f>((U415-1)*EXP(Constants!$B$17*AW415*1000))*1000</f>
        <v>#VALUE!</v>
      </c>
      <c r="BD415" s="142" t="e">
        <f>SQRT((EXP(Constants!$B$17*AW415*1000)*V415)^2+((U415-1)*Constants!$B$17*EXP(Constants!$B$17*AW415*1000)*AY415*1000)^2)*1000</f>
        <v>#VALUE!</v>
      </c>
      <c r="BE415" s="136" t="e">
        <f t="shared" si="2139"/>
        <v>#VALUE!</v>
      </c>
      <c r="BF415" s="149" t="e">
        <f t="shared" si="2140"/>
        <v>#VALUE!</v>
      </c>
      <c r="BG415" s="158" t="e">
        <f t="shared" si="2141"/>
        <v>#VALUE!</v>
      </c>
      <c r="BH415" s="136"/>
      <c r="BI415" s="18"/>
      <c r="BJ415" s="18"/>
      <c r="BK415" s="18"/>
      <c r="BL415" s="18"/>
      <c r="BM415" s="18"/>
      <c r="BN415" s="157"/>
      <c r="BO415" s="18"/>
      <c r="BP415" s="18"/>
      <c r="BQ415" s="18"/>
      <c r="BR415" s="18"/>
      <c r="BS415" s="18"/>
      <c r="BT415" s="18"/>
      <c r="BU415" s="18"/>
      <c r="BV415" s="18"/>
      <c r="BW415" s="18"/>
      <c r="BX415" s="18"/>
      <c r="BY415" s="18"/>
      <c r="BZ415" s="18"/>
      <c r="CA415" s="18"/>
      <c r="CB415" s="18"/>
      <c r="CC415" s="18"/>
      <c r="CD415" s="18"/>
      <c r="CE415" s="1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  <c r="CY415" s="18"/>
      <c r="CZ415" s="18"/>
      <c r="DA415" s="18"/>
      <c r="DB415" s="18"/>
      <c r="DC415" s="18"/>
      <c r="DD415" s="18"/>
      <c r="DE415" s="18"/>
      <c r="DF415" s="18"/>
    </row>
    <row r="416" spans="1:110" ht="15" customHeight="1" x14ac:dyDescent="0.2">
      <c r="A416" s="18" t="str">
        <f>Input!A416</f>
        <v>9799-3</v>
      </c>
      <c r="B416" s="18" t="str">
        <f>Input!B416</f>
        <v>IS 19B</v>
      </c>
      <c r="C416" s="18">
        <f>Input!O416</f>
        <v>3.7236285295803033</v>
      </c>
      <c r="D416" s="18">
        <f>C416*Input!P416/100</f>
        <v>2.6582617545486298E-2</v>
      </c>
      <c r="E416" s="150">
        <f>Input!M416</f>
        <v>3.3300782396274333</v>
      </c>
      <c r="F416" s="151">
        <f>E416*Input!N416/100</f>
        <v>3.660604605369633E-4</v>
      </c>
      <c r="G416" s="21">
        <f>E416*137.88</f>
        <v>459.15118767983051</v>
      </c>
      <c r="H416" s="151">
        <f>G416*Input!L416/100</f>
        <v>1.6606719344969424E-2</v>
      </c>
      <c r="I416" s="18">
        <v>0.3</v>
      </c>
      <c r="J416" s="127">
        <f>(((C416*Constants!$B$24*0.000000001*Input!G416*(Constants!$B$4/Constants!$B$3))-(I416*0.000000000000001))/Input!F416)*1000000000000</f>
        <v>381.83742068573389</v>
      </c>
      <c r="K416" s="18">
        <f>J416*Input!P416/100</f>
        <v>2.7258997609484625</v>
      </c>
      <c r="L416" s="132">
        <f>(J416/Constants!$B$4)*602200000000*Constants!$B$17/(365.2425*24*60)</f>
        <v>5.2716895523210932</v>
      </c>
      <c r="M416" s="130">
        <f>L416*Input!P416/100</f>
        <v>3.7634072806849612E-2</v>
      </c>
      <c r="N416" s="18">
        <v>5.0000000000000001E-3</v>
      </c>
      <c r="O416" s="127">
        <f>(((G416*Constants!$B$23*0.000000001*Input!G416*(Constants!$B$7/Constants!$B$6))-(N416*0.000000001))/Input!F416)*1000000</f>
        <v>4.7429252133159947</v>
      </c>
      <c r="P416" s="18">
        <f>O416*Input!N416/100</f>
        <v>5.2136834721128731E-4</v>
      </c>
      <c r="Q416" s="128">
        <f>(O416/Constants!$B$7)*602200000000000000*Constants!$B$18/(365.2425*24*60)</f>
        <v>3.5387949575090372</v>
      </c>
      <c r="R416" s="129">
        <f>Q416*Input!N416/100</f>
        <v>3.8900374666169148E-4</v>
      </c>
      <c r="S416" s="130">
        <f>Input!S416*Constants!$B$17/Constants!$B$18</f>
        <v>1.4776329734926159</v>
      </c>
      <c r="T416" s="18">
        <f>S416*Input!T416/100</f>
        <v>8.7151707486847029E-4</v>
      </c>
      <c r="U416" s="18">
        <f>S416*1/((U415+U417)/2)</f>
        <v>1.4799872728147543</v>
      </c>
      <c r="V416" s="18">
        <f>U416*Input!T416/100</f>
        <v>8.7290565518266376E-4</v>
      </c>
      <c r="W416" s="131">
        <v>3.0000000000000001E-3</v>
      </c>
      <c r="X416" s="127">
        <f>IF((((Constants!$B$25*0.000000001*Input!G416/Input!W416*(Constants!$B$11/Constants!$B$9))-(W416*0.000000001))/Input!F416)*1000000000&lt;0, "n.d.", (((Constants!$B$25*0.000000001*Input!G416/Input!W416*(Constants!$B$11/Constants!$B$9))-(W416*0.000000001))/Input!F416)*1000000000)</f>
        <v>62.096131386275637</v>
      </c>
      <c r="Y416" s="127">
        <f>X416*Input!X416/100</f>
        <v>0.1556372687544815</v>
      </c>
      <c r="Z416" s="127">
        <f>(X416/Constants!$B$11)*6.022E+23*0.000000001*Constants!$B$19/(365.2425*24*60)</f>
        <v>1.5159673160503338E-2</v>
      </c>
      <c r="AA416" s="127">
        <f>Z416*Input!X416/100</f>
        <v>3.7996088858328302E-5</v>
      </c>
      <c r="AB416" s="132">
        <v>0.05</v>
      </c>
      <c r="AC416" s="132">
        <v>0.9</v>
      </c>
      <c r="AD416" s="127">
        <f>(((Input!G416*Constants!$B$25*0.000000001*Input!U416*(Constants!$B$10/Constants!$B$9))-((AB416*0.000000000000001)+(Input!G416*AC416*0.000000000000001)))/Input!F416)*1000000000000</f>
        <v>27.449135058561843</v>
      </c>
      <c r="AE416" s="127">
        <f>AD416*Input!V416/100</f>
        <v>8.1268005030530527E-2</v>
      </c>
      <c r="AF416" s="127">
        <f>(AD416/Constants!$B$10)*602200000000*Constants!$B$16/(365.2425*24*60)</f>
        <v>1.2529341185170411</v>
      </c>
      <c r="AG416" s="127">
        <f>AF416*Input!V416/100</f>
        <v>3.7095324143849766E-3</v>
      </c>
      <c r="AH416" s="18">
        <f>AF416/Z416</f>
        <v>82.649151155936963</v>
      </c>
      <c r="AI416" s="131">
        <f>AH416*SQRT((AG416/AF416)^2+(AA416/Z416)^2)</f>
        <v>0.32060634916979874</v>
      </c>
      <c r="AJ416" s="130">
        <f t="shared" ref="AJ416:AJ419" si="2196">(U416-1)*1000</f>
        <v>479.98727281475431</v>
      </c>
      <c r="AK416" s="131">
        <f>V416*1000</f>
        <v>0.87290565518266372</v>
      </c>
      <c r="AL416" s="131">
        <f>AF416/Q416</f>
        <v>0.35405671522686444</v>
      </c>
      <c r="AM416" s="131">
        <f>AL416*SQRT((R416/Q416)^2+(AG416/AF416)^2)</f>
        <v>1.0489696129528496E-3</v>
      </c>
      <c r="AN416" s="18">
        <f>AL416*1/((AN415+AN417)/2)</f>
        <v>0.355543466183319</v>
      </c>
      <c r="AO416" s="127">
        <f>AN416*SQRT((R416/Q416)^2+(AG416/AF416)^2)</f>
        <v>1.0533744342943968E-3</v>
      </c>
      <c r="AP416" s="18">
        <f>ThU_Alter_Kombi(AN416,U416)</f>
        <v>29.509599999999999</v>
      </c>
      <c r="AQ416" s="18">
        <f t="shared" ref="AQ416:AQ419" si="2197">Montealter(AN416,AO416,U416,V416)</f>
        <v>9.7000000000000003E-2</v>
      </c>
      <c r="AR416" s="152">
        <f>(AQ416/AP416)</f>
        <v>3.2870659039770109E-3</v>
      </c>
      <c r="AS416" s="129">
        <f t="shared" si="2132"/>
        <v>4.2838518033761E-3</v>
      </c>
      <c r="AT416" s="129">
        <f t="shared" si="2133"/>
        <v>1.074733490957256E-5</v>
      </c>
      <c r="AU416" s="18">
        <v>0.75</v>
      </c>
      <c r="AV416" s="18">
        <f>AU416/2</f>
        <v>0.375</v>
      </c>
      <c r="AW416" s="18">
        <f t="shared" si="2135"/>
        <v>29.2791</v>
      </c>
      <c r="AX416" s="133">
        <f t="shared" si="2136"/>
        <v>0.15295240339999999</v>
      </c>
      <c r="AY416" s="133">
        <f t="shared" si="2137"/>
        <v>0.15351686180337076</v>
      </c>
      <c r="AZ416" s="152">
        <f t="shared" si="2138"/>
        <v>5.2239448412007197E-3</v>
      </c>
      <c r="BA416" s="18" t="str">
        <f>Input!B416</f>
        <v>IS 19B</v>
      </c>
      <c r="BB416" s="134">
        <f>Input!E416</f>
        <v>0</v>
      </c>
      <c r="BC416" s="18">
        <f>((U416-1)*EXP(Constants!$B$17*AW416*1000))*1000</f>
        <v>521.33194298610726</v>
      </c>
      <c r="BD416" s="130">
        <f>SQRT((EXP(Constants!$B$17*AW416*1000)*V416)^2+((U416-1)*Constants!$B$17*EXP(Constants!$B$17*AW416*1000)*AY416*1000)^2)*1000</f>
        <v>0.97462634455856434</v>
      </c>
      <c r="BE416" s="18">
        <f t="shared" ref="BE416:BE419" si="2198">AW416*1000-58</f>
        <v>29221.1</v>
      </c>
      <c r="BF416" s="135">
        <f t="shared" ref="BF416:BF419" si="2199">AY416/2*1000</f>
        <v>76.758430901685387</v>
      </c>
      <c r="BG416" s="20">
        <f t="shared" ref="BG416:BG419" si="2200">AY416/AW416*100</f>
        <v>0.52432233847136955</v>
      </c>
      <c r="BH416" s="18"/>
      <c r="BI416" s="18"/>
      <c r="BJ416" s="18"/>
      <c r="BK416" s="18"/>
      <c r="BL416" s="18"/>
      <c r="BM416" s="18"/>
      <c r="BN416" s="157"/>
      <c r="BO416" s="18"/>
      <c r="BP416" s="18"/>
      <c r="BQ416" s="18"/>
      <c r="BR416" s="18"/>
      <c r="BS416" s="18"/>
      <c r="BT416" s="18"/>
      <c r="BU416" s="18"/>
      <c r="BV416" s="18"/>
      <c r="BW416" s="18"/>
      <c r="BX416" s="18"/>
      <c r="BY416" s="18"/>
      <c r="BZ416" s="18"/>
      <c r="CA416" s="18"/>
      <c r="CB416" s="18"/>
      <c r="CC416" s="18"/>
      <c r="CD416" s="18"/>
      <c r="CE416" s="1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  <c r="CY416" s="18"/>
      <c r="CZ416" s="18"/>
      <c r="DA416" s="18"/>
      <c r="DB416" s="18"/>
      <c r="DC416" s="18"/>
      <c r="DD416" s="18"/>
      <c r="DE416" s="18"/>
      <c r="DF416" s="18"/>
    </row>
    <row r="417" spans="1:110" ht="15" customHeight="1" x14ac:dyDescent="0.2">
      <c r="A417" s="136">
        <f>Input!A417</f>
        <v>10073</v>
      </c>
      <c r="B417" s="136" t="str">
        <f>Input!B417</f>
        <v>Hu1-13</v>
      </c>
      <c r="C417" s="136">
        <f>Input!O417</f>
        <v>2.0898842836180314</v>
      </c>
      <c r="D417" s="136">
        <f>C417*Input!P417/100</f>
        <v>2.2632419164336594E-2</v>
      </c>
      <c r="E417" s="137">
        <f>Input!M417</f>
        <v>2.7198398781468187</v>
      </c>
      <c r="F417" s="138">
        <f>E417*Input!N417/100</f>
        <v>4.2395253142492599E-4</v>
      </c>
      <c r="G417" s="139">
        <f t="shared" ref="G417" si="2201">E417*137.88</f>
        <v>375.01152239888336</v>
      </c>
      <c r="H417" s="138">
        <f>G417*Input!L417/100</f>
        <v>2.5863440480940157E-2</v>
      </c>
      <c r="I417" s="136">
        <v>0</v>
      </c>
      <c r="J417" s="140">
        <f>(((C417*Constants!$B$24*0.000000001*Input!G417*(Constants!$B$4/Constants!$B$3))-(I417*0.000000000000001))/Input!F417)*1000000000000</f>
        <v>758.14983754041282</v>
      </c>
      <c r="K417" s="136">
        <f>J417*Input!P417/100</f>
        <v>8.210389946989249</v>
      </c>
      <c r="L417" s="141">
        <f>(J417/Constants!$B$4)*602200000000*Constants!$B$17/(365.2425*24*60)</f>
        <v>10.46710029226073</v>
      </c>
      <c r="M417" s="142">
        <f>L417*Input!P417/100</f>
        <v>0.11335354933598438</v>
      </c>
      <c r="N417" s="136">
        <v>0</v>
      </c>
      <c r="O417" s="140">
        <f>(((G417*Constants!$B$23*0.000000001*Input!G417*(Constants!$B$7/Constants!$B$6))-(N417*0.000000001))/Input!F417)*1000000</f>
        <v>13.704365052258582</v>
      </c>
      <c r="P417" s="136">
        <f>O417*Input!N417/100</f>
        <v>2.1361552575789857E-3</v>
      </c>
      <c r="Q417" s="143">
        <f>(O417/Constants!$B$7)*602200000000000000*Constants!$B$18/(365.2425*24*60)</f>
        <v>10.225111247092451</v>
      </c>
      <c r="R417" s="144">
        <f>Q417*Input!N417/100</f>
        <v>1.5938297809869537E-3</v>
      </c>
      <c r="S417" s="142">
        <f>Input!S417*Constants!$B$17/Constants!$B$18</f>
        <v>1.0008182021772603</v>
      </c>
      <c r="T417" s="136">
        <f>S417*Input!T417/100</f>
        <v>1.6783859790156981E-3</v>
      </c>
      <c r="U417" s="142">
        <f>S417</f>
        <v>1.0008182021772603</v>
      </c>
      <c r="V417" s="136">
        <f>U417*Input!T417/100</f>
        <v>1.6783859790156981E-3</v>
      </c>
      <c r="W417" s="145">
        <v>0</v>
      </c>
      <c r="X417" s="140">
        <f>(((Constants!$B$25*0.000000001*Input!G417/Input!W417*(Constants!$B$11/Constants!$B$9))-(W417*0.000000001))/Input!F417)*1000000000</f>
        <v>0.8866073466039982</v>
      </c>
      <c r="Y417" s="140">
        <f>X417*Input!X417/100</f>
        <v>5.006934667059976E-3</v>
      </c>
      <c r="Z417" s="140">
        <f>(X417/Constants!$B$11)*6.022E+23*0.000000001*Constants!$B$19/(365.2425*24*60)</f>
        <v>2.1644951619624318E-4</v>
      </c>
      <c r="AA417" s="140">
        <f>Z417*Input!X417/100</f>
        <v>1.2223546200721753E-6</v>
      </c>
      <c r="AB417" s="141">
        <v>0</v>
      </c>
      <c r="AC417" s="141">
        <v>0.9</v>
      </c>
      <c r="AD417" s="140">
        <f>(((Input!G417*Constants!$B$25*0.000000001*Input!U417*(Constants!$B$10/Constants!$B$9))-((AB417*0.000000000000001)+(Input!G417*AC417*0.000000000000001)))/Input!F417)*1000000000000</f>
        <v>222.76411560959295</v>
      </c>
      <c r="AE417" s="140">
        <f>AD417*Input!V417/100</f>
        <v>0.7244837372265609</v>
      </c>
      <c r="AF417" s="140">
        <f>(AD417/Constants!$B$10)*602200000000*Constants!$B$16/(365.2425*24*60)</f>
        <v>10.168216966875788</v>
      </c>
      <c r="AG417" s="140">
        <f>AF417*Input!V417/100</f>
        <v>3.306954447727694E-2</v>
      </c>
      <c r="AH417" s="136">
        <f t="shared" ref="AH417" si="2202">AF417/Z417</f>
        <v>46977.314366721941</v>
      </c>
      <c r="AI417" s="145">
        <f t="shared" ref="AI417" si="2203">AH417*SQRT((AG417/AF417)^2+(AA417/Z417)^2)</f>
        <v>306.14313850521648</v>
      </c>
      <c r="AJ417" s="142">
        <f t="shared" si="2196"/>
        <v>0.81820217726025213</v>
      </c>
      <c r="AK417" s="145">
        <f t="shared" ref="AK417" si="2204">V417*1000</f>
        <v>1.6783859790156981</v>
      </c>
      <c r="AL417" s="145">
        <f t="shared" ref="AL417" si="2205">AF417/Q417</f>
        <v>0.99443582775367434</v>
      </c>
      <c r="AM417" s="145">
        <f t="shared" ref="AM417" si="2206">AL417*SQRT((R417/Q417)^2+(AG417/AF417)^2)</f>
        <v>3.237862553196514E-3</v>
      </c>
      <c r="AN417" s="136">
        <f>AF417/Q417</f>
        <v>0.99443582775367434</v>
      </c>
      <c r="AO417" s="140">
        <f t="shared" ref="AO417" si="2207">AN417*SQRT((R417/Q417)^2+(AG417/AF417)^2)</f>
        <v>3.237862553196514E-3</v>
      </c>
      <c r="AP417" s="136">
        <f t="shared" ref="AP417" si="2208">ThU_Alter_Kombi(AN417,U417)</f>
        <v>545.69359999999995</v>
      </c>
      <c r="AQ417" s="136" t="e">
        <f t="shared" si="2197"/>
        <v>#VALUE!</v>
      </c>
      <c r="AR417" s="136" t="e">
        <f>(AQ417/AP417)*100</f>
        <v>#VALUE!</v>
      </c>
      <c r="AS417" s="144">
        <f t="shared" si="2132"/>
        <v>2.1168426530106595E-5</v>
      </c>
      <c r="AT417" s="144">
        <f t="shared" si="2133"/>
        <v>1.1958991195507245E-7</v>
      </c>
      <c r="AU417" s="136">
        <v>0.75</v>
      </c>
      <c r="AV417" s="136">
        <f t="shared" ref="AV417" si="2209">AU417/2</f>
        <v>0.375</v>
      </c>
      <c r="AW417" s="136">
        <f t="shared" si="2135"/>
        <v>545.69179999999994</v>
      </c>
      <c r="AX417" s="146">
        <f t="shared" si="2136"/>
        <v>144.94242054310001</v>
      </c>
      <c r="AY417" s="146">
        <f t="shared" si="2137"/>
        <v>64.42554319813047</v>
      </c>
      <c r="AZ417" s="147">
        <f t="shared" si="2138"/>
        <v>0.26561223852566601</v>
      </c>
      <c r="BA417" s="136" t="str">
        <f>Input!B417</f>
        <v>Hu1-13</v>
      </c>
      <c r="BB417" s="148">
        <f>Input!E417</f>
        <v>0</v>
      </c>
      <c r="BC417" s="136">
        <f>((U417-1)*EXP(Constants!$B$17*AW417*1000))*1000</f>
        <v>3.8164825067229127</v>
      </c>
      <c r="BD417" s="142">
        <f>SQRT((EXP(Constants!$B$17*AW417*1000)*V417)^2+((U417-1)*Constants!$B$17*EXP(Constants!$B$17*AW417*1000)*AY417*1000)^2)*1000</f>
        <v>7.8594774370014244</v>
      </c>
      <c r="BE417" s="136">
        <f t="shared" si="2198"/>
        <v>545633.79999999993</v>
      </c>
      <c r="BF417" s="149">
        <f t="shared" si="2199"/>
        <v>32212.771599065236</v>
      </c>
      <c r="BG417" s="158">
        <f t="shared" si="2200"/>
        <v>11.806214276654051</v>
      </c>
      <c r="BH417" s="136"/>
      <c r="BI417" s="18"/>
      <c r="BJ417" s="18"/>
      <c r="BK417" s="18"/>
      <c r="BL417" s="18"/>
      <c r="BM417" s="18"/>
      <c r="BN417" s="157"/>
      <c r="BO417" s="18"/>
      <c r="BP417" s="18"/>
      <c r="BQ417" s="18"/>
      <c r="BR417" s="18"/>
      <c r="BS417" s="18"/>
      <c r="BT417" s="18"/>
      <c r="BU417" s="18"/>
      <c r="BV417" s="18"/>
      <c r="BW417" s="18"/>
      <c r="BX417" s="18"/>
      <c r="BY417" s="18"/>
      <c r="BZ417" s="18"/>
      <c r="CA417" s="18"/>
      <c r="CB417" s="18"/>
      <c r="CC417" s="18"/>
      <c r="CD417" s="18"/>
      <c r="CE417" s="1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  <c r="CY417" s="18"/>
      <c r="CZ417" s="18"/>
      <c r="DA417" s="18"/>
      <c r="DB417" s="18"/>
      <c r="DC417" s="18"/>
      <c r="DD417" s="18"/>
      <c r="DE417" s="18"/>
      <c r="DF417" s="18"/>
    </row>
    <row r="418" spans="1:110" ht="15" customHeight="1" x14ac:dyDescent="0.2">
      <c r="A418" s="18" t="str">
        <f>Input!A418</f>
        <v>9799-4</v>
      </c>
      <c r="B418" s="18" t="str">
        <f>Input!B418</f>
        <v>IS 19B</v>
      </c>
      <c r="C418" s="18">
        <f>Input!O418</f>
        <v>2.81669576225935</v>
      </c>
      <c r="D418" s="18">
        <f>C418*Input!P418/100</f>
        <v>1.6607887229639077E-2</v>
      </c>
      <c r="E418" s="150">
        <f>Input!M418</f>
        <v>2.5567226287720199</v>
      </c>
      <c r="F418" s="151">
        <f>E418*Input!N418/100</f>
        <v>2.4942041869663903E-4</v>
      </c>
      <c r="G418" s="21">
        <f>E418*137.88</f>
        <v>352.5209160550861</v>
      </c>
      <c r="H418" s="151">
        <f>G418*Input!L418/100</f>
        <v>1.5889120195953291E-2</v>
      </c>
      <c r="I418" s="18">
        <v>0.3</v>
      </c>
      <c r="J418" s="127">
        <f>(((C418*Constants!$B$24*0.000000001*Input!G418*(Constants!$B$4/Constants!$B$3))-(I418*0.000000000000001))/Input!F418)*1000000000000</f>
        <v>294.53768975896133</v>
      </c>
      <c r="K418" s="18">
        <f>J418*Input!P418/100</f>
        <v>1.7366620853902668</v>
      </c>
      <c r="L418" s="132">
        <f>(J418/Constants!$B$4)*602200000000*Constants!$B$17/(365.2425*24*60)</f>
        <v>4.0664198366902493</v>
      </c>
      <c r="M418" s="130">
        <f>L418*Input!P418/100</f>
        <v>2.3976548330497574E-2</v>
      </c>
      <c r="N418" s="18">
        <v>5.0000000000000001E-3</v>
      </c>
      <c r="O418" s="127">
        <f>(((G418*Constants!$B$23*0.000000001*Input!G418*(Constants!$B$7/Constants!$B$6))-(N418*0.000000001))/Input!F418)*1000000</f>
        <v>3.7133296197883436</v>
      </c>
      <c r="P418" s="18">
        <f>O418*Input!N418/100</f>
        <v>3.6225291633260959E-4</v>
      </c>
      <c r="Q418" s="128">
        <f>(O418/Constants!$B$7)*602200000000000000*Constants!$B$18/(365.2425*24*60)</f>
        <v>2.7705923123524587</v>
      </c>
      <c r="R418" s="129">
        <f>Q418*Input!N418/100</f>
        <v>2.7028442069077451E-4</v>
      </c>
      <c r="S418" s="130">
        <f>Input!S418*Constants!$B$17/Constants!$B$18</f>
        <v>1.4688223868566346</v>
      </c>
      <c r="T418" s="18">
        <f>S418*Input!T418/100</f>
        <v>1.1850097483914936E-3</v>
      </c>
      <c r="U418" s="18">
        <f>S418*1/((U417+U419)/2)</f>
        <v>1.4676215756880124</v>
      </c>
      <c r="V418" s="18">
        <f>U418*Input!T418/100</f>
        <v>1.1840409634971947E-3</v>
      </c>
      <c r="W418" s="131">
        <v>3.0000000000000001E-3</v>
      </c>
      <c r="X418" s="127">
        <f>IF((((Constants!$B$25*0.000000001*Input!G418/Input!W418*(Constants!$B$11/Constants!$B$9))-(W418*0.000000001))/Input!F418)*1000000000&lt;0, "n.d.", (((Constants!$B$25*0.000000001*Input!G418/Input!W418*(Constants!$B$11/Constants!$B$9))-(W418*0.000000001))/Input!F418)*1000000000)</f>
        <v>122.10792454470054</v>
      </c>
      <c r="Y418" s="127">
        <f>X418*Input!X418/100</f>
        <v>0.21833071003108021</v>
      </c>
      <c r="Z418" s="127">
        <f>(X418/Constants!$B$11)*6.022E+23*0.000000001*Constants!$B$19/(365.2425*24*60)</f>
        <v>2.9810491975578918E-2</v>
      </c>
      <c r="AA418" s="127">
        <f>Z418*Input!X418/100</f>
        <v>5.330158467333014E-5</v>
      </c>
      <c r="AB418" s="132">
        <v>0.05</v>
      </c>
      <c r="AC418" s="132">
        <v>0.9</v>
      </c>
      <c r="AD418" s="127">
        <f>(((Input!G418*Constants!$B$25*0.000000001*Input!U418*(Constants!$B$10/Constants!$B$9))-((AB418*0.000000000000001)+(Input!G418*AC418*0.000000000000001)))/Input!F418)*1000000000000</f>
        <v>23.261582161210654</v>
      </c>
      <c r="AE418" s="127">
        <f>AD418*Input!V418/100</f>
        <v>6.4357660862427918E-2</v>
      </c>
      <c r="AF418" s="127">
        <f>(AD418/Constants!$B$10)*602200000000*Constants!$B$16/(365.2425*24*60)</f>
        <v>1.0617904672875045</v>
      </c>
      <c r="AG418" s="127">
        <f>AF418*Input!V418/100</f>
        <v>2.9376484508692423E-3</v>
      </c>
      <c r="AH418" s="18">
        <f>AF418/Z418</f>
        <v>35.618012213865335</v>
      </c>
      <c r="AI418" s="131">
        <f>AH418*SQRT((AG418/AF418)^2+(AA418/Z418)^2)</f>
        <v>0.11733195046317045</v>
      </c>
      <c r="AJ418" s="130">
        <f t="shared" si="2196"/>
        <v>467.62157568801246</v>
      </c>
      <c r="AK418" s="131">
        <f>V418*1000</f>
        <v>1.1840409634971947</v>
      </c>
      <c r="AL418" s="131">
        <f>AF418/Q418</f>
        <v>0.38323591044182093</v>
      </c>
      <c r="AM418" s="131">
        <f>AL418*SQRT((R418/Q418)^2+(AG418/AF418)^2)</f>
        <v>1.0609551086918512E-3</v>
      </c>
      <c r="AN418" s="18">
        <f>AL418*1/((AN417+AN419)/2)</f>
        <v>0.38538023243542063</v>
      </c>
      <c r="AO418" s="127">
        <f>AN418*SQRT((R418/Q418)^2+(AG418/AF418)^2)</f>
        <v>1.0668914766359908E-3</v>
      </c>
      <c r="AP418" s="18">
        <f>ThU_Alter_Kombi(AN418,U418)</f>
        <v>32.667000000000002</v>
      </c>
      <c r="AQ418" s="18">
        <f t="shared" si="2197"/>
        <v>0.10979999999999999</v>
      </c>
      <c r="AR418" s="152">
        <f>(AQ418/AP418)</f>
        <v>3.3611901919368167E-3</v>
      </c>
      <c r="AS418" s="129">
        <f t="shared" si="2132"/>
        <v>1.0759609720517625E-2</v>
      </c>
      <c r="AT418" s="129">
        <f t="shared" si="2133"/>
        <v>1.9266948985395347E-5</v>
      </c>
      <c r="AU418" s="18">
        <v>0.75</v>
      </c>
      <c r="AV418" s="18">
        <f>AU418/2</f>
        <v>0.375</v>
      </c>
      <c r="AW418" s="18">
        <f t="shared" si="2135"/>
        <v>32.083599999999997</v>
      </c>
      <c r="AX418" s="133">
        <f t="shared" si="2136"/>
        <v>0.3093575643</v>
      </c>
      <c r="AY418" s="133">
        <f t="shared" si="2137"/>
        <v>0.31236140516177041</v>
      </c>
      <c r="AZ418" s="152">
        <f t="shared" si="2138"/>
        <v>9.6422335492276443E-3</v>
      </c>
      <c r="BA418" s="18" t="str">
        <f>Input!B418</f>
        <v>IS 19B</v>
      </c>
      <c r="BB418" s="134">
        <f>Input!E418</f>
        <v>0</v>
      </c>
      <c r="BC418" s="18">
        <f>((U418-1)*EXP(Constants!$B$17*AW418*1000))*1000</f>
        <v>511.93681748953401</v>
      </c>
      <c r="BD418" s="130">
        <f>SQRT((EXP(Constants!$B$17*AW418*1000)*V418)^2+((U418-1)*Constants!$B$17*EXP(Constants!$B$17*AW418*1000)*AY418*1000)^2)*1000</f>
        <v>1.3725561114618001</v>
      </c>
      <c r="BE418" s="18">
        <f t="shared" si="2198"/>
        <v>32025.599999999999</v>
      </c>
      <c r="BF418" s="135">
        <f t="shared" si="2199"/>
        <v>156.1807025808852</v>
      </c>
      <c r="BG418" s="20">
        <f t="shared" si="2200"/>
        <v>0.97358589797208062</v>
      </c>
      <c r="BH418" s="18"/>
      <c r="BI418" s="18"/>
      <c r="BJ418" s="18"/>
      <c r="BK418" s="18"/>
      <c r="BL418" s="18"/>
      <c r="BM418" s="18"/>
      <c r="BN418" s="157"/>
      <c r="BO418" s="18"/>
      <c r="BP418" s="18"/>
      <c r="BQ418" s="18"/>
      <c r="BR418" s="18"/>
      <c r="BS418" s="18"/>
      <c r="BT418" s="18"/>
      <c r="BU418" s="18"/>
      <c r="BV418" s="18"/>
      <c r="BW418" s="18"/>
      <c r="BX418" s="18"/>
      <c r="BY418" s="18"/>
      <c r="BZ418" s="18"/>
      <c r="CA418" s="18"/>
      <c r="CB418" s="18"/>
      <c r="CC418" s="18"/>
      <c r="CD418" s="18"/>
      <c r="CE418" s="1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  <c r="CY418" s="18"/>
      <c r="CZ418" s="18"/>
      <c r="DA418" s="18"/>
      <c r="DB418" s="18"/>
      <c r="DC418" s="18"/>
      <c r="DD418" s="18"/>
      <c r="DE418" s="18"/>
      <c r="DF418" s="18"/>
    </row>
    <row r="419" spans="1:110" ht="15" customHeight="1" x14ac:dyDescent="0.2">
      <c r="A419" s="136">
        <f>Input!A419</f>
        <v>10073</v>
      </c>
      <c r="B419" s="136" t="str">
        <f>Input!B419</f>
        <v>Hu1-13</v>
      </c>
      <c r="C419" s="136">
        <f>Input!O419</f>
        <v>2.0898842836180314</v>
      </c>
      <c r="D419" s="136">
        <f>C419*Input!P419/100</f>
        <v>2.2632419164336594E-2</v>
      </c>
      <c r="E419" s="137">
        <f>Input!M419</f>
        <v>2.7198398781468187</v>
      </c>
      <c r="F419" s="138">
        <f>E419*Input!N419/100</f>
        <v>4.2395253142492599E-4</v>
      </c>
      <c r="G419" s="139">
        <f t="shared" ref="G419" si="2210">E419*137.88</f>
        <v>375.01152239888336</v>
      </c>
      <c r="H419" s="138">
        <f>G419*Input!L419/100</f>
        <v>2.5863440480940157E-2</v>
      </c>
      <c r="I419" s="136">
        <v>0</v>
      </c>
      <c r="J419" s="140">
        <f>(((C419*Constants!$B$24*0.000000001*Input!G419*(Constants!$B$4/Constants!$B$3))-(I419*0.000000000000001))/Input!F419)*1000000000000</f>
        <v>758.14983754041282</v>
      </c>
      <c r="K419" s="136">
        <f>J419*Input!P419/100</f>
        <v>8.210389946989249</v>
      </c>
      <c r="L419" s="141">
        <f>(J419/Constants!$B$4)*602200000000*Constants!$B$17/(365.2425*24*60)</f>
        <v>10.46710029226073</v>
      </c>
      <c r="M419" s="142">
        <f>L419*Input!P419/100</f>
        <v>0.11335354933598438</v>
      </c>
      <c r="N419" s="136">
        <v>0</v>
      </c>
      <c r="O419" s="140">
        <f>(((G419*Constants!$B$23*0.000000001*Input!G419*(Constants!$B$7/Constants!$B$6))-(N419*0.000000001))/Input!F419)*1000000</f>
        <v>13.704365052258582</v>
      </c>
      <c r="P419" s="136">
        <f>O419*Input!N419/100</f>
        <v>2.1361552575789857E-3</v>
      </c>
      <c r="Q419" s="143">
        <f>(O419/Constants!$B$7)*602200000000000000*Constants!$B$18/(365.2425*24*60)</f>
        <v>10.225111247092451</v>
      </c>
      <c r="R419" s="144">
        <f>Q419*Input!N419/100</f>
        <v>1.5938297809869537E-3</v>
      </c>
      <c r="S419" s="142">
        <f>Input!S419*Constants!$B$17/Constants!$B$18</f>
        <v>1.0008182021772603</v>
      </c>
      <c r="T419" s="136">
        <f>S419*Input!T419/100</f>
        <v>1.6783859790156981E-3</v>
      </c>
      <c r="U419" s="142">
        <f>S419</f>
        <v>1.0008182021772603</v>
      </c>
      <c r="V419" s="136">
        <f>U419*Input!T419/100</f>
        <v>1.6783859790156981E-3</v>
      </c>
      <c r="W419" s="145">
        <v>0</v>
      </c>
      <c r="X419" s="140">
        <f>(((Constants!$B$25*0.000000001*Input!G419/Input!W419*(Constants!$B$11/Constants!$B$9))-(W419*0.000000001))/Input!F419)*1000000000</f>
        <v>0.8866073466039982</v>
      </c>
      <c r="Y419" s="140">
        <f>X419*Input!X419/100</f>
        <v>5.006934667059976E-3</v>
      </c>
      <c r="Z419" s="140">
        <f>(X419/Constants!$B$11)*6.022E+23*0.000000001*Constants!$B$19/(365.2425*24*60)</f>
        <v>2.1644951619624318E-4</v>
      </c>
      <c r="AA419" s="140">
        <f>Z419*Input!X419/100</f>
        <v>1.2223546200721753E-6</v>
      </c>
      <c r="AB419" s="141">
        <v>0</v>
      </c>
      <c r="AC419" s="141">
        <v>0.9</v>
      </c>
      <c r="AD419" s="140">
        <f>(((Input!G419*Constants!$B$25*0.000000001*Input!U419*(Constants!$B$10/Constants!$B$9))-((AB419*0.000000000000001)+(Input!G419*AC419*0.000000000000001)))/Input!F419)*1000000000000</f>
        <v>222.76411560959295</v>
      </c>
      <c r="AE419" s="140">
        <f>AD419*Input!V419/100</f>
        <v>0.7244837372265609</v>
      </c>
      <c r="AF419" s="140">
        <f>(AD419/Constants!$B$10)*602200000000*Constants!$B$16/(365.2425*24*60)</f>
        <v>10.168216966875788</v>
      </c>
      <c r="AG419" s="140">
        <f>AF419*Input!V419/100</f>
        <v>3.306954447727694E-2</v>
      </c>
      <c r="AH419" s="136">
        <f t="shared" ref="AH419" si="2211">AF419/Z419</f>
        <v>46977.314366721941</v>
      </c>
      <c r="AI419" s="145">
        <f t="shared" ref="AI419" si="2212">AH419*SQRT((AG419/AF419)^2+(AA419/Z419)^2)</f>
        <v>306.14313850521648</v>
      </c>
      <c r="AJ419" s="142">
        <f t="shared" si="2196"/>
        <v>0.81820217726025213</v>
      </c>
      <c r="AK419" s="145">
        <f t="shared" ref="AK419" si="2213">V419*1000</f>
        <v>1.6783859790156981</v>
      </c>
      <c r="AL419" s="145">
        <f t="shared" ref="AL419" si="2214">AF419/Q419</f>
        <v>0.99443582775367434</v>
      </c>
      <c r="AM419" s="145">
        <f t="shared" ref="AM419" si="2215">AL419*SQRT((R419/Q419)^2+(AG419/AF419)^2)</f>
        <v>3.237862553196514E-3</v>
      </c>
      <c r="AN419" s="136">
        <f>AF419/Q419</f>
        <v>0.99443582775367434</v>
      </c>
      <c r="AO419" s="140">
        <f t="shared" ref="AO419" si="2216">AN419*SQRT((R419/Q419)^2+(AG419/AF419)^2)</f>
        <v>3.237862553196514E-3</v>
      </c>
      <c r="AP419" s="136">
        <f t="shared" ref="AP419" si="2217">ThU_Alter_Kombi(AN419,U419)</f>
        <v>545.69359999999995</v>
      </c>
      <c r="AQ419" s="136" t="e">
        <f t="shared" si="2197"/>
        <v>#VALUE!</v>
      </c>
      <c r="AR419" s="136" t="e">
        <f>(AQ419/AP419)*100</f>
        <v>#VALUE!</v>
      </c>
      <c r="AS419" s="144">
        <f t="shared" si="2132"/>
        <v>2.1168426530106595E-5</v>
      </c>
      <c r="AT419" s="144">
        <f t="shared" si="2133"/>
        <v>1.1958991195507245E-7</v>
      </c>
      <c r="AU419" s="136">
        <v>0.75</v>
      </c>
      <c r="AV419" s="136">
        <f t="shared" ref="AV419" si="2218">AU419/2</f>
        <v>0.375</v>
      </c>
      <c r="AW419" s="136">
        <f t="shared" si="2135"/>
        <v>545.69179999999994</v>
      </c>
      <c r="AX419" s="146">
        <f t="shared" si="2136"/>
        <v>154.8474117074</v>
      </c>
      <c r="AY419" s="146">
        <f t="shared" si="2137"/>
        <v>64.42554319813047</v>
      </c>
      <c r="AZ419" s="147">
        <f t="shared" si="2138"/>
        <v>0.28376349380254573</v>
      </c>
      <c r="BA419" s="136" t="str">
        <f>Input!B419</f>
        <v>Hu1-13</v>
      </c>
      <c r="BB419" s="148">
        <f>Input!E419</f>
        <v>0</v>
      </c>
      <c r="BC419" s="136">
        <f>((U419-1)*EXP(Constants!$B$17*AW419*1000))*1000</f>
        <v>3.8164825067229127</v>
      </c>
      <c r="BD419" s="142">
        <f>SQRT((EXP(Constants!$B$17*AW419*1000)*V419)^2+((U419-1)*Constants!$B$17*EXP(Constants!$B$17*AW419*1000)*AY419*1000)^2)*1000</f>
        <v>7.8594774370014244</v>
      </c>
      <c r="BE419" s="136">
        <f t="shared" si="2198"/>
        <v>545633.79999999993</v>
      </c>
      <c r="BF419" s="149">
        <f t="shared" si="2199"/>
        <v>32212.771599065236</v>
      </c>
      <c r="BG419" s="158">
        <f t="shared" si="2200"/>
        <v>11.806214276654051</v>
      </c>
      <c r="BH419" s="136"/>
      <c r="BI419" s="18"/>
      <c r="BJ419" s="18"/>
      <c r="BK419" s="18"/>
      <c r="BL419" s="18"/>
      <c r="BM419" s="18"/>
      <c r="BN419" s="157"/>
      <c r="BO419" s="18"/>
      <c r="BP419" s="18"/>
      <c r="BQ419" s="18"/>
      <c r="BR419" s="18"/>
      <c r="BS419" s="18"/>
      <c r="BT419" s="18"/>
      <c r="BU419" s="18"/>
      <c r="BV419" s="18"/>
      <c r="BW419" s="18"/>
      <c r="BX419" s="18"/>
      <c r="BY419" s="18"/>
      <c r="BZ419" s="18"/>
      <c r="CA419" s="18"/>
      <c r="CB419" s="18"/>
      <c r="CC419" s="18"/>
      <c r="CD419" s="18"/>
      <c r="CE419" s="1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  <c r="CY419" s="18"/>
      <c r="CZ419" s="18"/>
      <c r="DA419" s="18"/>
      <c r="DB419" s="18"/>
      <c r="DC419" s="18"/>
      <c r="DD419" s="18"/>
      <c r="DE419" s="18"/>
      <c r="DF419" s="18"/>
    </row>
    <row r="420" spans="1:110" ht="15" customHeight="1" x14ac:dyDescent="0.2">
      <c r="A420" s="18"/>
      <c r="B420" s="18"/>
      <c r="C420" s="18"/>
      <c r="D420" s="18"/>
      <c r="E420" s="150"/>
      <c r="F420" s="151"/>
      <c r="G420" s="21"/>
      <c r="H420" s="151"/>
      <c r="I420" s="18"/>
      <c r="J420" s="127"/>
      <c r="K420" s="18"/>
      <c r="L420" s="132"/>
      <c r="M420" s="130"/>
      <c r="N420" s="18"/>
      <c r="O420" s="127"/>
      <c r="P420" s="18"/>
      <c r="Q420" s="128"/>
      <c r="R420" s="129"/>
      <c r="S420" s="130"/>
      <c r="T420" s="18"/>
      <c r="U420" s="130"/>
      <c r="V420" s="18"/>
      <c r="W420" s="131"/>
      <c r="X420" s="127"/>
      <c r="Y420" s="127"/>
      <c r="Z420" s="127"/>
      <c r="AA420" s="127"/>
      <c r="AB420" s="132"/>
      <c r="AC420" s="132"/>
      <c r="AD420" s="127"/>
      <c r="AE420" s="127"/>
      <c r="AF420" s="127"/>
      <c r="AG420" s="127"/>
      <c r="AH420" s="18"/>
      <c r="AI420" s="131"/>
      <c r="AJ420" s="130"/>
      <c r="AK420" s="131"/>
      <c r="AL420" s="131"/>
      <c r="AM420" s="131"/>
      <c r="AN420" s="18"/>
      <c r="AO420" s="127"/>
      <c r="AP420" s="18"/>
      <c r="AQ420" s="18"/>
      <c r="AR420" s="18"/>
      <c r="AS420" s="129"/>
      <c r="AT420" s="129"/>
      <c r="AU420" s="18"/>
      <c r="AV420" s="18"/>
      <c r="AW420" s="18"/>
      <c r="AX420" s="133"/>
      <c r="AY420" s="133"/>
      <c r="AZ420" s="152"/>
      <c r="BA420" s="18"/>
      <c r="BB420" s="134"/>
      <c r="BC420" s="18"/>
      <c r="BD420" s="130"/>
      <c r="BE420" s="18"/>
      <c r="BF420" s="135"/>
      <c r="BG420" s="20"/>
      <c r="BH420" s="18"/>
      <c r="BI420" s="18"/>
      <c r="BJ420" s="18"/>
      <c r="BK420" s="18"/>
      <c r="BL420" s="18"/>
      <c r="BM420" s="18"/>
      <c r="BN420" s="157"/>
      <c r="BO420" s="18"/>
      <c r="BP420" s="18"/>
      <c r="BQ420" s="18"/>
      <c r="BR420" s="18"/>
      <c r="BS420" s="18"/>
      <c r="BT420" s="18"/>
      <c r="BU420" s="18"/>
      <c r="BV420" s="18"/>
      <c r="BW420" s="18"/>
      <c r="BX420" s="18"/>
      <c r="BY420" s="18"/>
      <c r="BZ420" s="18"/>
      <c r="CA420" s="18"/>
      <c r="CB420" s="18"/>
      <c r="CC420" s="18"/>
      <c r="CD420" s="18"/>
      <c r="CE420" s="1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  <c r="CY420" s="18"/>
      <c r="CZ420" s="18"/>
      <c r="DA420" s="18"/>
      <c r="DB420" s="18"/>
      <c r="DC420" s="18"/>
      <c r="DD420" s="18"/>
      <c r="DE420" s="18"/>
      <c r="DF420" s="18"/>
    </row>
    <row r="421" spans="1:110" ht="15" customHeight="1" x14ac:dyDescent="0.2">
      <c r="A421" s="136">
        <f>Input!A421</f>
        <v>10073</v>
      </c>
      <c r="B421" s="136" t="str">
        <f>Input!B421</f>
        <v>Hu1-13</v>
      </c>
      <c r="C421" s="136">
        <f>Input!O421</f>
        <v>2.047349513257938</v>
      </c>
      <c r="D421" s="136">
        <f>C421*Input!P421/100</f>
        <v>1.6012252262011837E-2</v>
      </c>
      <c r="E421" s="137">
        <f>Input!M421</f>
        <v>2.7201243644517654</v>
      </c>
      <c r="F421" s="138">
        <f>E421*Input!N421/100</f>
        <v>4.2167591586484939E-4</v>
      </c>
      <c r="G421" s="139">
        <f t="shared" ref="G421" si="2219">E421*137.88</f>
        <v>375.05074737060943</v>
      </c>
      <c r="H421" s="138">
        <f>G421*Input!L421/100</f>
        <v>2.2323332509235402E-2</v>
      </c>
      <c r="I421" s="136">
        <v>0</v>
      </c>
      <c r="J421" s="140">
        <f>(((C421*Constants!$B$24*0.000000001*Input!G421*(Constants!$B$4/Constants!$B$3))-(I421*0.000000000000001))/Input!F421)*1000000000000</f>
        <v>742.71944769007325</v>
      </c>
      <c r="K421" s="136">
        <f>J421*Input!P421/100</f>
        <v>5.8087840299387379</v>
      </c>
      <c r="L421" s="141">
        <f>(J421/Constants!$B$4)*602200000000*Constants!$B$17/(365.2425*24*60)</f>
        <v>10.254066627785958</v>
      </c>
      <c r="M421" s="142">
        <f>L421*Input!P421/100</f>
        <v>8.0196713112413262E-2</v>
      </c>
      <c r="N421" s="136">
        <v>0</v>
      </c>
      <c r="O421" s="140">
        <f>(((G421*Constants!$B$23*0.000000001*Input!G421*(Constants!$B$7/Constants!$B$6))-(N421*0.000000001))/Input!F421)*1000000</f>
        <v>13.705798483765589</v>
      </c>
      <c r="P421" s="136">
        <f>O421*Input!N421/100</f>
        <v>2.1246841518827923E-3</v>
      </c>
      <c r="Q421" s="143">
        <f>(O421/Constants!$B$7)*602200000000000000*Constants!$B$18/(365.2425*24*60)</f>
        <v>10.226180760095669</v>
      </c>
      <c r="R421" s="144">
        <f>Q421*Input!N421/100</f>
        <v>1.5852709509044612E-3</v>
      </c>
      <c r="S421" s="142">
        <f>Input!S421*Constants!$B$17/Constants!$B$18</f>
        <v>0.99783066173625246</v>
      </c>
      <c r="T421" s="136">
        <f>S421*Input!T421/100</f>
        <v>1.6420298587812602E-3</v>
      </c>
      <c r="U421" s="142">
        <f>S421</f>
        <v>0.99783066173625246</v>
      </c>
      <c r="V421" s="136">
        <f>U421*Input!T421/100</f>
        <v>1.6420298587812602E-3</v>
      </c>
      <c r="W421" s="145">
        <v>0</v>
      </c>
      <c r="X421" s="140">
        <f>(((Constants!$B$25*0.000000001*Input!G421/Input!W421*(Constants!$B$11/Constants!$B$9))-(W421*0.000000001))/Input!F421)*1000000000</f>
        <v>0.89536095294601936</v>
      </c>
      <c r="Y421" s="140">
        <f>X421*Input!X421/100</f>
        <v>6.8760150889332732E-3</v>
      </c>
      <c r="Z421" s="140">
        <f>(X421/Constants!$B$11)*6.022E+23*0.000000001*Constants!$B$19/(365.2425*24*60)</f>
        <v>2.1858655449731327E-4</v>
      </c>
      <c r="AA421" s="140">
        <f>Z421*Input!X421/100</f>
        <v>1.6786575760491939E-6</v>
      </c>
      <c r="AB421" s="141">
        <v>0</v>
      </c>
      <c r="AC421" s="141">
        <v>0.9</v>
      </c>
      <c r="AD421" s="140">
        <f>(((Input!G421*Constants!$B$25*0.000000001*Input!U421*(Constants!$B$10/Constants!$B$9))-((AB421*0.000000000000001)+(Input!G421*AC421*0.000000000000001)))/Input!F421)*1000000000000</f>
        <v>222.64714454924507</v>
      </c>
      <c r="AE421" s="140">
        <f>AD421*Input!V421/100</f>
        <v>0.74054485203161702</v>
      </c>
      <c r="AF421" s="140">
        <f>(AD421/Constants!$B$10)*602200000000*Constants!$B$16/(365.2425*24*60)</f>
        <v>10.162877744635221</v>
      </c>
      <c r="AG421" s="140">
        <f>AF421*Input!V421/100</f>
        <v>3.380266479883684E-2</v>
      </c>
      <c r="AH421" s="136">
        <f t="shared" ref="AH421" si="2220">AF421/Z421</f>
        <v>46493.608758356349</v>
      </c>
      <c r="AI421" s="145">
        <f t="shared" ref="AI421" si="2221">AH421*SQRT((AG421/AF421)^2+(AA421/Z421)^2)</f>
        <v>389.10223743299514</v>
      </c>
      <c r="AJ421" s="142">
        <f t="shared" ref="AJ421:AJ433" si="2222">(U421-1)*1000</f>
        <v>-2.1693382637475445</v>
      </c>
      <c r="AK421" s="145">
        <f t="shared" ref="AK421" si="2223">V421*1000</f>
        <v>1.6420298587812603</v>
      </c>
      <c r="AL421" s="145">
        <f t="shared" ref="AL421" si="2224">AF421/Q421</f>
        <v>0.99380971088370862</v>
      </c>
      <c r="AM421" s="145">
        <f t="shared" ref="AM421" si="2225">AL421*SQRT((R421/Q421)^2+(AG421/AF421)^2)</f>
        <v>3.3090906318774416E-3</v>
      </c>
      <c r="AN421" s="136">
        <f>AF421/Q421</f>
        <v>0.99380971088370862</v>
      </c>
      <c r="AO421" s="140">
        <f t="shared" ref="AO421" si="2226">AN421*SQRT((R421/Q421)^2+(AG421/AF421)^2)</f>
        <v>3.3090906318774416E-3</v>
      </c>
      <c r="AP421" s="136">
        <f t="shared" ref="AP421" si="2227">ThU_Alter_Kombi(AN421,U421)</f>
        <v>629.3818</v>
      </c>
      <c r="AQ421" s="136" t="e">
        <f t="shared" ref="AQ421:AQ433" si="2228">Montealter(AN421,AO421,U421,V421)</f>
        <v>#VALUE!</v>
      </c>
      <c r="AR421" s="136" t="e">
        <f>(AQ421/AP421)*100</f>
        <v>#VALUE!</v>
      </c>
      <c r="AS421" s="144">
        <f t="shared" ref="AS421:AS433" si="2229">Z421/Q421</f>
        <v>2.1375189782511562E-5</v>
      </c>
      <c r="AT421" s="144">
        <f t="shared" ref="AT421:AT433" si="2230">AS421*SQRT((Y421/X421)^2+(P421/O421)^2)</f>
        <v>1.6418637490301962E-7</v>
      </c>
      <c r="AU421" s="136">
        <v>0.75</v>
      </c>
      <c r="AV421" s="136">
        <f t="shared" ref="AV421" si="2231">AU421/2</f>
        <v>0.375</v>
      </c>
      <c r="AW421" s="136">
        <f t="shared" ref="AW421:AW433" si="2232">marincorr_age(AN421,U421,AS421,AU421)</f>
        <v>629.38</v>
      </c>
      <c r="AX421" s="146">
        <f t="shared" ref="AX421:AX433" si="2233">marincorr_age_error(AN421, AO421, U421, V421, AS421, AT421, AU421, AV421)</f>
        <v>277.05410139579999</v>
      </c>
      <c r="AY421" s="146">
        <f t="shared" ref="AY421:AY433" si="2234">SQRT(((AU421*EXP(-0.0000091577*AW421*1000))/(0.0000091577*(EXP(-0.0000091577*AW421*1000)+(AJ421/1000)*EXP(-(0.0000091577-0.0000028263)*AW421*1000)-AS421*AU421*EXP(-0.0000091577*AW421*1000))))^2*AT421^2+((AS421*EXP(-0.0000091577*AW421*1000))/(0.0000091577*(EXP(-0.0000091577*AW421*1000)+(AJ421/1000)*EXP(-(0.0000091577-0.0000028263)*AW421*1000)-AS421*AU421*EXP(-0.0000091577*AW421*1000))))^2*AV421^2+((0.0000091577/(0.0000091577-0.0000028263))*(EXP(-(0.0000091577-0.0000028263)*AW421*1000)-1)/(0.0000091577*(EXP(-0.0000091577*AW421*1000)+(AJ421/1000)*EXP(-(0.0000091577-0.0000028263)*AW421*1000)-AS421*AU421*EXP(-0.0000091577*AW421*1000))))^2*T421^2+(1/(0.0000091577*(EXP(-0.0000091577*AW421*1000)+(AJ421/1000)*EXP(-(0.0000091577-0.0000028263)*AW421*1000)-AS421*AU421*EXP(-0.0000091577*AW421*1000))))^2*AO421^2)/1000</f>
        <v>142.6148863673568</v>
      </c>
      <c r="AZ421" s="147">
        <f t="shared" ref="AZ421:AZ433" si="2235">AX421/AW421</f>
        <v>0.44020162921573613</v>
      </c>
      <c r="BA421" s="136" t="str">
        <f>Input!B421</f>
        <v>Hu1-13</v>
      </c>
      <c r="BB421" s="148">
        <f>Input!E421</f>
        <v>0</v>
      </c>
      <c r="BC421" s="136">
        <f>((U421-1)*EXP(Constants!$B$17*AW421*1000))*1000</f>
        <v>-12.81440970918421</v>
      </c>
      <c r="BD421" s="142">
        <f>SQRT((EXP(Constants!$B$17*AW421*1000)*V421)^2+((U421-1)*Constants!$B$17*EXP(Constants!$B$17*AW421*1000)*AY421*1000)^2)*1000</f>
        <v>10.985456422180921</v>
      </c>
      <c r="BE421" s="136">
        <f t="shared" ref="BE421:BE433" si="2236">AW421*1000-58</f>
        <v>629322</v>
      </c>
      <c r="BF421" s="149">
        <f t="shared" ref="BF421:BF433" si="2237">AY421/2*1000</f>
        <v>71307.443183678406</v>
      </c>
      <c r="BG421" s="158">
        <f t="shared" ref="BG421:BG433" si="2238">AY421/AW421*100</f>
        <v>22.659583457904098</v>
      </c>
      <c r="BH421" s="136"/>
      <c r="BI421" s="18"/>
      <c r="BJ421" s="18"/>
      <c r="BK421" s="18"/>
      <c r="BL421" s="18"/>
      <c r="BM421" s="18"/>
      <c r="BN421" s="157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</row>
    <row r="422" spans="1:110" ht="15" customHeight="1" x14ac:dyDescent="0.2">
      <c r="A422" s="18" t="str">
        <f>Input!A422</f>
        <v>9801-3</v>
      </c>
      <c r="B422" s="18" t="str">
        <f>Input!B422</f>
        <v>IS 8</v>
      </c>
      <c r="C422" s="18">
        <f>Input!O422</f>
        <v>2.5279100080068067</v>
      </c>
      <c r="D422" s="18">
        <f>C422*Input!P422/100</f>
        <v>1.010938065607252E-2</v>
      </c>
      <c r="E422" s="150">
        <f>Input!M422</f>
        <v>2.3075392614887491</v>
      </c>
      <c r="F422" s="151">
        <f>E422*Input!N422/100</f>
        <v>1.3503102975803716E-4</v>
      </c>
      <c r="G422" s="21">
        <f>E422*137.88</f>
        <v>318.16351337406871</v>
      </c>
      <c r="H422" s="151">
        <f>G422*Input!L422/100</f>
        <v>1.1265311341891593E-2</v>
      </c>
      <c r="I422" s="18">
        <v>0.3</v>
      </c>
      <c r="J422" s="127">
        <f>(((C422*Constants!$B$24*0.000000001*Input!G422*(Constants!$B$4/Constants!$B$3))-(I422*0.000000000000001))/Input!F422)*1000000000000</f>
        <v>339.51494393812396</v>
      </c>
      <c r="K422" s="18">
        <f>J422*Input!P422/100</f>
        <v>1.357756326698468</v>
      </c>
      <c r="L422" s="132">
        <f>(J422/Constants!$B$4)*602200000000*Constants!$B$17/(365.2425*24*60)</f>
        <v>4.6873807695463521</v>
      </c>
      <c r="M422" s="130">
        <f>L422*Input!P422/100</f>
        <v>1.8745333627070565E-2</v>
      </c>
      <c r="N422" s="18">
        <v>5.0000000000000001E-3</v>
      </c>
      <c r="O422" s="127">
        <f>(((G422*Constants!$B$23*0.000000001*Input!G422*(Constants!$B$7/Constants!$B$6))-(N422*0.000000001))/Input!F422)*1000000</f>
        <v>4.3045221903797826</v>
      </c>
      <c r="P422" s="18">
        <f>O422*Input!N422/100</f>
        <v>2.5188913301882635E-4</v>
      </c>
      <c r="Q422" s="128">
        <f>(O422/Constants!$B$7)*602200000000000000*Constants!$B$18/(365.2425*24*60)</f>
        <v>3.2116933615218808</v>
      </c>
      <c r="R422" s="129">
        <f>Q422*Input!N422/100</f>
        <v>1.879397109774663E-4</v>
      </c>
      <c r="S422" s="130">
        <f>Input!S422*Constants!$B$17/Constants!$B$18</f>
        <v>1.4538974072021027</v>
      </c>
      <c r="T422" s="18">
        <f>S422*Input!T422/100</f>
        <v>8.7951826405265738E-4</v>
      </c>
      <c r="U422" s="18">
        <f>S422*1/((U421+U423)/2)</f>
        <v>1.4558518652717924</v>
      </c>
      <c r="V422" s="18">
        <f>U422*Input!T422/100</f>
        <v>8.80700590646062E-4</v>
      </c>
      <c r="W422" s="131">
        <v>3.0000000000000001E-3</v>
      </c>
      <c r="X422" s="127">
        <f>IF((((Constants!$B$25*0.000000001*Input!G422/Input!W422*(Constants!$B$11/Constants!$B$9))-(W422*0.000000001))/Input!F422)*1000000000&lt;0, "n.d.", (((Constants!$B$25*0.000000001*Input!G422/Input!W422*(Constants!$B$11/Constants!$B$9))-(W422*0.000000001))/Input!F422)*1000000000)</f>
        <v>78.476359040763072</v>
      </c>
      <c r="Y422" s="127">
        <f>X422*Input!X422/100</f>
        <v>0.13754186484544018</v>
      </c>
      <c r="Z422" s="127">
        <f>(X422/Constants!$B$11)*6.022E+23*0.000000001*Constants!$B$19/(365.2425*24*60)</f>
        <v>1.915861628293352E-2</v>
      </c>
      <c r="AA422" s="127">
        <f>Z422*Input!X422/100</f>
        <v>3.3578415762690168E-5</v>
      </c>
      <c r="AB422" s="132">
        <v>0.05</v>
      </c>
      <c r="AC422" s="132">
        <v>0.9</v>
      </c>
      <c r="AD422" s="127">
        <f>(((Input!G422*Constants!$B$25*0.000000001*Input!U422*(Constants!$B$10/Constants!$B$9))-((AB422*0.000000000000001)+(Input!G422*AC422*0.000000000000001)))/Input!F422)*1000000000000</f>
        <v>24.706312605575501</v>
      </c>
      <c r="AE422" s="127">
        <f>AD422*Input!V422/100</f>
        <v>7.2649850851895181E-2</v>
      </c>
      <c r="AF422" s="127">
        <f>(AD422/Constants!$B$10)*602200000000*Constants!$B$16/(365.2425*24*60)</f>
        <v>1.1277361541713753</v>
      </c>
      <c r="AG422" s="127">
        <f>AF422*Input!V422/100</f>
        <v>3.3161510059720959E-3</v>
      </c>
      <c r="AH422" s="18">
        <f>AF422/Z422</f>
        <v>58.863131737544208</v>
      </c>
      <c r="AI422" s="131">
        <f>AH422*SQRT((AG422/AF422)^2+(AA422/Z422)^2)</f>
        <v>0.20150250545147996</v>
      </c>
      <c r="AJ422" s="130">
        <f t="shared" si="2222"/>
        <v>455.85186527179246</v>
      </c>
      <c r="AK422" s="131">
        <f>V422*1000</f>
        <v>0.88070059064606199</v>
      </c>
      <c r="AL422" s="131">
        <f>AF422/Q422</f>
        <v>0.35113444131446925</v>
      </c>
      <c r="AM422" s="131">
        <f>AL422*SQRT((R422/Q422)^2+(AG422/AF422)^2)</f>
        <v>1.0327285939346132E-3</v>
      </c>
      <c r="AN422" s="18">
        <f>AL422*1/((AN421+AN423)/2)</f>
        <v>0.35292302421047594</v>
      </c>
      <c r="AO422" s="127">
        <f>AN422*SQRT((R422/Q422)^2+(AG422/AF422)^2)</f>
        <v>1.0379890311973715E-3</v>
      </c>
      <c r="AP422" s="18">
        <f>ThU_Alter_Kombi(AN422,U422)</f>
        <v>29.828800000000001</v>
      </c>
      <c r="AQ422" s="18">
        <f t="shared" si="2228"/>
        <v>0.1033</v>
      </c>
      <c r="AR422" s="152">
        <f>(AQ422/AP422)</f>
        <v>3.4630960682293624E-3</v>
      </c>
      <c r="AS422" s="129">
        <f t="shared" si="2229"/>
        <v>5.965269447097867E-3</v>
      </c>
      <c r="AT422" s="129">
        <f t="shared" si="2230"/>
        <v>1.0460876089211232E-5</v>
      </c>
      <c r="AU422" s="18">
        <v>0.75</v>
      </c>
      <c r="AV422" s="18">
        <f>AU422/2</f>
        <v>0.375</v>
      </c>
      <c r="AW422" s="18">
        <f t="shared" si="2232"/>
        <v>29.502199999999998</v>
      </c>
      <c r="AX422" s="133">
        <f t="shared" si="2233"/>
        <v>0.19387358800000001</v>
      </c>
      <c r="AY422" s="133">
        <f t="shared" si="2234"/>
        <v>0.19285512704864158</v>
      </c>
      <c r="AZ422" s="152">
        <f t="shared" si="2235"/>
        <v>6.5714959562337728E-3</v>
      </c>
      <c r="BA422" s="18" t="str">
        <f>Input!B422</f>
        <v>IS 8</v>
      </c>
      <c r="BB422" s="134">
        <f>Input!E422</f>
        <v>0</v>
      </c>
      <c r="BC422" s="18">
        <f>((U422-1)*EXP(Constants!$B$17*AW422*1000))*1000</f>
        <v>495.42940848742984</v>
      </c>
      <c r="BD422" s="130">
        <f>SQRT((EXP(Constants!$B$17*AW422*1000)*V422)^2+((U422-1)*Constants!$B$17*EXP(Constants!$B$17*AW422*1000)*AY422*1000)^2)*1000</f>
        <v>0.99441784521620913</v>
      </c>
      <c r="BE422" s="18">
        <f t="shared" si="2236"/>
        <v>29444.199999999997</v>
      </c>
      <c r="BF422" s="135">
        <f t="shared" si="2237"/>
        <v>96.427563524320789</v>
      </c>
      <c r="BG422" s="20">
        <f t="shared" si="2238"/>
        <v>0.6536974430674376</v>
      </c>
      <c r="BH422" s="18"/>
      <c r="BI422" s="18"/>
      <c r="BJ422" s="18"/>
      <c r="BK422" s="18"/>
      <c r="BL422" s="18"/>
      <c r="BM422" s="18"/>
      <c r="BN422" s="157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</row>
    <row r="423" spans="1:110" ht="15" customHeight="1" x14ac:dyDescent="0.2">
      <c r="A423" s="136">
        <f>Input!A423</f>
        <v>10073</v>
      </c>
      <c r="B423" s="136" t="str">
        <f>Input!B423</f>
        <v>Hu1-13</v>
      </c>
      <c r="C423" s="136">
        <f>Input!O423</f>
        <v>2.0879787048848515</v>
      </c>
      <c r="D423" s="136">
        <f>C423*Input!P423/100</f>
        <v>2.1070559726155218E-2</v>
      </c>
      <c r="E423" s="137">
        <f>Input!M423</f>
        <v>2.720542910815916</v>
      </c>
      <c r="F423" s="138">
        <f>E423*Input!N423/100</f>
        <v>3.5788890652680886E-4</v>
      </c>
      <c r="G423" s="139">
        <f t="shared" ref="G423" si="2239">E423*137.88</f>
        <v>375.10845654329847</v>
      </c>
      <c r="H423" s="138">
        <f>G423*Input!L423/100</f>
        <v>2.7199800801137649E-2</v>
      </c>
      <c r="I423" s="136">
        <v>0</v>
      </c>
      <c r="J423" s="140">
        <f>(((C423*Constants!$B$24*0.000000001*Input!G423*(Constants!$B$4/Constants!$B$3))-(I423*0.000000000000001))/Input!F423)*1000000000000</f>
        <v>757.45854844928681</v>
      </c>
      <c r="K423" s="136">
        <f>J423*Input!P423/100</f>
        <v>7.6437923183070504</v>
      </c>
      <c r="L423" s="141">
        <f>(J423/Constants!$B$4)*602200000000*Constants!$B$17/(365.2425*24*60)</f>
        <v>10.457556278809198</v>
      </c>
      <c r="M423" s="142">
        <f>L423*Input!P423/100</f>
        <v>0.10553103997027137</v>
      </c>
      <c r="N423" s="136">
        <v>0</v>
      </c>
      <c r="O423" s="140">
        <f>(((G423*Constants!$B$23*0.000000001*Input!G423*(Constants!$B$7/Constants!$B$6))-(N423*0.000000001))/Input!F423)*1000000</f>
        <v>13.707907399151273</v>
      </c>
      <c r="P423" s="136">
        <f>O423*Input!N423/100</f>
        <v>1.8032827088846298E-3</v>
      </c>
      <c r="Q423" s="143">
        <f>(O423/Constants!$B$7)*602200000000000000*Constants!$B$18/(365.2425*24*60)</f>
        <v>10.227754265642778</v>
      </c>
      <c r="R423" s="144">
        <f>Q423*Input!N423/100</f>
        <v>1.3454666624824569E-3</v>
      </c>
      <c r="S423" s="142">
        <f>Input!S423*Constants!$B$17/Constants!$B$18</f>
        <v>0.99948436994202228</v>
      </c>
      <c r="T423" s="136">
        <f>S423*Input!T423/100</f>
        <v>1.833428262595178E-3</v>
      </c>
      <c r="U423" s="142">
        <f>S423</f>
        <v>0.99948436994202228</v>
      </c>
      <c r="V423" s="136">
        <f>U423*Input!T423/100</f>
        <v>1.833428262595178E-3</v>
      </c>
      <c r="W423" s="145">
        <v>0</v>
      </c>
      <c r="X423" s="140">
        <f>(((Constants!$B$25*0.000000001*Input!G423/Input!W423*(Constants!$B$11/Constants!$B$9))-(W423*0.000000001))/Input!F423)*1000000000</f>
        <v>0.89977615043992232</v>
      </c>
      <c r="Y423" s="140">
        <f>X423*Input!X423/100</f>
        <v>5.370044533780022E-3</v>
      </c>
      <c r="Z423" s="140">
        <f>(X423/Constants!$B$11)*6.022E+23*0.000000001*Constants!$B$19/(365.2425*24*60)</f>
        <v>2.1966444694330602E-4</v>
      </c>
      <c r="AA423" s="140">
        <f>Z423*Input!X423/100</f>
        <v>1.3110014774196597E-6</v>
      </c>
      <c r="AB423" s="141">
        <v>0</v>
      </c>
      <c r="AC423" s="141">
        <v>0.9</v>
      </c>
      <c r="AD423" s="140">
        <f>(((Input!G423*Constants!$B$25*0.000000001*Input!U423*(Constants!$B$10/Constants!$B$9))-((AB423*0.000000000000001)+(Input!G423*AC423*0.000000000000001)))/Input!F423)*1000000000000</f>
        <v>223.18438185431961</v>
      </c>
      <c r="AE423" s="140">
        <f>AD423*Input!V423/100</f>
        <v>0.6721209740558165</v>
      </c>
      <c r="AF423" s="140">
        <f>(AD423/Constants!$B$10)*602200000000*Constants!$B$16/(365.2425*24*60)</f>
        <v>10.187400300549349</v>
      </c>
      <c r="AG423" s="140">
        <f>AF423*Input!V423/100</f>
        <v>3.0679411149706407E-2</v>
      </c>
      <c r="AH423" s="136">
        <f t="shared" ref="AH423" si="2240">AF423/Z423</f>
        <v>46377.101266545207</v>
      </c>
      <c r="AI423" s="145">
        <f t="shared" ref="AI423" si="2241">AH423*SQRT((AG423/AF423)^2+(AA423/Z423)^2)</f>
        <v>310.02869465931673</v>
      </c>
      <c r="AJ423" s="142">
        <f t="shared" si="2222"/>
        <v>-0.51563005797772288</v>
      </c>
      <c r="AK423" s="145">
        <f t="shared" ref="AK423" si="2242">V423*1000</f>
        <v>1.8334282625951781</v>
      </c>
      <c r="AL423" s="145">
        <f t="shared" ref="AL423" si="2243">AF423/Q423</f>
        <v>0.99605446473924519</v>
      </c>
      <c r="AM423" s="145">
        <f t="shared" ref="AM423" si="2244">AL423*SQRT((R423/Q423)^2+(AG423/AF423)^2)</f>
        <v>3.0024839502569255E-3</v>
      </c>
      <c r="AN423" s="136">
        <f>AF423/Q423</f>
        <v>0.99605446473924519</v>
      </c>
      <c r="AO423" s="140">
        <f t="shared" ref="AO423" si="2245">AN423*SQRT((R423/Q423)^2+(AG423/AF423)^2)</f>
        <v>3.0024839502569255E-3</v>
      </c>
      <c r="AP423" s="136">
        <f t="shared" ref="AP423" si="2246">ThU_Alter_Kombi(AN423,U423)</f>
        <v>625.92309999999998</v>
      </c>
      <c r="AQ423" s="136" t="e">
        <f t="shared" si="2228"/>
        <v>#VALUE!</v>
      </c>
      <c r="AR423" s="136" t="e">
        <f>(AQ423/AP423)*100</f>
        <v>#VALUE!</v>
      </c>
      <c r="AS423" s="144">
        <f t="shared" si="2229"/>
        <v>2.1477290247499007E-5</v>
      </c>
      <c r="AT423" s="144">
        <f t="shared" si="2230"/>
        <v>1.2821191016120234E-7</v>
      </c>
      <c r="AU423" s="136">
        <v>0.75</v>
      </c>
      <c r="AV423" s="136">
        <f t="shared" ref="AV423" si="2247">AU423/2</f>
        <v>0.375</v>
      </c>
      <c r="AW423" s="136">
        <f t="shared" si="2232"/>
        <v>625.92129999999997</v>
      </c>
      <c r="AX423" s="146">
        <f t="shared" si="2233"/>
        <v>279.13557913300002</v>
      </c>
      <c r="AY423" s="146">
        <f t="shared" si="2234"/>
        <v>134.27633582230266</v>
      </c>
      <c r="AZ423" s="147">
        <f t="shared" si="2235"/>
        <v>0.4459595465644004</v>
      </c>
      <c r="BA423" s="136" t="str">
        <f>Input!B423</f>
        <v>Hu1-13</v>
      </c>
      <c r="BB423" s="148">
        <f>Input!E423</f>
        <v>0</v>
      </c>
      <c r="BC423" s="136">
        <f>((U423-1)*EXP(Constants!$B$17*AW423*1000))*1000</f>
        <v>-3.0162723607232858</v>
      </c>
      <c r="BD423" s="142">
        <f>SQRT((EXP(Constants!$B$17*AW423*1000)*V423)^2+((U423-1)*Constants!$B$17*EXP(Constants!$B$17*AW423*1000)*AY423*1000)^2)*1000</f>
        <v>10.785706171264346</v>
      </c>
      <c r="BE423" s="136">
        <f t="shared" si="2236"/>
        <v>625863.29999999993</v>
      </c>
      <c r="BF423" s="149">
        <f t="shared" si="2237"/>
        <v>67138.167911151322</v>
      </c>
      <c r="BG423" s="158">
        <f t="shared" si="2238"/>
        <v>21.452590896379888</v>
      </c>
      <c r="BH423" s="136"/>
      <c r="BI423" s="18"/>
      <c r="BJ423" s="18"/>
      <c r="BK423" s="18"/>
      <c r="BL423" s="18"/>
      <c r="BM423" s="18"/>
      <c r="BN423" s="157"/>
      <c r="BO423" s="18"/>
      <c r="BP423" s="18"/>
      <c r="BQ423" s="18"/>
      <c r="BR423" s="18"/>
      <c r="BS423" s="18"/>
      <c r="BT423" s="18"/>
      <c r="BU423" s="18"/>
      <c r="BV423" s="18"/>
      <c r="BW423" s="18"/>
      <c r="BX423" s="18"/>
      <c r="BY423" s="18"/>
      <c r="BZ423" s="18"/>
      <c r="CA423" s="18"/>
      <c r="CB423" s="18"/>
      <c r="CC423" s="18"/>
      <c r="CD423" s="18"/>
      <c r="CE423" s="1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  <c r="CY423" s="18"/>
      <c r="CZ423" s="18"/>
      <c r="DA423" s="18"/>
      <c r="DB423" s="18"/>
      <c r="DC423" s="18"/>
      <c r="DD423" s="18"/>
      <c r="DE423" s="18"/>
      <c r="DF423" s="18"/>
    </row>
    <row r="424" spans="1:110" ht="15" customHeight="1" x14ac:dyDescent="0.2">
      <c r="A424" s="18" t="str">
        <f>Input!A424</f>
        <v>9801-4</v>
      </c>
      <c r="B424" s="18" t="str">
        <f>Input!B424</f>
        <v>IS 8</v>
      </c>
      <c r="C424" s="18">
        <f>Input!O424</f>
        <v>2.4239610650017398</v>
      </c>
      <c r="D424" s="18">
        <f>C424*Input!P424/100</f>
        <v>7.6409321857917323E-3</v>
      </c>
      <c r="E424" s="150">
        <f>Input!M424</f>
        <v>2.1984063587506952</v>
      </c>
      <c r="F424" s="151">
        <f>E424*Input!N424/100</f>
        <v>1.3528252521531351E-4</v>
      </c>
      <c r="G424" s="21">
        <f>E424*137.88</f>
        <v>303.11626874454583</v>
      </c>
      <c r="H424" s="151">
        <f>G424*Input!L424/100</f>
        <v>1.3368118556495074E-2</v>
      </c>
      <c r="I424" s="18">
        <v>0.3</v>
      </c>
      <c r="J424" s="127">
        <f>(((C424*Constants!$B$24*0.000000001*Input!G424*(Constants!$B$4/Constants!$B$3))-(I424*0.000000000000001))/Input!F424)*1000000000000</f>
        <v>348.49910212223438</v>
      </c>
      <c r="K424" s="18">
        <f>J424*Input!P424/100</f>
        <v>1.0985564267400429</v>
      </c>
      <c r="L424" s="132">
        <f>(J424/Constants!$B$4)*602200000000*Constants!$B$17/(365.2425*24*60)</f>
        <v>4.8114170485221504</v>
      </c>
      <c r="M424" s="130">
        <f>L424*Input!P424/100</f>
        <v>1.5166791214649139E-2</v>
      </c>
      <c r="N424" s="18">
        <v>5.0000000000000001E-3</v>
      </c>
      <c r="O424" s="127">
        <f>(((G424*Constants!$B$23*0.000000001*Input!G424*(Constants!$B$7/Constants!$B$6))-(N424*0.000000001))/Input!F424)*1000000</f>
        <v>4.3899783519875868</v>
      </c>
      <c r="P424" s="18">
        <f>O424*Input!N424/100</f>
        <v>2.7014448658842764E-4</v>
      </c>
      <c r="Q424" s="128">
        <f>(O424/Constants!$B$7)*602200000000000000*Constants!$B$18/(365.2425*24*60)</f>
        <v>3.2754539776363285</v>
      </c>
      <c r="R424" s="129">
        <f>Q424*Input!N424/100</f>
        <v>2.0156040922889067E-4</v>
      </c>
      <c r="S424" s="130">
        <f>Input!S424*Constants!$B$17/Constants!$B$18</f>
        <v>1.4646645684030124</v>
      </c>
      <c r="T424" s="18">
        <f>S424*Input!T424/100</f>
        <v>1.037348136421861E-3</v>
      </c>
      <c r="U424" s="18">
        <f>S424*1/((U423+U425)/2)</f>
        <v>1.4666509238340826</v>
      </c>
      <c r="V424" s="18">
        <f>U424*Input!T424/100</f>
        <v>1.0387549719179491E-3</v>
      </c>
      <c r="W424" s="131">
        <v>3.0000000000000001E-3</v>
      </c>
      <c r="X424" s="127">
        <f>IF((((Constants!$B$25*0.000000001*Input!G424/Input!W424*(Constants!$B$11/Constants!$B$9))-(W424*0.000000001))/Input!F424)*1000000000&lt;0, "n.d.", (((Constants!$B$25*0.000000001*Input!G424/Input!W424*(Constants!$B$11/Constants!$B$9))-(W424*0.000000001))/Input!F424)*1000000000)</f>
        <v>94.270354356541731</v>
      </c>
      <c r="Y424" s="127">
        <f>X424*Input!X424/100</f>
        <v>0.16959699687961702</v>
      </c>
      <c r="Z424" s="127">
        <f>(X424/Constants!$B$11)*6.022E+23*0.000000001*Constants!$B$19/(365.2425*24*60)</f>
        <v>2.3014441139337441E-2</v>
      </c>
      <c r="AA424" s="127">
        <f>Z424*Input!X424/100</f>
        <v>4.1404109793966072E-5</v>
      </c>
      <c r="AB424" s="132">
        <v>0.05</v>
      </c>
      <c r="AC424" s="132">
        <v>0.9</v>
      </c>
      <c r="AD424" s="127">
        <f>(((Input!G424*Constants!$B$25*0.000000001*Input!U424*(Constants!$B$10/Constants!$B$9))-((AB424*0.000000000000001)+(Input!G424*AC424*0.000000000000001)))/Input!F424)*1000000000000</f>
        <v>23.064731490730196</v>
      </c>
      <c r="AE424" s="127">
        <f>AD424*Input!V424/100</f>
        <v>6.7855839033301141E-2</v>
      </c>
      <c r="AF424" s="127">
        <f>(AD424/Constants!$B$10)*602200000000*Constants!$B$16/(365.2425*24*60)</f>
        <v>1.052805086845763</v>
      </c>
      <c r="AG424" s="127">
        <f>AF424*Input!V424/100</f>
        <v>3.0973251318862447E-3</v>
      </c>
      <c r="AH424" s="18">
        <f>AF424/Z424</f>
        <v>45.745411781746704</v>
      </c>
      <c r="AI424" s="131">
        <f>AH424*SQRT((AG424/AF424)^2+(AA424/Z424)^2)</f>
        <v>0.15775063901522554</v>
      </c>
      <c r="AJ424" s="130">
        <f t="shared" si="2222"/>
        <v>466.65092383408256</v>
      </c>
      <c r="AK424" s="131">
        <f>V424*1000</f>
        <v>1.0387549719179492</v>
      </c>
      <c r="AL424" s="131">
        <f>AF424/Q424</f>
        <v>0.32142264676406795</v>
      </c>
      <c r="AM424" s="131">
        <f>AL424*SQRT((R424/Q424)^2+(AG424/AF424)^2)</f>
        <v>9.4582388797460556E-4</v>
      </c>
      <c r="AN424" s="18">
        <f>AL424*1/((AN423+AN425)/2)</f>
        <v>0.32283910966534429</v>
      </c>
      <c r="AO424" s="127">
        <f>AN424*SQRT((R424/Q424)^2+(AG424/AF424)^2)</f>
        <v>9.4999199641980904E-4</v>
      </c>
      <c r="AP424" s="18">
        <f>ThU_Alter_Kombi(AN424,U424)</f>
        <v>26.7517</v>
      </c>
      <c r="AQ424" s="18">
        <f t="shared" si="2228"/>
        <v>9.11E-2</v>
      </c>
      <c r="AR424" s="152">
        <f>(AQ424/AP424)</f>
        <v>3.4053910592597852E-3</v>
      </c>
      <c r="AS424" s="129">
        <f t="shared" si="2229"/>
        <v>7.0263362869611721E-3</v>
      </c>
      <c r="AT424" s="129">
        <f t="shared" si="2230"/>
        <v>1.2648116613156682E-5</v>
      </c>
      <c r="AU424" s="18">
        <v>0.75</v>
      </c>
      <c r="AV424" s="18">
        <f>AU424/2</f>
        <v>0.375</v>
      </c>
      <c r="AW424" s="18">
        <f t="shared" si="2232"/>
        <v>26.3687</v>
      </c>
      <c r="AX424" s="133">
        <f t="shared" si="2233"/>
        <v>0.20998955320000001</v>
      </c>
      <c r="AY424" s="133">
        <f t="shared" si="2234"/>
        <v>0.21249483249988815</v>
      </c>
      <c r="AZ424" s="152">
        <f t="shared" si="2235"/>
        <v>7.9635914246815355E-3</v>
      </c>
      <c r="BA424" s="18" t="str">
        <f>Input!B424</f>
        <v>IS 8</v>
      </c>
      <c r="BB424" s="134">
        <f>Input!E424</f>
        <v>0</v>
      </c>
      <c r="BC424" s="18">
        <f>((U424-1)*EXP(Constants!$B$17*AW424*1000))*1000</f>
        <v>502.70099260647737</v>
      </c>
      <c r="BD424" s="130">
        <f>SQRT((EXP(Constants!$B$17*AW424*1000)*V424)^2+((U424-1)*Constants!$B$17*EXP(Constants!$B$17*AW424*1000)*AY424*1000)^2)*1000</f>
        <v>1.158896285047095</v>
      </c>
      <c r="BE424" s="18">
        <f t="shared" si="2236"/>
        <v>26310.7</v>
      </c>
      <c r="BF424" s="135">
        <f t="shared" si="2237"/>
        <v>106.24741624994408</v>
      </c>
      <c r="BG424" s="20">
        <f t="shared" si="2238"/>
        <v>0.80586010118014217</v>
      </c>
      <c r="BH424" s="18"/>
      <c r="BI424" s="18"/>
      <c r="BJ424" s="18"/>
      <c r="BK424" s="18"/>
      <c r="BL424" s="18"/>
      <c r="BM424" s="18"/>
      <c r="BN424" s="157"/>
      <c r="BO424" s="18"/>
      <c r="BP424" s="18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</row>
    <row r="425" spans="1:110" ht="15" customHeight="1" x14ac:dyDescent="0.2">
      <c r="A425" s="136">
        <f>Input!A425</f>
        <v>10073</v>
      </c>
      <c r="B425" s="136" t="str">
        <f>Input!B425</f>
        <v>Hu1-13</v>
      </c>
      <c r="C425" s="136">
        <f>Input!O425</f>
        <v>2.0534928925216982</v>
      </c>
      <c r="D425" s="136">
        <f>C425*Input!P425/100</f>
        <v>2.1998056726586231E-2</v>
      </c>
      <c r="E425" s="137">
        <f>Input!M425</f>
        <v>2.720030832239607</v>
      </c>
      <c r="F425" s="138">
        <f>E425*Input!N425/100</f>
        <v>3.4789946134431067E-4</v>
      </c>
      <c r="G425" s="139">
        <f t="shared" ref="G425" si="2248">E425*137.88</f>
        <v>375.03785114919697</v>
      </c>
      <c r="H425" s="138">
        <f>G425*Input!L425/100</f>
        <v>3.0408335205645454E-2</v>
      </c>
      <c r="I425" s="136">
        <v>0</v>
      </c>
      <c r="J425" s="140">
        <f>(((C425*Constants!$B$24*0.000000001*Input!G425*(Constants!$B$4/Constants!$B$3))-(I425*0.000000000000001))/Input!F425)*1000000000000</f>
        <v>744.94808878148615</v>
      </c>
      <c r="K425" s="136">
        <f>J425*Input!P425/100</f>
        <v>7.9802615217495676</v>
      </c>
      <c r="L425" s="141">
        <f>(J425/Constants!$B$4)*602200000000*Constants!$B$17/(365.2425*24*60)</f>
        <v>10.284835492546188</v>
      </c>
      <c r="M425" s="142">
        <f>L425*Input!P425/100</f>
        <v>0.11017637091054498</v>
      </c>
      <c r="N425" s="136">
        <v>0</v>
      </c>
      <c r="O425" s="140">
        <f>(((G425*Constants!$B$23*0.000000001*Input!G425*(Constants!$B$7/Constants!$B$6))-(N425*0.000000001))/Input!F425)*1000000</f>
        <v>13.705327206176838</v>
      </c>
      <c r="P425" s="136">
        <f>O425*Input!N425/100</f>
        <v>1.7529492298624168E-3</v>
      </c>
      <c r="Q425" s="143">
        <f>(O425/Constants!$B$7)*602200000000000000*Constants!$B$18/(365.2425*24*60)</f>
        <v>10.225829130103703</v>
      </c>
      <c r="R425" s="144">
        <f>Q425*Input!N425/100</f>
        <v>1.3079118089381475E-3</v>
      </c>
      <c r="S425" s="142">
        <f>Input!S425*Constants!$B$17/Constants!$B$18</f>
        <v>0.99780693448660407</v>
      </c>
      <c r="T425" s="136">
        <f>S425*Input!T425/100</f>
        <v>1.5610850018131484E-3</v>
      </c>
      <c r="U425" s="142">
        <f>S425</f>
        <v>0.99780693448660407</v>
      </c>
      <c r="V425" s="136">
        <f>U425*Input!T425/100</f>
        <v>1.5610850018131484E-3</v>
      </c>
      <c r="W425" s="145">
        <v>0</v>
      </c>
      <c r="X425" s="140">
        <f>(((Constants!$B$25*0.000000001*Input!G425/Input!W425*(Constants!$B$11/Constants!$B$9))-(W425*0.000000001))/Input!F425)*1000000000</f>
        <v>0.89944774778692971</v>
      </c>
      <c r="Y425" s="140">
        <f>X425*Input!X425/100</f>
        <v>4.3418929636835184E-3</v>
      </c>
      <c r="Z425" s="140">
        <f>(X425/Constants!$B$11)*6.022E+23*0.000000001*Constants!$B$19/(365.2425*24*60)</f>
        <v>2.1958427323886959E-4</v>
      </c>
      <c r="AA425" s="140">
        <f>Z425*Input!X425/100</f>
        <v>1.0599964403238027E-6</v>
      </c>
      <c r="AB425" s="141">
        <v>0</v>
      </c>
      <c r="AC425" s="141">
        <v>0.9</v>
      </c>
      <c r="AD425" s="140">
        <f>(((Input!G425*Constants!$B$25*0.000000001*Input!U425*(Constants!$B$10/Constants!$B$9))-((AB425*0.000000000000001)+(Input!G425*AC425*0.000000000000001)))/Input!F425)*1000000000000</f>
        <v>222.94434043064339</v>
      </c>
      <c r="AE425" s="140">
        <f>AD425*Input!V425/100</f>
        <v>0.50484916916571487</v>
      </c>
      <c r="AF425" s="140">
        <f>(AD425/Constants!$B$10)*602200000000*Constants!$B$16/(365.2425*24*60)</f>
        <v>10.176443449306509</v>
      </c>
      <c r="AG425" s="140">
        <f>AF425*Input!V425/100</f>
        <v>2.3044177800254764E-2</v>
      </c>
      <c r="AH425" s="136">
        <f t="shared" ref="AH425" si="2249">AF425/Z425</f>
        <v>46344.136122336524</v>
      </c>
      <c r="AI425" s="145">
        <f t="shared" ref="AI425" si="2250">AH425*SQRT((AG425/AF425)^2+(AA425/Z425)^2)</f>
        <v>247.10812223918418</v>
      </c>
      <c r="AJ425" s="142">
        <f t="shared" si="2222"/>
        <v>-2.1930655133959309</v>
      </c>
      <c r="AK425" s="145">
        <f t="shared" ref="AK425" si="2251">V425*1000</f>
        <v>1.5610850018131484</v>
      </c>
      <c r="AL425" s="145">
        <f t="shared" ref="AL425" si="2252">AF425/Q425</f>
        <v>0.99517049618482201</v>
      </c>
      <c r="AM425" s="145">
        <f t="shared" ref="AM425" si="2253">AL425*SQRT((R425/Q425)^2+(AG425/AF425)^2)</f>
        <v>2.2571184186653357E-3</v>
      </c>
      <c r="AN425" s="136">
        <f>AF425/Q425</f>
        <v>0.99517049618482201</v>
      </c>
      <c r="AO425" s="140">
        <f t="shared" ref="AO425" si="2254">AN425*SQRT((R425/Q425)^2+(AG425/AF425)^2)</f>
        <v>2.2571184186653357E-3</v>
      </c>
      <c r="AP425" s="136">
        <f t="shared" ref="AP425" si="2255">ThU_Alter_Kombi(AN425,U425)</f>
        <v>695.40440000000001</v>
      </c>
      <c r="AQ425" s="136" t="e">
        <f t="shared" si="2228"/>
        <v>#VALUE!</v>
      </c>
      <c r="AR425" s="136" t="e">
        <f>(AQ425/AP425)*100</f>
        <v>#VALUE!</v>
      </c>
      <c r="AS425" s="144">
        <f t="shared" si="2229"/>
        <v>2.1473493292826294E-5</v>
      </c>
      <c r="AT425" s="144">
        <f t="shared" si="2230"/>
        <v>1.0369510719896437E-7</v>
      </c>
      <c r="AU425" s="136">
        <v>0.75</v>
      </c>
      <c r="AV425" s="136">
        <f t="shared" ref="AV425" si="2256">AU425/2</f>
        <v>0.375</v>
      </c>
      <c r="AW425" s="136">
        <f t="shared" si="2232"/>
        <v>695.40260000000001</v>
      </c>
      <c r="AX425" s="146">
        <f t="shared" si="2233"/>
        <v>320.51688131489999</v>
      </c>
      <c r="AY425" s="146">
        <f t="shared" si="2234"/>
        <v>205.24608723171772</v>
      </c>
      <c r="AZ425" s="147">
        <f t="shared" si="2235"/>
        <v>0.46090837353052749</v>
      </c>
      <c r="BA425" s="136" t="str">
        <f>Input!B425</f>
        <v>Hu1-13</v>
      </c>
      <c r="BB425" s="148">
        <f>Input!E425</f>
        <v>0</v>
      </c>
      <c r="BC425" s="136">
        <f>((U425-1)*EXP(Constants!$B$17*AW425*1000))*1000</f>
        <v>-15.607759652608484</v>
      </c>
      <c r="BD425" s="142">
        <f>SQRT((EXP(Constants!$B$17*AW425*1000)*V425)^2+((U425-1)*Constants!$B$17*EXP(Constants!$B$17*AW425*1000)*AY425*1000)^2)*1000</f>
        <v>14.323390683738669</v>
      </c>
      <c r="BE425" s="136">
        <f t="shared" si="2236"/>
        <v>695344.6</v>
      </c>
      <c r="BF425" s="149">
        <f t="shared" si="2237"/>
        <v>102623.04361585886</v>
      </c>
      <c r="BG425" s="158">
        <f t="shared" si="2238"/>
        <v>29.514713812073428</v>
      </c>
      <c r="BH425" s="136"/>
      <c r="BI425" s="18"/>
      <c r="BJ425" s="18"/>
      <c r="BK425" s="18"/>
      <c r="BL425" s="18"/>
      <c r="BM425" s="18"/>
      <c r="BN425" s="157"/>
      <c r="BO425" s="18"/>
      <c r="BP425" s="18"/>
      <c r="BQ425" s="18"/>
      <c r="BR425" s="18"/>
      <c r="BS425" s="18"/>
      <c r="BT425" s="18"/>
      <c r="BU425" s="18"/>
      <c r="BV425" s="18"/>
      <c r="BW425" s="18"/>
      <c r="BX425" s="18"/>
      <c r="BY425" s="18"/>
      <c r="BZ425" s="18"/>
      <c r="CA425" s="18"/>
      <c r="CB425" s="18"/>
      <c r="CC425" s="18"/>
      <c r="CD425" s="18"/>
      <c r="CE425" s="1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  <c r="CY425" s="18"/>
      <c r="CZ425" s="18"/>
      <c r="DA425" s="18"/>
      <c r="DB425" s="18"/>
      <c r="DC425" s="18"/>
      <c r="DD425" s="18"/>
      <c r="DE425" s="18"/>
      <c r="DF425" s="18"/>
    </row>
    <row r="426" spans="1:110" ht="15" customHeight="1" x14ac:dyDescent="0.2">
      <c r="A426" s="18" t="str">
        <f>Input!A426</f>
        <v>9806-2</v>
      </c>
      <c r="B426" s="18" t="str">
        <f>Input!B426</f>
        <v>EB 6-23</v>
      </c>
      <c r="C426" s="18">
        <f>Input!O426</f>
        <v>2.6352969015914645</v>
      </c>
      <c r="D426" s="18">
        <f>C426*Input!P426/100</f>
        <v>1.2288828103234679E-2</v>
      </c>
      <c r="E426" s="150">
        <f>Input!M426</f>
        <v>2.5282739506332192</v>
      </c>
      <c r="F426" s="151">
        <f>E426*Input!N426/100</f>
        <v>1.9083011838368395E-4</v>
      </c>
      <c r="G426" s="21">
        <f>E426*137.88</f>
        <v>348.59841231330824</v>
      </c>
      <c r="H426" s="151">
        <f>G426*Input!L426/100</f>
        <v>1.727802881368902E-2</v>
      </c>
      <c r="I426" s="18">
        <v>0.3</v>
      </c>
      <c r="J426" s="127">
        <f>(((C426*Constants!$B$24*0.000000001*Input!G426*(Constants!$B$4/Constants!$B$3))-(I426*0.000000000000001))/Input!F426)*1000000000000</f>
        <v>322.64099818594377</v>
      </c>
      <c r="K426" s="18">
        <f>J426*Input!P426/100</f>
        <v>1.5045286788629815</v>
      </c>
      <c r="L426" s="132">
        <f>(J426/Constants!$B$4)*602200000000*Constants!$B$17/(365.2425*24*60)</f>
        <v>4.4544172130451321</v>
      </c>
      <c r="M426" s="130">
        <f>L426*Input!P426/100</f>
        <v>2.0771688912222343E-2</v>
      </c>
      <c r="N426" s="18">
        <v>5.0000000000000001E-3</v>
      </c>
      <c r="O426" s="127">
        <f>(((G426*Constants!$B$23*0.000000001*Input!G426*(Constants!$B$7/Constants!$B$6))-(N426*0.000000001))/Input!F426)*1000000</f>
        <v>4.2992598214168503</v>
      </c>
      <c r="P426" s="18">
        <f>O426*Input!N426/100</f>
        <v>3.2450133043443051E-4</v>
      </c>
      <c r="Q426" s="128">
        <f>(O426/Constants!$B$7)*602200000000000000*Constants!$B$18/(365.2425*24*60)</f>
        <v>3.207766998799928</v>
      </c>
      <c r="R426" s="129">
        <f>Q426*Input!N426/100</f>
        <v>2.4211717878711348E-4</v>
      </c>
      <c r="S426" s="130">
        <f>Input!S426*Constants!$B$17/Constants!$B$18</f>
        <v>1.385430332277829</v>
      </c>
      <c r="T426" s="18">
        <f>S426*Input!T426/100</f>
        <v>8.4995627580395283E-4</v>
      </c>
      <c r="U426" s="18">
        <f>S426*1/((U425+U427)/2)</f>
        <v>1.3868141469079933</v>
      </c>
      <c r="V426" s="18">
        <f>U426*Input!T426/100</f>
        <v>8.5080524085261308E-4</v>
      </c>
      <c r="W426" s="131">
        <v>3.0000000000000001E-3</v>
      </c>
      <c r="X426" s="127">
        <f>IF((((Constants!$B$25*0.000000001*Input!G426/Input!W426*(Constants!$B$11/Constants!$B$9))-(W426*0.000000001))/Input!F426)*1000000000&lt;0, "n.d.", (((Constants!$B$25*0.000000001*Input!G426/Input!W426*(Constants!$B$11/Constants!$B$9))-(W426*0.000000001))/Input!F426)*1000000000)</f>
        <v>65.34393824773413</v>
      </c>
      <c r="Y426" s="127">
        <f>X426*Input!X426/100</f>
        <v>0.13273115547331418</v>
      </c>
      <c r="Z426" s="127">
        <f>(X426/Constants!$B$11)*6.022E+23*0.000000001*Constants!$B$19/(365.2425*24*60)</f>
        <v>1.5952567812858975E-2</v>
      </c>
      <c r="AA426" s="127">
        <f>Z426*Input!X426/100</f>
        <v>3.240396608082611E-5</v>
      </c>
      <c r="AB426" s="132">
        <v>0.05</v>
      </c>
      <c r="AC426" s="132">
        <v>0.9</v>
      </c>
      <c r="AD426" s="127">
        <f>(((Input!G426*Constants!$B$25*0.000000001*Input!U426*(Constants!$B$10/Constants!$B$9))-((AB426*0.000000000000001)+(Input!G426*AC426*0.000000000000001)))/Input!F426)*1000000000000</f>
        <v>37.21005668011032</v>
      </c>
      <c r="AE426" s="127">
        <f>AD426*Input!V426/100</f>
        <v>8.5947944389069331E-2</v>
      </c>
      <c r="AF426" s="127">
        <f>(AD426/Constants!$B$10)*602200000000*Constants!$B$16/(365.2425*24*60)</f>
        <v>1.6984779107610188</v>
      </c>
      <c r="AG426" s="127">
        <f>AF426*Input!V426/100</f>
        <v>3.9231513747782307E-3</v>
      </c>
      <c r="AH426" s="18">
        <f>AF426/Z426</f>
        <v>106.47050247245571</v>
      </c>
      <c r="AI426" s="131">
        <f>AH426*SQRT((AG426/AF426)^2+(AA426/Z426)^2)</f>
        <v>0.32749418882845999</v>
      </c>
      <c r="AJ426" s="130">
        <f t="shared" si="2222"/>
        <v>386.81414690799329</v>
      </c>
      <c r="AK426" s="131">
        <f>V426*1000</f>
        <v>0.85080524085261311</v>
      </c>
      <c r="AL426" s="131">
        <f>AF426/Q426</f>
        <v>0.52948917779765303</v>
      </c>
      <c r="AM426" s="131">
        <f>AL426*SQRT((R426/Q426)^2+(AG426/AF426)^2)</f>
        <v>1.2236691173790864E-3</v>
      </c>
      <c r="AN426" s="18">
        <f>AL426*1/((AN425+AN427)/2)</f>
        <v>0.53266455883977892</v>
      </c>
      <c r="AO426" s="127">
        <f>AN426*SQRT((R426/Q426)^2+(AG426/AF426)^2)</f>
        <v>1.2310075406747659E-3</v>
      </c>
      <c r="AP426" s="18">
        <f>ThU_Alter_Kombi(AN426,U426)</f>
        <v>51.550400000000003</v>
      </c>
      <c r="AQ426" s="18">
        <f t="shared" si="2228"/>
        <v>0.14979999999999999</v>
      </c>
      <c r="AR426" s="152">
        <f>(AQ426/AP426)</f>
        <v>2.9058940376796298E-3</v>
      </c>
      <c r="AS426" s="129">
        <f t="shared" si="2229"/>
        <v>4.973106780769009E-3</v>
      </c>
      <c r="AT426" s="129">
        <f t="shared" si="2230"/>
        <v>1.0108692129708786E-5</v>
      </c>
      <c r="AU426" s="18">
        <v>0.75</v>
      </c>
      <c r="AV426" s="18">
        <f>AU426/2</f>
        <v>0.375</v>
      </c>
      <c r="AW426" s="18">
        <f t="shared" si="2232"/>
        <v>51.268999999999998</v>
      </c>
      <c r="AX426" s="133">
        <f t="shared" si="2233"/>
        <v>0.20825221129999999</v>
      </c>
      <c r="AY426" s="133">
        <f t="shared" si="2234"/>
        <v>0.2092526206598935</v>
      </c>
      <c r="AZ426" s="152">
        <f t="shared" si="2235"/>
        <v>4.061951887105268E-3</v>
      </c>
      <c r="BA426" s="18" t="str">
        <f>Input!B426</f>
        <v>EB 6-23</v>
      </c>
      <c r="BB426" s="134">
        <f>Input!E426</f>
        <v>0</v>
      </c>
      <c r="BC426" s="18">
        <f>((U426-1)*EXP(Constants!$B$17*AW426*1000))*1000</f>
        <v>447.03126277841181</v>
      </c>
      <c r="BD426" s="130">
        <f>SQRT((EXP(Constants!$B$17*AW426*1000)*V426)^2+((U426-1)*Constants!$B$17*EXP(Constants!$B$17*AW426*1000)*AY426*1000)^2)*1000</f>
        <v>1.0180742005368586</v>
      </c>
      <c r="BE426" s="18">
        <f t="shared" si="2236"/>
        <v>51211</v>
      </c>
      <c r="BF426" s="135">
        <f t="shared" si="2237"/>
        <v>104.62631032994675</v>
      </c>
      <c r="BG426" s="20">
        <f t="shared" si="2238"/>
        <v>0.40814648356686012</v>
      </c>
      <c r="BH426" s="18"/>
      <c r="BI426" s="18"/>
      <c r="BJ426" s="18"/>
      <c r="BK426" s="18"/>
      <c r="BL426" s="18"/>
      <c r="BM426" s="18"/>
      <c r="BN426" s="157"/>
      <c r="BO426" s="18"/>
      <c r="BP426" s="18"/>
      <c r="BQ426" s="18"/>
      <c r="BR426" s="18"/>
      <c r="BS426" s="18"/>
      <c r="BT426" s="18"/>
      <c r="BU426" s="18"/>
      <c r="BV426" s="18"/>
      <c r="BW426" s="18"/>
      <c r="BX426" s="18"/>
      <c r="BY426" s="18"/>
      <c r="BZ426" s="18"/>
      <c r="CA426" s="18"/>
      <c r="CB426" s="18"/>
      <c r="CC426" s="18"/>
      <c r="CD426" s="18"/>
      <c r="CE426" s="1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  <c r="CY426" s="18"/>
      <c r="CZ426" s="18"/>
      <c r="DA426" s="18"/>
      <c r="DB426" s="18"/>
      <c r="DC426" s="18"/>
      <c r="DD426" s="18"/>
      <c r="DE426" s="18"/>
      <c r="DF426" s="18"/>
    </row>
    <row r="427" spans="1:110" ht="15" customHeight="1" x14ac:dyDescent="0.2">
      <c r="A427" s="136">
        <f>Input!A427</f>
        <v>10073</v>
      </c>
      <c r="B427" s="136" t="str">
        <f>Input!B427</f>
        <v>Hu1-13</v>
      </c>
      <c r="C427" s="136">
        <f>Input!O427</f>
        <v>2.085381675876639</v>
      </c>
      <c r="D427" s="136">
        <f>C427*Input!P427/100</f>
        <v>1.903837669659432E-2</v>
      </c>
      <c r="E427" s="137">
        <f>Input!M427</f>
        <v>2.7199254250618372</v>
      </c>
      <c r="F427" s="138">
        <f>E427*Input!N427/100</f>
        <v>3.4396004191336615E-4</v>
      </c>
      <c r="G427" s="139">
        <f t="shared" ref="G427" si="2257">E427*137.88</f>
        <v>375.02331760752611</v>
      </c>
      <c r="H427" s="138">
        <f>G427*Input!L427/100</f>
        <v>2.45991089997698E-2</v>
      </c>
      <c r="I427" s="136">
        <v>0</v>
      </c>
      <c r="J427" s="140">
        <f>(((C427*Constants!$B$24*0.000000001*Input!G427*(Constants!$B$4/Constants!$B$3))-(I427*0.000000000000001))/Input!F427)*1000000000000</f>
        <v>756.51642110946318</v>
      </c>
      <c r="K427" s="136">
        <f>J427*Input!P427/100</f>
        <v>6.9065748341663955</v>
      </c>
      <c r="L427" s="141">
        <f>(J427/Constants!$B$4)*602200000000*Constants!$B$17/(365.2425*24*60)</f>
        <v>10.444549164824966</v>
      </c>
      <c r="M427" s="142">
        <f>L427*Input!P427/100</f>
        <v>9.5352934058196906E-2</v>
      </c>
      <c r="N427" s="136">
        <v>0</v>
      </c>
      <c r="O427" s="140">
        <f>(((G427*Constants!$B$23*0.000000001*Input!G427*(Constants!$B$7/Constants!$B$6))-(N427*0.000000001))/Input!F427)*1000000</f>
        <v>13.704796094601157</v>
      </c>
      <c r="P427" s="136">
        <f>O427*Input!N427/100</f>
        <v>1.7330998106339555E-3</v>
      </c>
      <c r="Q427" s="143">
        <f>(O427/Constants!$B$7)*602200000000000000*Constants!$B$18/(365.2425*24*60)</f>
        <v>10.225432856732025</v>
      </c>
      <c r="R427" s="144">
        <f>Q427*Input!N427/100</f>
        <v>1.293101745208289E-3</v>
      </c>
      <c r="S427" s="142">
        <f>Input!S427*Constants!$B$17/Constants!$B$18</f>
        <v>1.0001973912793976</v>
      </c>
      <c r="T427" s="136">
        <f>S427*Input!T427/100</f>
        <v>1.8147923926096355E-3</v>
      </c>
      <c r="U427" s="142">
        <f>S427</f>
        <v>1.0001973912793976</v>
      </c>
      <c r="V427" s="136">
        <f>U427*Input!T427/100</f>
        <v>1.8147923926096355E-3</v>
      </c>
      <c r="W427" s="145">
        <v>0</v>
      </c>
      <c r="X427" s="140">
        <f>(((Constants!$B$25*0.000000001*Input!G427/Input!W427*(Constants!$B$11/Constants!$B$9))-(W427*0.000000001))/Input!F427)*1000000000</f>
        <v>0.898763326130396</v>
      </c>
      <c r="Y427" s="140">
        <f>X427*Input!X427/100</f>
        <v>5.7627615942067636E-3</v>
      </c>
      <c r="Z427" s="140">
        <f>(X427/Constants!$B$11)*6.022E+23*0.000000001*Constants!$B$19/(365.2425*24*60)</f>
        <v>2.1941718378602624E-4</v>
      </c>
      <c r="AA427" s="140">
        <f>Z427*Input!X427/100</f>
        <v>1.4068764079139427E-6</v>
      </c>
      <c r="AB427" s="141">
        <v>0</v>
      </c>
      <c r="AC427" s="141">
        <v>0.9</v>
      </c>
      <c r="AD427" s="140">
        <f>(((Input!G427*Constants!$B$25*0.000000001*Input!U427*(Constants!$B$10/Constants!$B$9))-((AB427*0.000000000000001)+(Input!G427*AC427*0.000000000000001)))/Input!F427)*1000000000000</f>
        <v>222.4286097620253</v>
      </c>
      <c r="AE427" s="140">
        <f>AD427*Input!V427/100</f>
        <v>0.59957429755296476</v>
      </c>
      <c r="AF427" s="140">
        <f>(AD427/Constants!$B$10)*602200000000*Constants!$B$16/(365.2425*24*60)</f>
        <v>10.152902578189854</v>
      </c>
      <c r="AG427" s="140">
        <f>AF427*Input!V427/100</f>
        <v>2.7367969605864784E-2</v>
      </c>
      <c r="AH427" s="136">
        <f t="shared" ref="AH427" si="2258">AF427/Z427</f>
        <v>46272.139688434239</v>
      </c>
      <c r="AI427" s="145">
        <f t="shared" ref="AI427" si="2259">AH427*SQRT((AG427/AF427)^2+(AA427/Z427)^2)</f>
        <v>321.8437608288138</v>
      </c>
      <c r="AJ427" s="142">
        <f t="shared" si="2222"/>
        <v>0.19739127939755186</v>
      </c>
      <c r="AK427" s="145">
        <f t="shared" ref="AK427" si="2260">V427*1000</f>
        <v>1.8147923926096354</v>
      </c>
      <c r="AL427" s="145">
        <f t="shared" ref="AL427" si="2261">AF427/Q427</f>
        <v>0.99290687450023984</v>
      </c>
      <c r="AM427" s="145">
        <f t="shared" ref="AM427" si="2262">AL427*SQRT((R427/Q427)^2+(AG427/AF427)^2)</f>
        <v>2.6794044133423146E-3</v>
      </c>
      <c r="AN427" s="136">
        <f>AF427/Q427</f>
        <v>0.99290687450023984</v>
      </c>
      <c r="AO427" s="140">
        <f t="shared" ref="AO427" si="2263">AN427*SQRT((R427/Q427)^2+(AG427/AF427)^2)</f>
        <v>2.6794044133423146E-3</v>
      </c>
      <c r="AP427" s="136">
        <f t="shared" ref="AP427" si="2264">ThU_Alter_Kombi(AN427,U427)</f>
        <v>535.4674</v>
      </c>
      <c r="AQ427" s="136" t="e">
        <f t="shared" si="2228"/>
        <v>#VALUE!</v>
      </c>
      <c r="AR427" s="136" t="e">
        <f>(AQ427/AP427)*100</f>
        <v>#VALUE!</v>
      </c>
      <c r="AS427" s="144">
        <f t="shared" si="2229"/>
        <v>2.1457984895140214E-5</v>
      </c>
      <c r="AT427" s="144">
        <f t="shared" si="2230"/>
        <v>1.3761275703449785E-7</v>
      </c>
      <c r="AU427" s="136">
        <v>0.75</v>
      </c>
      <c r="AV427" s="136">
        <f t="shared" ref="AV427" si="2265">AU427/2</f>
        <v>0.375</v>
      </c>
      <c r="AW427" s="136">
        <f t="shared" si="2232"/>
        <v>535.46569999999997</v>
      </c>
      <c r="AX427" s="146">
        <f t="shared" si="2233"/>
        <v>120.3592257224</v>
      </c>
      <c r="AY427" s="146">
        <f t="shared" si="2234"/>
        <v>54.253251569893919</v>
      </c>
      <c r="AZ427" s="147">
        <f t="shared" si="2235"/>
        <v>0.22477485620909052</v>
      </c>
      <c r="BA427" s="136" t="str">
        <f>Input!B427</f>
        <v>Hu1-13</v>
      </c>
      <c r="BB427" s="148">
        <f>Input!E427</f>
        <v>0</v>
      </c>
      <c r="BC427" s="136">
        <f>((U427-1)*EXP(Constants!$B$17*AW427*1000))*1000</f>
        <v>0.89453522529797391</v>
      </c>
      <c r="BD427" s="142">
        <f>SQRT((EXP(Constants!$B$17*AW427*1000)*V427)^2+((U427-1)*Constants!$B$17*EXP(Constants!$B$17*AW427*1000)*AY427*1000)^2)*1000</f>
        <v>8.2253928021241247</v>
      </c>
      <c r="BE427" s="136">
        <f t="shared" si="2236"/>
        <v>535407.69999999995</v>
      </c>
      <c r="BF427" s="149">
        <f t="shared" si="2237"/>
        <v>27126.625784946958</v>
      </c>
      <c r="BG427" s="158">
        <f t="shared" si="2238"/>
        <v>10.131975133027927</v>
      </c>
      <c r="BH427" s="136"/>
      <c r="BI427" s="18"/>
      <c r="BJ427" s="18"/>
      <c r="BK427" s="18"/>
      <c r="BL427" s="18"/>
      <c r="BM427" s="18"/>
      <c r="BN427" s="157"/>
      <c r="BO427" s="18"/>
      <c r="BP427" s="18"/>
      <c r="BQ427" s="18"/>
      <c r="BR427" s="18"/>
      <c r="BS427" s="18"/>
      <c r="BT427" s="18"/>
      <c r="BU427" s="18"/>
      <c r="BV427" s="18"/>
      <c r="BW427" s="18"/>
      <c r="BX427" s="18"/>
      <c r="BY427" s="18"/>
      <c r="BZ427" s="18"/>
      <c r="CA427" s="18"/>
      <c r="CB427" s="18"/>
      <c r="CC427" s="18"/>
      <c r="CD427" s="18"/>
      <c r="CE427" s="1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  <c r="CY427" s="18"/>
      <c r="CZ427" s="18"/>
      <c r="DA427" s="18"/>
      <c r="DB427" s="18"/>
      <c r="DC427" s="18"/>
      <c r="DD427" s="18"/>
      <c r="DE427" s="18"/>
      <c r="DF427" s="18"/>
    </row>
    <row r="428" spans="1:110" ht="15" customHeight="1" x14ac:dyDescent="0.2">
      <c r="A428" s="18" t="str">
        <f>Input!A428</f>
        <v>9806-3</v>
      </c>
      <c r="B428" s="18" t="str">
        <f>Input!B428</f>
        <v>EB 6-23</v>
      </c>
      <c r="C428" s="18">
        <f>Input!O428</f>
        <v>2.0211940715099477</v>
      </c>
      <c r="D428" s="18">
        <f>C428*Input!P428/100</f>
        <v>9.0265217185329354E-3</v>
      </c>
      <c r="E428" s="150">
        <f>Input!M428</f>
        <v>1.9382702063007646</v>
      </c>
      <c r="F428" s="151">
        <f>E428*Input!N428/100</f>
        <v>1.4631204978030293E-4</v>
      </c>
      <c r="G428" s="21">
        <f>E428*137.88</f>
        <v>267.24869604474941</v>
      </c>
      <c r="H428" s="151">
        <f>G428*Input!L428/100</f>
        <v>1.433602171056844E-2</v>
      </c>
      <c r="I428" s="18">
        <v>0.3</v>
      </c>
      <c r="J428" s="127">
        <f>(((C428*Constants!$B$24*0.000000001*Input!G428*(Constants!$B$4/Constants!$B$3))-(I428*0.000000000000001))/Input!F428)*1000000000000</f>
        <v>305.685520028962</v>
      </c>
      <c r="K428" s="18">
        <f>J428*Input!P428/100</f>
        <v>1.3651717192704418</v>
      </c>
      <c r="L428" s="132">
        <f>(J428/Constants!$B$4)*602200000000*Constants!$B$17/(365.2425*24*60)</f>
        <v>4.2203280111689869</v>
      </c>
      <c r="M428" s="130">
        <f>L428*Input!P428/100</f>
        <v>1.8847711354947082E-2</v>
      </c>
      <c r="N428" s="18">
        <v>5.0000000000000001E-3</v>
      </c>
      <c r="O428" s="127">
        <f>(((G428*Constants!$B$23*0.000000001*Input!G428*(Constants!$B$7/Constants!$B$6))-(N428*0.000000001))/Input!F428)*1000000</f>
        <v>4.071550441690678</v>
      </c>
      <c r="P428" s="18">
        <f>O428*Input!N428/100</f>
        <v>3.0734460498394649E-4</v>
      </c>
      <c r="Q428" s="128">
        <f>(O428/Constants!$B$7)*602200000000000000*Constants!$B$18/(365.2425*24*60)</f>
        <v>3.037868303688708</v>
      </c>
      <c r="R428" s="129">
        <f>Q428*Input!N428/100</f>
        <v>2.2931618978119735E-4</v>
      </c>
      <c r="S428" s="130">
        <f>Input!S428*Constants!$B$17/Constants!$B$18</f>
        <v>1.3859932685458325</v>
      </c>
      <c r="T428" s="18">
        <f>S428*Input!T428/100</f>
        <v>1.2741252830583056E-3</v>
      </c>
      <c r="U428" s="18">
        <f>S428*1/((U427+U429)/2)</f>
        <v>1.3867462547029399</v>
      </c>
      <c r="V428" s="18">
        <f>U428*Input!T428/100</f>
        <v>1.2748174932748601E-3</v>
      </c>
      <c r="W428" s="131">
        <v>3.0000000000000001E-3</v>
      </c>
      <c r="X428" s="127">
        <f>IF((((Constants!$B$25*0.000000001*Input!G428/Input!W428*(Constants!$B$11/Constants!$B$9))-(W428*0.000000001))/Input!F428)*1000000000&lt;0, "n.d.", (((Constants!$B$25*0.000000001*Input!G428/Input!W428*(Constants!$B$11/Constants!$B$9))-(W428*0.000000001))/Input!F428)*1000000000)</f>
        <v>49.102670261811276</v>
      </c>
      <c r="Y428" s="127">
        <f>X428*Input!X428/100</f>
        <v>0.12233666327082364</v>
      </c>
      <c r="Z428" s="127">
        <f>(X428/Constants!$B$11)*6.022E+23*0.000000001*Constants!$B$19/(365.2425*24*60)</f>
        <v>1.1987549237915123E-2</v>
      </c>
      <c r="AA428" s="127">
        <f>Z428*Input!X428/100</f>
        <v>2.9866334493458253E-5</v>
      </c>
      <c r="AB428" s="132">
        <v>0.05</v>
      </c>
      <c r="AC428" s="132">
        <v>0.9</v>
      </c>
      <c r="AD428" s="127">
        <f>(((Input!G428*Constants!$B$25*0.000000001*Input!U428*(Constants!$B$10/Constants!$B$9))-((AB428*0.000000000000001)+(Input!G428*AC428*0.000000000000001)))/Input!F428)*1000000000000</f>
        <v>34.805063830184821</v>
      </c>
      <c r="AE428" s="127">
        <f>AD428*Input!V428/100</f>
        <v>0.11668989507393798</v>
      </c>
      <c r="AF428" s="127">
        <f>(AD428/Constants!$B$10)*602200000000*Constants!$B$16/(365.2425*24*60)</f>
        <v>1.5887004044741204</v>
      </c>
      <c r="AG428" s="127">
        <f>AF428*Input!V428/100</f>
        <v>5.3263882636879947E-3</v>
      </c>
      <c r="AH428" s="18">
        <f>AF428/Z428</f>
        <v>132.52920784252206</v>
      </c>
      <c r="AI428" s="131">
        <f>AH428*SQRT((AG428/AF428)^2+(AA428/Z428)^2)</f>
        <v>0.55358039997662922</v>
      </c>
      <c r="AJ428" s="130">
        <f t="shared" si="2222"/>
        <v>386.74625470293989</v>
      </c>
      <c r="AK428" s="131">
        <f>V428*1000</f>
        <v>1.2748174932748602</v>
      </c>
      <c r="AL428" s="131">
        <f>AF428/Q428</f>
        <v>0.52296552900106086</v>
      </c>
      <c r="AM428" s="131">
        <f>AL428*SQRT((R428/Q428)^2+(AG428/AF428)^2)</f>
        <v>1.7537752196676087E-3</v>
      </c>
      <c r="AN428" s="18">
        <f>AL428*1/((AN427+AN429)/2)</f>
        <v>0.52624182876555914</v>
      </c>
      <c r="AO428" s="127">
        <f>AN428*SQRT((R428/Q428)^2+(AG428/AF428)^2)</f>
        <v>1.7647623555695781E-3</v>
      </c>
      <c r="AP428" s="18">
        <f>ThU_Alter_Kombi(AN428,U428)</f>
        <v>50.779800000000002</v>
      </c>
      <c r="AQ428" s="18">
        <f t="shared" si="2228"/>
        <v>0.21959999999999999</v>
      </c>
      <c r="AR428" s="152">
        <f>(AQ428/AP428)</f>
        <v>4.3245542518875616E-3</v>
      </c>
      <c r="AS428" s="129">
        <f t="shared" si="2229"/>
        <v>3.9460398014487114E-3</v>
      </c>
      <c r="AT428" s="129">
        <f t="shared" si="2230"/>
        <v>9.8358574375442329E-6</v>
      </c>
      <c r="AU428" s="18">
        <v>0.75</v>
      </c>
      <c r="AV428" s="18">
        <f>AU428/2</f>
        <v>0.375</v>
      </c>
      <c r="AW428" s="18">
        <f t="shared" si="2232"/>
        <v>50.556399999999996</v>
      </c>
      <c r="AX428" s="133">
        <f t="shared" si="2233"/>
        <v>0.24775178170000001</v>
      </c>
      <c r="AY428" s="133">
        <f t="shared" si="2234"/>
        <v>0.24744155576521937</v>
      </c>
      <c r="AZ428" s="152">
        <f t="shared" si="2235"/>
        <v>4.9005028384141282E-3</v>
      </c>
      <c r="BA428" s="18" t="str">
        <f>Input!B428</f>
        <v>EB 6-23</v>
      </c>
      <c r="BB428" s="134">
        <f>Input!E428</f>
        <v>0</v>
      </c>
      <c r="BC428" s="18">
        <f>((U428-1)*EXP(Constants!$B$17*AW428*1000))*1000</f>
        <v>446.05488258123137</v>
      </c>
      <c r="BD428" s="130">
        <f>SQRT((EXP(Constants!$B$17*AW428*1000)*V428)^2+((U428-1)*Constants!$B$17*EXP(Constants!$B$17*AW428*1000)*AY428*1000)^2)*1000</f>
        <v>1.5029446886196047</v>
      </c>
      <c r="BE428" s="18">
        <f t="shared" si="2236"/>
        <v>50498.399999999994</v>
      </c>
      <c r="BF428" s="135">
        <f t="shared" si="2237"/>
        <v>123.72077788260968</v>
      </c>
      <c r="BG428" s="20">
        <f t="shared" si="2238"/>
        <v>0.48943666037379918</v>
      </c>
      <c r="BH428" s="18"/>
      <c r="BI428" s="18"/>
      <c r="BJ428" s="18"/>
      <c r="BK428" s="18"/>
      <c r="BL428" s="18"/>
      <c r="BM428" s="18"/>
      <c r="BN428" s="157"/>
      <c r="BO428" s="18"/>
      <c r="BP428" s="18"/>
      <c r="BQ428" s="18"/>
      <c r="BR428" s="18"/>
      <c r="BS428" s="18"/>
      <c r="BT428" s="18"/>
      <c r="BU428" s="18"/>
      <c r="BV428" s="18"/>
      <c r="BW428" s="18"/>
      <c r="BX428" s="18"/>
      <c r="BY428" s="18"/>
      <c r="BZ428" s="18"/>
      <c r="CA428" s="18"/>
      <c r="CB428" s="18"/>
      <c r="CC428" s="18"/>
      <c r="CD428" s="18"/>
      <c r="CE428" s="1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  <c r="CY428" s="18"/>
      <c r="CZ428" s="18"/>
      <c r="DA428" s="18"/>
      <c r="DB428" s="18"/>
      <c r="DC428" s="18"/>
      <c r="DD428" s="18"/>
      <c r="DE428" s="18"/>
      <c r="DF428" s="18"/>
    </row>
    <row r="429" spans="1:110" ht="15" customHeight="1" x14ac:dyDescent="0.2">
      <c r="A429" s="136">
        <f>Input!A429</f>
        <v>10073</v>
      </c>
      <c r="B429" s="136" t="str">
        <f>Input!B429</f>
        <v>Hu1-13</v>
      </c>
      <c r="C429" s="136">
        <f>Input!O429</f>
        <v>2.0784705048933829</v>
      </c>
      <c r="D429" s="136">
        <f>C429*Input!P429/100</f>
        <v>2.3006171113313437E-2</v>
      </c>
      <c r="E429" s="137">
        <f>Input!M429</f>
        <v>2.720410698711702</v>
      </c>
      <c r="F429" s="138">
        <f>E429*Input!N429/100</f>
        <v>4.3428189160281503E-4</v>
      </c>
      <c r="G429" s="139">
        <f t="shared" ref="G429" si="2266">E429*137.88</f>
        <v>375.09022713836947</v>
      </c>
      <c r="H429" s="138">
        <f>G429*Input!L429/100</f>
        <v>2.9862303077168924E-2</v>
      </c>
      <c r="I429" s="136">
        <v>0</v>
      </c>
      <c r="J429" s="140">
        <f>(((C429*Constants!$B$24*0.000000001*Input!G429*(Constants!$B$4/Constants!$B$3))-(I429*0.000000000000001))/Input!F429)*1000000000000</f>
        <v>754.00924729163899</v>
      </c>
      <c r="K429" s="136">
        <f>J429*Input!P429/100</f>
        <v>8.3459763914725063</v>
      </c>
      <c r="L429" s="141">
        <f>(J429/Constants!$B$4)*602200000000*Constants!$B$17/(365.2425*24*60)</f>
        <v>10.409934846517606</v>
      </c>
      <c r="M429" s="142">
        <f>L429*Input!P429/100</f>
        <v>0.11522547074571708</v>
      </c>
      <c r="N429" s="136">
        <v>0</v>
      </c>
      <c r="O429" s="140">
        <f>(((G429*Constants!$B$23*0.000000001*Input!G429*(Constants!$B$7/Constants!$B$6))-(N429*0.000000001))/Input!F429)*1000000</f>
        <v>13.707241226500804</v>
      </c>
      <c r="P429" s="136">
        <f>O429*Input!N429/100</f>
        <v>2.1882014547729557E-3</v>
      </c>
      <c r="Q429" s="143">
        <f>(O429/Constants!$B$7)*602200000000000000*Constants!$B$18/(365.2425*24*60)</f>
        <v>10.227257220399538</v>
      </c>
      <c r="R429" s="144">
        <f>Q429*Input!N429/100</f>
        <v>1.6326625291126138E-3</v>
      </c>
      <c r="S429" s="142">
        <f>Input!S429*Constants!$B$17/Constants!$B$18</f>
        <v>0.99871663332380045</v>
      </c>
      <c r="T429" s="136">
        <f>S429*Input!T429/100</f>
        <v>1.65017758761761E-3</v>
      </c>
      <c r="U429" s="142">
        <f>S429</f>
        <v>0.99871663332380045</v>
      </c>
      <c r="V429" s="136">
        <f>U429*Input!T429/100</f>
        <v>1.65017758761761E-3</v>
      </c>
      <c r="W429" s="145">
        <v>0</v>
      </c>
      <c r="X429" s="140">
        <f>(((Constants!$B$25*0.000000001*Input!G429/Input!W429*(Constants!$B$11/Constants!$B$9))-(W429*0.000000001))/Input!F429)*1000000000</f>
        <v>0.89337291066978952</v>
      </c>
      <c r="Y429" s="140">
        <f>X429*Input!X429/100</f>
        <v>5.1217623099608497E-3</v>
      </c>
      <c r="Z429" s="140">
        <f>(X429/Constants!$B$11)*6.022E+23*0.000000001*Constants!$B$19/(365.2425*24*60)</f>
        <v>2.1810120910680208E-4</v>
      </c>
      <c r="AA429" s="140">
        <f>Z429*Input!X429/100</f>
        <v>1.2503877599362313E-6</v>
      </c>
      <c r="AB429" s="141">
        <v>0</v>
      </c>
      <c r="AC429" s="141">
        <v>0.9</v>
      </c>
      <c r="AD429" s="140">
        <f>(((Input!G429*Constants!$B$25*0.000000001*Input!U429*(Constants!$B$10/Constants!$B$9))-((AB429*0.000000000000001)+(Input!G429*AC429*0.000000000000001)))/Input!F429)*1000000000000</f>
        <v>222.85693597161929</v>
      </c>
      <c r="AE429" s="140">
        <f>AD429*Input!V429/100</f>
        <v>0.55162519445356206</v>
      </c>
      <c r="AF429" s="140">
        <f>(AD429/Constants!$B$10)*602200000000*Constants!$B$16/(365.2425*24*60)</f>
        <v>10.172453814347586</v>
      </c>
      <c r="AG429" s="140">
        <f>AF429*Input!V429/100</f>
        <v>2.5179300742625182E-2</v>
      </c>
      <c r="AH429" s="136">
        <f t="shared" ref="AH429" si="2267">AF429/Z429</f>
        <v>46640.9785438935</v>
      </c>
      <c r="AI429" s="145">
        <f t="shared" ref="AI429" si="2268">AH429*SQRT((AG429/AF429)^2+(AA429/Z429)^2)</f>
        <v>291.25351406240964</v>
      </c>
      <c r="AJ429" s="142">
        <f t="shared" si="2222"/>
        <v>-1.2833666761995488</v>
      </c>
      <c r="AK429" s="145">
        <f t="shared" ref="AK429" si="2269">V429*1000</f>
        <v>1.6501775876176099</v>
      </c>
      <c r="AL429" s="145">
        <f t="shared" ref="AL429" si="2270">AF429/Q429</f>
        <v>0.99464143661678517</v>
      </c>
      <c r="AM429" s="145">
        <f t="shared" ref="AM429" si="2271">AL429*SQRT((R429/Q429)^2+(AG429/AF429)^2)</f>
        <v>2.4670947650493346E-3</v>
      </c>
      <c r="AN429" s="136">
        <f>AF429/Q429</f>
        <v>0.99464143661678517</v>
      </c>
      <c r="AO429" s="140">
        <f t="shared" ref="AO429" si="2272">AN429*SQRT((R429/Q429)^2+(AG429/AF429)^2)</f>
        <v>2.4670947650493346E-3</v>
      </c>
      <c r="AP429" s="136">
        <f t="shared" ref="AP429" si="2273">ThU_Alter_Kombi(AN429,U429)</f>
        <v>615.34879999999998</v>
      </c>
      <c r="AQ429" s="136" t="e">
        <f t="shared" si="2228"/>
        <v>#VALUE!</v>
      </c>
      <c r="AR429" s="136" t="e">
        <f>(AQ429/AP429)*100</f>
        <v>#VALUE!</v>
      </c>
      <c r="AS429" s="144">
        <f t="shared" si="2229"/>
        <v>2.1325483891396811E-5</v>
      </c>
      <c r="AT429" s="144">
        <f t="shared" si="2230"/>
        <v>1.2230771036128226E-7</v>
      </c>
      <c r="AU429" s="136">
        <v>0.75</v>
      </c>
      <c r="AV429" s="136">
        <f t="shared" ref="AV429" si="2274">AU429/2</f>
        <v>0.375</v>
      </c>
      <c r="AW429" s="136">
        <f t="shared" si="2232"/>
        <v>615.34709999999995</v>
      </c>
      <c r="AX429" s="146">
        <f t="shared" si="2233"/>
        <v>251.9021644858</v>
      </c>
      <c r="AY429" s="146">
        <f t="shared" si="2234"/>
        <v>104.73594441293405</v>
      </c>
      <c r="AZ429" s="147">
        <f t="shared" si="2235"/>
        <v>0.40936597326257007</v>
      </c>
      <c r="BA429" s="136" t="str">
        <f>Input!B429</f>
        <v>Hu1-13</v>
      </c>
      <c r="BB429" s="148">
        <f>Input!E429</f>
        <v>0</v>
      </c>
      <c r="BC429" s="136">
        <f>((U429-1)*EXP(Constants!$B$17*AW429*1000))*1000</f>
        <v>-7.2865725504579641</v>
      </c>
      <c r="BD429" s="142">
        <f>SQRT((EXP(Constants!$B$17*AW429*1000)*V429)^2+((U429-1)*Constants!$B$17*EXP(Constants!$B$17*AW429*1000)*AY429*1000)^2)*1000</f>
        <v>9.613564426970397</v>
      </c>
      <c r="BE429" s="136">
        <f t="shared" si="2236"/>
        <v>615289.1</v>
      </c>
      <c r="BF429" s="149">
        <f t="shared" si="2237"/>
        <v>52367.97220646702</v>
      </c>
      <c r="BG429" s="158">
        <f t="shared" si="2238"/>
        <v>17.02062858717203</v>
      </c>
      <c r="BH429" s="136"/>
      <c r="BI429" s="18"/>
      <c r="BJ429" s="18"/>
      <c r="BK429" s="18"/>
      <c r="BL429" s="18"/>
      <c r="BM429" s="18"/>
      <c r="BN429" s="157"/>
      <c r="BO429" s="18"/>
      <c r="BP429" s="18"/>
      <c r="BQ429" s="18"/>
      <c r="BR429" s="18"/>
      <c r="BS429" s="18"/>
      <c r="BT429" s="18"/>
      <c r="BU429" s="18"/>
      <c r="BV429" s="18"/>
      <c r="BW429" s="18"/>
      <c r="BX429" s="18"/>
      <c r="BY429" s="18"/>
      <c r="BZ429" s="18"/>
      <c r="CA429" s="18"/>
      <c r="CB429" s="18"/>
      <c r="CC429" s="18"/>
      <c r="CD429" s="18"/>
      <c r="CE429" s="1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  <c r="CY429" s="18"/>
      <c r="CZ429" s="18"/>
      <c r="DA429" s="18"/>
      <c r="DB429" s="18"/>
      <c r="DC429" s="18"/>
      <c r="DD429" s="18"/>
      <c r="DE429" s="18"/>
      <c r="DF429" s="18"/>
    </row>
    <row r="430" spans="1:110" ht="15" customHeight="1" x14ac:dyDescent="0.2">
      <c r="A430" s="18" t="str">
        <f>Input!A430</f>
        <v>9806-4</v>
      </c>
      <c r="B430" s="18" t="str">
        <f>Input!B430</f>
        <v>EB 6-23</v>
      </c>
      <c r="C430" s="18">
        <f>Input!O430</f>
        <v>2.114057745543898</v>
      </c>
      <c r="D430" s="18">
        <f>C430*Input!P430/100</f>
        <v>6.4411547620370994E-3</v>
      </c>
      <c r="E430" s="150">
        <f>Input!M430</f>
        <v>2.0410086422627383</v>
      </c>
      <c r="F430" s="151">
        <f>E430*Input!N430/100</f>
        <v>1.4998834972991087E-4</v>
      </c>
      <c r="G430" s="21">
        <f>E430*137.88</f>
        <v>281.41427159518634</v>
      </c>
      <c r="H430" s="151">
        <f>G430*Input!L430/100</f>
        <v>1.0884373862470762E-2</v>
      </c>
      <c r="I430" s="18">
        <v>0.3</v>
      </c>
      <c r="J430" s="127">
        <f>(((C430*Constants!$B$24*0.000000001*Input!G430*(Constants!$B$4/Constants!$B$3))-(I430*0.000000000000001))/Input!F430)*1000000000000</f>
        <v>287.95629912795459</v>
      </c>
      <c r="K430" s="18">
        <f>J430*Input!P430/100</f>
        <v>0.87735119407034678</v>
      </c>
      <c r="L430" s="132">
        <f>(J430/Constants!$B$4)*602200000000*Constants!$B$17/(365.2425*24*60)</f>
        <v>3.9755564316135166</v>
      </c>
      <c r="M430" s="130">
        <f>L430*Input!P430/100</f>
        <v>1.2112807370191532E-2</v>
      </c>
      <c r="N430" s="18">
        <v>5.0000000000000001E-3</v>
      </c>
      <c r="O430" s="127">
        <f>(((G430*Constants!$B$23*0.000000001*Input!G430*(Constants!$B$7/Constants!$B$6))-(N430*0.000000001))/Input!F430)*1000000</f>
        <v>3.8613001100765199</v>
      </c>
      <c r="P430" s="18">
        <f>O430*Input!N430/100</f>
        <v>2.8375677561082402E-4</v>
      </c>
      <c r="Q430" s="128">
        <f>(O430/Constants!$B$7)*602200000000000000*Constants!$B$18/(365.2425*24*60)</f>
        <v>2.8809961667969275</v>
      </c>
      <c r="R430" s="129">
        <f>Q430*Input!N430/100</f>
        <v>2.1171682063874576E-4</v>
      </c>
      <c r="S430" s="130">
        <f>Input!S430*Constants!$B$17/Constants!$B$18</f>
        <v>1.3719920581006337</v>
      </c>
      <c r="T430" s="18">
        <f>S430*Input!T430/100</f>
        <v>8.691848537021275E-4</v>
      </c>
      <c r="U430" s="18">
        <f>S430*1/((U429+U431)/2)</f>
        <v>1.374406801037179</v>
      </c>
      <c r="V430" s="18">
        <f>U430*Input!T430/100</f>
        <v>8.7071464243059513E-4</v>
      </c>
      <c r="W430" s="131">
        <v>3.0000000000000001E-3</v>
      </c>
      <c r="X430" s="127">
        <f>IF((((Constants!$B$25*0.000000001*Input!G430/Input!W430*(Constants!$B$11/Constants!$B$9))-(W430*0.000000001))/Input!F430)*1000000000&lt;0, "n.d.", (((Constants!$B$25*0.000000001*Input!G430/Input!W430*(Constants!$B$11/Constants!$B$9))-(W430*0.000000001))/Input!F430)*1000000000)</f>
        <v>36.455360375842453</v>
      </c>
      <c r="Y430" s="127">
        <f>X430*Input!X430/100</f>
        <v>5.3395747601421649E-2</v>
      </c>
      <c r="Z430" s="127">
        <f>(X430/Constants!$B$11)*6.022E+23*0.000000001*Constants!$B$19/(365.2425*24*60)</f>
        <v>8.899932023273863E-3</v>
      </c>
      <c r="AA430" s="127">
        <f>Z430*Input!X430/100</f>
        <v>1.3035628206255505E-5</v>
      </c>
      <c r="AB430" s="132">
        <v>0.05</v>
      </c>
      <c r="AC430" s="132">
        <v>0.9</v>
      </c>
      <c r="AD430" s="127">
        <f>(((Input!G430*Constants!$B$25*0.000000001*Input!U430*(Constants!$B$10/Constants!$B$9))-((AB430*0.000000000000001)+(Input!G430*AC430*0.000000000000001)))/Input!F430)*1000000000000</f>
        <v>40.798993235217722</v>
      </c>
      <c r="AE430" s="127">
        <f>AD430*Input!V430/100</f>
        <v>9.7270649632617334E-2</v>
      </c>
      <c r="AF430" s="127">
        <f>(AD430/Constants!$B$10)*602200000000*Constants!$B$16/(365.2425*24*60)</f>
        <v>1.8622973188951373</v>
      </c>
      <c r="AG430" s="127">
        <f>AF430*Input!V430/100</f>
        <v>4.4399838244450953E-3</v>
      </c>
      <c r="AH430" s="18">
        <f>AF430/Z430</f>
        <v>209.24848796879758</v>
      </c>
      <c r="AI430" s="131">
        <f>AH430*SQRT((AG430/AF430)^2+(AA430/Z430)^2)</f>
        <v>0.5855015028566688</v>
      </c>
      <c r="AJ430" s="130">
        <f t="shared" si="2222"/>
        <v>374.40680103717904</v>
      </c>
      <c r="AK430" s="131">
        <f>V430*1000</f>
        <v>0.87071464243059515</v>
      </c>
      <c r="AL430" s="131">
        <f>AF430/Q430</f>
        <v>0.64640742683306907</v>
      </c>
      <c r="AM430" s="131">
        <f>AL430*SQRT((R430/Q430)^2+(AG430/AF430)^2)</f>
        <v>1.5418599118631993E-3</v>
      </c>
      <c r="AN430" s="18">
        <f>AL430*1/((AN429+AN431)/2)</f>
        <v>0.65021729834995667</v>
      </c>
      <c r="AO430" s="127">
        <f>AN430*SQRT((R430/Q430)^2+(AG430/AF430)^2)</f>
        <v>1.5509475057202474E-3</v>
      </c>
      <c r="AP430" s="18">
        <f>ThU_Alter_Kombi(AN430,U430)</f>
        <v>67.527500000000003</v>
      </c>
      <c r="AQ430" s="18">
        <f t="shared" si="2228"/>
        <v>0.2266</v>
      </c>
      <c r="AR430" s="152">
        <f>(AQ430/AP430)</f>
        <v>3.3556699122579687E-3</v>
      </c>
      <c r="AS430" s="129">
        <f t="shared" si="2229"/>
        <v>3.089185652464352E-3</v>
      </c>
      <c r="AT430" s="129">
        <f t="shared" si="2230"/>
        <v>4.5303861669438258E-6</v>
      </c>
      <c r="AU430" s="18">
        <v>0.75</v>
      </c>
      <c r="AV430" s="18">
        <f>AU430/2</f>
        <v>0.375</v>
      </c>
      <c r="AW430" s="18">
        <f t="shared" si="2232"/>
        <v>67.353499999999997</v>
      </c>
      <c r="AX430" s="133">
        <f t="shared" si="2233"/>
        <v>0.24607180519999999</v>
      </c>
      <c r="AY430" s="133">
        <f t="shared" si="2234"/>
        <v>0.2410695911360724</v>
      </c>
      <c r="AZ430" s="152">
        <f t="shared" si="2235"/>
        <v>3.653437537767154E-3</v>
      </c>
      <c r="BA430" s="18" t="str">
        <f>Input!B430</f>
        <v>EB 6-23</v>
      </c>
      <c r="BB430" s="134">
        <f>Input!E430</f>
        <v>0</v>
      </c>
      <c r="BC430" s="18">
        <f>((U430-1)*EXP(Constants!$B$17*AW430*1000))*1000</f>
        <v>452.78551104970001</v>
      </c>
      <c r="BD430" s="130">
        <f>SQRT((EXP(Constants!$B$17*AW430*1000)*V430)^2+((U430-1)*Constants!$B$17*EXP(Constants!$B$17*AW430*1000)*AY430*1000)^2)*1000</f>
        <v>1.0971216900798588</v>
      </c>
      <c r="BE430" s="18">
        <f t="shared" si="2236"/>
        <v>67295.5</v>
      </c>
      <c r="BF430" s="135">
        <f t="shared" si="2237"/>
        <v>120.5347955680362</v>
      </c>
      <c r="BG430" s="20">
        <f t="shared" si="2238"/>
        <v>0.3579169473539941</v>
      </c>
      <c r="BH430" s="18"/>
      <c r="BI430" s="18"/>
      <c r="BJ430" s="18"/>
      <c r="BK430" s="18"/>
      <c r="BL430" s="18"/>
      <c r="BM430" s="18"/>
      <c r="BN430" s="157"/>
      <c r="BO430" s="18"/>
      <c r="BP430" s="18"/>
      <c r="BQ430" s="18"/>
      <c r="BR430" s="18"/>
      <c r="BS430" s="18"/>
      <c r="BT430" s="18"/>
      <c r="BU430" s="18"/>
      <c r="BV430" s="18"/>
      <c r="BW430" s="18"/>
      <c r="BX430" s="18"/>
      <c r="BY430" s="18"/>
      <c r="BZ430" s="18"/>
      <c r="CA430" s="18"/>
      <c r="CB430" s="18"/>
      <c r="CC430" s="18"/>
      <c r="CD430" s="18"/>
      <c r="CE430" s="1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  <c r="CY430" s="18"/>
      <c r="CZ430" s="18"/>
      <c r="DA430" s="18"/>
      <c r="DB430" s="18"/>
      <c r="DC430" s="18"/>
      <c r="DD430" s="18"/>
      <c r="DE430" s="18"/>
      <c r="DF430" s="18"/>
    </row>
    <row r="431" spans="1:110" ht="15" customHeight="1" x14ac:dyDescent="0.2">
      <c r="A431" s="136">
        <f>Input!A431</f>
        <v>10073</v>
      </c>
      <c r="B431" s="136" t="str">
        <f>Input!B431</f>
        <v>Hu1-13</v>
      </c>
      <c r="C431" s="136">
        <f>Input!O431</f>
        <v>2.0495071353838545</v>
      </c>
      <c r="D431" s="136">
        <f>C431*Input!P431/100</f>
        <v>2.3071471451380016E-2</v>
      </c>
      <c r="E431" s="137">
        <f>Input!M431</f>
        <v>2.7196703297658447</v>
      </c>
      <c r="F431" s="138">
        <f>E431*Input!N431/100</f>
        <v>3.6557711327856043E-4</v>
      </c>
      <c r="G431" s="139">
        <f t="shared" ref="G431" si="2275">E431*137.88</f>
        <v>374.98814506811465</v>
      </c>
      <c r="H431" s="138">
        <f>G431*Input!L431/100</f>
        <v>2.7351383944744387E-2</v>
      </c>
      <c r="I431" s="136">
        <v>0</v>
      </c>
      <c r="J431" s="140">
        <f>(((C431*Constants!$B$24*0.000000001*Input!G431*(Constants!$B$4/Constants!$B$3))-(I431*0.000000000000001))/Input!F431)*1000000000000</f>
        <v>743.50217086621274</v>
      </c>
      <c r="K431" s="136">
        <f>J431*Input!P431/100</f>
        <v>8.3696654737267657</v>
      </c>
      <c r="L431" s="141">
        <f>(J431/Constants!$B$4)*602200000000*Constants!$B$17/(365.2425*24*60)</f>
        <v>10.264872990301722</v>
      </c>
      <c r="M431" s="142">
        <f>L431*Input!P431/100</f>
        <v>0.11555252482857674</v>
      </c>
      <c r="N431" s="136">
        <v>0</v>
      </c>
      <c r="O431" s="140">
        <f>(((G431*Constants!$B$23*0.000000001*Input!G431*(Constants!$B$7/Constants!$B$6))-(N431*0.000000001))/Input!F431)*1000000</f>
        <v>13.703510754575264</v>
      </c>
      <c r="P431" s="136">
        <f>O431*Input!N431/100</f>
        <v>1.8420210157863695E-3</v>
      </c>
      <c r="Q431" s="143">
        <f>(O431/Constants!$B$7)*602200000000000000*Constants!$B$18/(365.2425*24*60)</f>
        <v>10.224473837857017</v>
      </c>
      <c r="R431" s="144">
        <f>Q431*Input!N431/100</f>
        <v>1.3743701174096892E-3</v>
      </c>
      <c r="S431" s="142">
        <f>Input!S431*Constants!$B$17/Constants!$B$18</f>
        <v>0.99776949736949494</v>
      </c>
      <c r="T431" s="136">
        <f>S431*Input!T431/100</f>
        <v>1.6408210599290437E-3</v>
      </c>
      <c r="U431" s="142">
        <f>S431</f>
        <v>0.99776949736949494</v>
      </c>
      <c r="V431" s="136">
        <f>U431*Input!T431/100</f>
        <v>1.6408210599290437E-3</v>
      </c>
      <c r="W431" s="145">
        <v>0</v>
      </c>
      <c r="X431" s="140">
        <f>(((Constants!$B$25*0.000000001*Input!G431/Input!W431*(Constants!$B$11/Constants!$B$9))-(W431*0.000000001))/Input!F431)*1000000000</f>
        <v>0.88783261018128945</v>
      </c>
      <c r="Y431" s="140">
        <f>X431*Input!X431/100</f>
        <v>4.8436959671719869E-3</v>
      </c>
      <c r="Z431" s="140">
        <f>(X431/Constants!$B$11)*6.022E+23*0.000000001*Constants!$B$19/(365.2425*24*60)</f>
        <v>2.1674864264667628E-4</v>
      </c>
      <c r="AA431" s="140">
        <f>Z431*Input!X431/100</f>
        <v>1.1825027761295372E-6</v>
      </c>
      <c r="AB431" s="141">
        <v>0</v>
      </c>
      <c r="AC431" s="141">
        <v>0.9</v>
      </c>
      <c r="AD431" s="140">
        <f>(((Input!G431*Constants!$B$25*0.000000001*Input!U431*(Constants!$B$10/Constants!$B$9))-((AB431*0.000000000000001)+(Input!G431*AC431*0.000000000000001)))/Input!F431)*1000000000000</f>
        <v>222.5719213974298</v>
      </c>
      <c r="AE431" s="140">
        <f>AD431*Input!V431/100</f>
        <v>0.57587838314983852</v>
      </c>
      <c r="AF431" s="140">
        <f>(AD431/Constants!$B$10)*602200000000*Constants!$B$16/(365.2425*24*60)</f>
        <v>10.159444133586618</v>
      </c>
      <c r="AG431" s="140">
        <f>AF431*Input!V431/100</f>
        <v>2.6286353753059412E-2</v>
      </c>
      <c r="AH431" s="136">
        <f t="shared" ref="AH431" si="2276">AF431/Z431</f>
        <v>46872.008099020073</v>
      </c>
      <c r="AI431" s="145">
        <f t="shared" ref="AI431" si="2277">AH431*SQRT((AG431/AF431)^2+(AA431/Z431)^2)</f>
        <v>283.01751425745891</v>
      </c>
      <c r="AJ431" s="142">
        <f t="shared" si="2222"/>
        <v>-2.2305026305050601</v>
      </c>
      <c r="AK431" s="145">
        <f t="shared" ref="AK431" si="2278">V431*1000</f>
        <v>1.6408210599290438</v>
      </c>
      <c r="AL431" s="145">
        <f t="shared" ref="AL431" si="2279">AF431/Q431</f>
        <v>0.9936397994359748</v>
      </c>
      <c r="AM431" s="145">
        <f t="shared" ref="AM431" si="2280">AL431*SQRT((R431/Q431)^2+(AG431/AF431)^2)</f>
        <v>2.5743919781999886E-3</v>
      </c>
      <c r="AN431" s="136">
        <f>AF431/Q431</f>
        <v>0.9936397994359748</v>
      </c>
      <c r="AO431" s="140">
        <f t="shared" ref="AO431" si="2281">AN431*SQRT((R431/Q431)^2+(AG431/AF431)^2)</f>
        <v>2.5743919781999886E-3</v>
      </c>
      <c r="AP431" s="136">
        <f t="shared" ref="AP431" si="2282">ThU_Alter_Kombi(AN431,U431)</f>
        <v>626.47339999999997</v>
      </c>
      <c r="AQ431" s="136" t="e">
        <f t="shared" si="2228"/>
        <v>#VALUE!</v>
      </c>
      <c r="AR431" s="136" t="e">
        <f>(AQ431/AP431)*100</f>
        <v>#VALUE!</v>
      </c>
      <c r="AS431" s="144">
        <f t="shared" si="2229"/>
        <v>2.1199002128025923E-5</v>
      </c>
      <c r="AT431" s="144">
        <f t="shared" si="2230"/>
        <v>1.1568924400324568E-7</v>
      </c>
      <c r="AU431" s="136">
        <v>0.75</v>
      </c>
      <c r="AV431" s="136">
        <f t="shared" ref="AV431" si="2283">AU431/2</f>
        <v>0.375</v>
      </c>
      <c r="AW431" s="136">
        <f t="shared" si="2232"/>
        <v>626.47170000000006</v>
      </c>
      <c r="AX431" s="146">
        <f t="shared" si="2233"/>
        <v>275.86307021160002</v>
      </c>
      <c r="AY431" s="146">
        <f t="shared" si="2234"/>
        <v>119.11908655698103</v>
      </c>
      <c r="AZ431" s="147">
        <f t="shared" si="2235"/>
        <v>0.44034402545494072</v>
      </c>
      <c r="BA431" s="136" t="str">
        <f>Input!B431</f>
        <v>Hu1-13</v>
      </c>
      <c r="BB431" s="148">
        <f>Input!E431</f>
        <v>0</v>
      </c>
      <c r="BC431" s="136">
        <f>((U431-1)*EXP(Constants!$B$17*AW431*1000))*1000</f>
        <v>-13.068015510195202</v>
      </c>
      <c r="BD431" s="142">
        <f>SQRT((EXP(Constants!$B$17*AW431*1000)*V431)^2+((U431-1)*Constants!$B$17*EXP(Constants!$B$17*AW431*1000)*AY431*1000)^2)*1000</f>
        <v>10.569379013903729</v>
      </c>
      <c r="BE431" s="136">
        <f t="shared" si="2236"/>
        <v>626413.70000000007</v>
      </c>
      <c r="BF431" s="149">
        <f t="shared" si="2237"/>
        <v>59559.543278490513</v>
      </c>
      <c r="BG431" s="158">
        <f t="shared" si="2238"/>
        <v>19.014280542438073</v>
      </c>
      <c r="BH431" s="136"/>
      <c r="BI431" s="18"/>
      <c r="BJ431" s="18"/>
      <c r="BK431" s="18"/>
      <c r="BL431" s="18"/>
      <c r="BM431" s="18"/>
      <c r="BN431" s="157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</row>
    <row r="432" spans="1:110" ht="15" customHeight="1" x14ac:dyDescent="0.2">
      <c r="A432" s="18" t="str">
        <f>Input!A432</f>
        <v>9806-5</v>
      </c>
      <c r="B432" s="18" t="str">
        <f>Input!B432</f>
        <v>EB 6-23</v>
      </c>
      <c r="C432" s="18">
        <f>Input!O432</f>
        <v>1.6038908317002125</v>
      </c>
      <c r="D432" s="18">
        <f>C432*Input!P432/100</f>
        <v>8.0368492870798239E-3</v>
      </c>
      <c r="E432" s="150">
        <f>Input!M432</f>
        <v>1.5595716797371009</v>
      </c>
      <c r="F432" s="151">
        <f>E432*Input!N432/100</f>
        <v>1.0906006753372842E-4</v>
      </c>
      <c r="G432" s="21">
        <f>E432*137.88</f>
        <v>215.03374320215147</v>
      </c>
      <c r="H432" s="151">
        <f>G432*Input!L432/100</f>
        <v>9.5571618391157246E-3</v>
      </c>
      <c r="I432" s="18">
        <v>0.3</v>
      </c>
      <c r="J432" s="127">
        <f>(((C432*Constants!$B$24*0.000000001*Input!G432*(Constants!$B$4/Constants!$B$3))-(I432*0.000000000000001))/Input!F432)*1000000000000</f>
        <v>265.19461944309984</v>
      </c>
      <c r="K432" s="18">
        <f>J432*Input!P432/100</f>
        <v>1.3288492870486428</v>
      </c>
      <c r="L432" s="132">
        <f>(J432/Constants!$B$4)*602200000000*Constants!$B$17/(365.2425*24*60)</f>
        <v>3.6613061709333667</v>
      </c>
      <c r="M432" s="130">
        <f>L432*Input!P432/100</f>
        <v>1.8346239848789633E-2</v>
      </c>
      <c r="N432" s="18">
        <v>5.0000000000000001E-3</v>
      </c>
      <c r="O432" s="127">
        <f>(((G432*Constants!$B$23*0.000000001*Input!G432*(Constants!$B$7/Constants!$B$6))-(N432*0.000000001))/Input!F432)*1000000</f>
        <v>3.5815678712957064</v>
      </c>
      <c r="P432" s="18">
        <f>O432*Input!N432/100</f>
        <v>2.5045724989439835E-4</v>
      </c>
      <c r="Q432" s="128">
        <f>(O432/Constants!$B$7)*602200000000000000*Constants!$B$18/(365.2425*24*60)</f>
        <v>2.6722821366302658</v>
      </c>
      <c r="R432" s="129">
        <f>Q432*Input!N432/100</f>
        <v>1.8687135325463281E-4</v>
      </c>
      <c r="S432" s="130">
        <f>Input!S432*Constants!$B$17/Constants!$B$18</f>
        <v>1.3701335708616662</v>
      </c>
      <c r="T432" s="18">
        <f>S432*Input!T432/100</f>
        <v>1.2420743055751187E-3</v>
      </c>
      <c r="U432" s="18">
        <f>S432*1/((U431+U433)/2)</f>
        <v>1.3716312897778962</v>
      </c>
      <c r="V432" s="18">
        <f>U432*Input!T432/100</f>
        <v>1.243432040486798E-3</v>
      </c>
      <c r="W432" s="131">
        <v>3.0000000000000001E-3</v>
      </c>
      <c r="X432" s="127">
        <f>IF((((Constants!$B$25*0.000000001*Input!G432/Input!W432*(Constants!$B$11/Constants!$B$9))-(W432*0.000000001))/Input!F432)*1000000000&lt;0, "n.d.", (((Constants!$B$25*0.000000001*Input!G432/Input!W432*(Constants!$B$11/Constants!$B$9))-(W432*0.000000001))/Input!F432)*1000000000)</f>
        <v>31.652914651804814</v>
      </c>
      <c r="Y432" s="127">
        <f>X432*Input!X432/100</f>
        <v>6.0819894008063563E-2</v>
      </c>
      <c r="Z432" s="127">
        <f>(X432/Constants!$B$11)*6.022E+23*0.000000001*Constants!$B$19/(365.2425*24*60)</f>
        <v>7.7274997650614262E-3</v>
      </c>
      <c r="AA432" s="127">
        <f>Z432*Input!X432/100</f>
        <v>1.4848102357347176E-5</v>
      </c>
      <c r="AB432" s="132">
        <v>0.05</v>
      </c>
      <c r="AC432" s="132">
        <v>0.9</v>
      </c>
      <c r="AD432" s="127">
        <f>(((Input!G432*Constants!$B$25*0.000000001*Input!U432*(Constants!$B$10/Constants!$B$9))-((AB432*0.000000000000001)+(Input!G432*AC432*0.000000000000001)))/Input!F432)*1000000000000</f>
        <v>43.127312689619473</v>
      </c>
      <c r="AE432" s="127">
        <f>AD432*Input!V432/100</f>
        <v>9.7875774810601918E-2</v>
      </c>
      <c r="AF432" s="127">
        <f>(AD432/Constants!$B$10)*602200000000*Constants!$B$16/(365.2425*24*60)</f>
        <v>1.9685750167899203</v>
      </c>
      <c r="AG432" s="127">
        <f>AF432*Input!V432/100</f>
        <v>4.4676051676988257E-3</v>
      </c>
      <c r="AH432" s="18">
        <f>AF432/Z432</f>
        <v>254.74928199810461</v>
      </c>
      <c r="AI432" s="131">
        <f>AH432*SQRT((AG432/AF432)^2+(AA432/Z432)^2)</f>
        <v>0.757530057301944</v>
      </c>
      <c r="AJ432" s="130">
        <f t="shared" si="2222"/>
        <v>371.63128977789614</v>
      </c>
      <c r="AK432" s="131">
        <f>V432*1000</f>
        <v>1.243432040486798</v>
      </c>
      <c r="AL432" s="131">
        <f>AF432/Q432</f>
        <v>0.73666436257074386</v>
      </c>
      <c r="AM432" s="131">
        <f>AL432*SQRT((R432/Q432)^2+(AG432/AF432)^2)</f>
        <v>1.6726248708232615E-3</v>
      </c>
      <c r="AN432" s="18">
        <f>AL432*1/((AN431+AN433)/2)</f>
        <v>0.7414799368744377</v>
      </c>
      <c r="AO432" s="127">
        <f>AN432*SQRT((R432/Q432)^2+(AG432/AF432)^2)</f>
        <v>1.6835588181633328E-3</v>
      </c>
      <c r="AP432" s="18">
        <f>ThU_Alter_Kombi(AN432,U432)</f>
        <v>81.223500000000001</v>
      </c>
      <c r="AQ432" s="18">
        <f t="shared" si="2228"/>
        <v>0.29020000000000001</v>
      </c>
      <c r="AR432" s="152">
        <f>(AQ432/AP432)</f>
        <v>3.5728576089432249E-3</v>
      </c>
      <c r="AS432" s="129">
        <f t="shared" si="2229"/>
        <v>2.8917230179915676E-3</v>
      </c>
      <c r="AT432" s="129">
        <f t="shared" si="2230"/>
        <v>5.5600163501575883E-6</v>
      </c>
      <c r="AU432" s="18">
        <v>0.75</v>
      </c>
      <c r="AV432" s="18">
        <f>AU432/2</f>
        <v>0.375</v>
      </c>
      <c r="AW432" s="18">
        <f t="shared" si="2232"/>
        <v>81.062200000000004</v>
      </c>
      <c r="AX432" s="133">
        <f t="shared" si="2233"/>
        <v>0.29246881810000003</v>
      </c>
      <c r="AY432" s="133">
        <f t="shared" si="2234"/>
        <v>0.29794671373995346</v>
      </c>
      <c r="AZ432" s="152">
        <f t="shared" si="2235"/>
        <v>3.607955595826415E-3</v>
      </c>
      <c r="BA432" s="18" t="str">
        <f>Input!B432</f>
        <v>EB 6-23</v>
      </c>
      <c r="BB432" s="134">
        <f>Input!E432</f>
        <v>0</v>
      </c>
      <c r="BC432" s="18">
        <f>((U432-1)*EXP(Constants!$B$17*AW432*1000))*1000</f>
        <v>467.1566303699401</v>
      </c>
      <c r="BD432" s="130">
        <f>SQRT((EXP(Constants!$B$17*AW432*1000)*V432)^2+((U432-1)*Constants!$B$17*EXP(Constants!$B$17*AW432*1000)*AY432*1000)^2)*1000</f>
        <v>1.6116475351641102</v>
      </c>
      <c r="BE432" s="18">
        <f t="shared" si="2236"/>
        <v>81004.2</v>
      </c>
      <c r="BF432" s="135">
        <f t="shared" si="2237"/>
        <v>148.97335686997673</v>
      </c>
      <c r="BG432" s="20">
        <f t="shared" si="2238"/>
        <v>0.36755320450216433</v>
      </c>
      <c r="BH432" s="18"/>
      <c r="BI432" s="18"/>
      <c r="BJ432" s="18"/>
      <c r="BK432" s="18"/>
      <c r="BL432" s="18"/>
      <c r="BM432" s="18"/>
      <c r="BN432" s="157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</row>
    <row r="433" spans="1:110" ht="15" customHeight="1" x14ac:dyDescent="0.2">
      <c r="A433" s="136">
        <f>Input!A433</f>
        <v>10073</v>
      </c>
      <c r="B433" s="136" t="str">
        <f>Input!B433</f>
        <v>Hu1-13</v>
      </c>
      <c r="C433" s="136">
        <f>Input!O433</f>
        <v>2.1028956338605473</v>
      </c>
      <c r="D433" s="136">
        <f>C433*Input!P433/100</f>
        <v>1.9319966151537332E-2</v>
      </c>
      <c r="E433" s="137">
        <f>Input!M433</f>
        <v>2.7201791591531501</v>
      </c>
      <c r="F433" s="138">
        <f>E433*Input!N433/100</f>
        <v>2.987851663705936E-4</v>
      </c>
      <c r="G433" s="139">
        <f t="shared" ref="G433" si="2284">E433*137.88</f>
        <v>375.05830246403633</v>
      </c>
      <c r="H433" s="138">
        <f>G433*Input!L433/100</f>
        <v>3.0497920988207423E-2</v>
      </c>
      <c r="I433" s="136">
        <v>0</v>
      </c>
      <c r="J433" s="140">
        <f>(((C433*Constants!$B$24*0.000000001*Input!G433*(Constants!$B$4/Constants!$B$3))-(I433*0.000000000000001))/Input!F433)*1000000000000</f>
        <v>762.86998073200959</v>
      </c>
      <c r="K433" s="136">
        <f>J433*Input!P433/100</f>
        <v>7.0087273797363103</v>
      </c>
      <c r="L433" s="141">
        <f>(J433/Constants!$B$4)*602200000000*Constants!$B$17/(365.2425*24*60)</f>
        <v>10.532267109865755</v>
      </c>
      <c r="M433" s="142">
        <f>L433*Input!P433/100</f>
        <v>9.6763263371276859E-2</v>
      </c>
      <c r="N433" s="136">
        <v>0</v>
      </c>
      <c r="O433" s="140">
        <f>(((G433*Constants!$B$23*0.000000001*Input!G433*(Constants!$B$7/Constants!$B$6))-(N433*0.000000001))/Input!F433)*1000000</f>
        <v>13.706074575971142</v>
      </c>
      <c r="P433" s="136">
        <f>O433*Input!N433/100</f>
        <v>1.5054786956548169E-3</v>
      </c>
      <c r="Q433" s="143">
        <f>(O433/Constants!$B$7)*602200000000000000*Constants!$B$18/(365.2425*24*60)</f>
        <v>10.226386758221484</v>
      </c>
      <c r="R433" s="144">
        <f>Q433*Input!N433/100</f>
        <v>1.1232689062570722E-3</v>
      </c>
      <c r="S433" s="142">
        <f>Input!S433*Constants!$B$17/Constants!$B$18</f>
        <v>1.0000466520178928</v>
      </c>
      <c r="T433" s="136">
        <f>S433*Input!T433/100</f>
        <v>1.5691891257716417E-3</v>
      </c>
      <c r="U433" s="142">
        <f>S433</f>
        <v>1.0000466520178928</v>
      </c>
      <c r="V433" s="136">
        <f>U433*Input!T433/100</f>
        <v>1.5691891257716417E-3</v>
      </c>
      <c r="W433" s="145">
        <v>0</v>
      </c>
      <c r="X433" s="140">
        <f>(((Constants!$B$25*0.000000001*Input!G433/Input!W433*(Constants!$B$11/Constants!$B$9))-(W433*0.000000001))/Input!F433)*1000000000</f>
        <v>0.88626314761362057</v>
      </c>
      <c r="Y433" s="140">
        <f>X433*Input!X433/100</f>
        <v>4.6859806239457485E-3</v>
      </c>
      <c r="Z433" s="140">
        <f>(X433/Constants!$B$11)*6.022E+23*0.000000001*Constants!$B$19/(365.2425*24*60)</f>
        <v>2.1636548609517552E-4</v>
      </c>
      <c r="AA433" s="140">
        <f>Z433*Input!X433/100</f>
        <v>1.1439993621111432E-6</v>
      </c>
      <c r="AB433" s="141">
        <v>0</v>
      </c>
      <c r="AC433" s="141">
        <v>0.9</v>
      </c>
      <c r="AD433" s="140">
        <f>(((Input!G433*Constants!$B$25*0.000000001*Input!U433*(Constants!$B$10/Constants!$B$9))-((AB433*0.000000000000001)+(Input!G433*AC433*0.000000000000001)))/Input!F433)*1000000000000</f>
        <v>222.55336655104992</v>
      </c>
      <c r="AE433" s="140">
        <f>AD433*Input!V433/100</f>
        <v>0.55893100762507275</v>
      </c>
      <c r="AF433" s="140">
        <f>(AD433/Constants!$B$10)*602200000000*Constants!$B$16/(365.2425*24*60)</f>
        <v>10.158597185220353</v>
      </c>
      <c r="AG433" s="140">
        <f>AF433*Input!V433/100</f>
        <v>2.5512779468514643E-2</v>
      </c>
      <c r="AH433" s="136">
        <f t="shared" ref="AH433" si="2285">AF433/Z433</f>
        <v>46951.098202195513</v>
      </c>
      <c r="AI433" s="145">
        <f t="shared" ref="AI433" si="2286">AH433*SQRT((AG433/AF433)^2+(AA433/Z433)^2)</f>
        <v>274.82801494233445</v>
      </c>
      <c r="AJ433" s="142">
        <f t="shared" si="2222"/>
        <v>4.665201789277873E-2</v>
      </c>
      <c r="AK433" s="145">
        <f t="shared" ref="AK433" si="2287">V433*1000</f>
        <v>1.5691891257716417</v>
      </c>
      <c r="AL433" s="145">
        <f t="shared" ref="AL433" si="2288">AF433/Q433</f>
        <v>0.99337111194756733</v>
      </c>
      <c r="AM433" s="145">
        <f t="shared" ref="AM433" si="2289">AL433*SQRT((R433/Q433)^2+(AG433/AF433)^2)</f>
        <v>2.4971839165964837E-3</v>
      </c>
      <c r="AN433" s="136">
        <f>AF433/Q433</f>
        <v>0.99337111194756733</v>
      </c>
      <c r="AO433" s="140">
        <f t="shared" ref="AO433" si="2290">AN433*SQRT((R433/Q433)^2+(AG433/AF433)^2)</f>
        <v>2.4971839165964837E-3</v>
      </c>
      <c r="AP433" s="136">
        <f t="shared" ref="AP433" si="2291">ThU_Alter_Kombi(AN433,U433)</f>
        <v>545.93849999999998</v>
      </c>
      <c r="AQ433" s="136" t="e">
        <f t="shared" si="2228"/>
        <v>#VALUE!</v>
      </c>
      <c r="AR433" s="136" t="e">
        <f>(AQ433/AP433)*100</f>
        <v>#VALUE!</v>
      </c>
      <c r="AS433" s="144">
        <f t="shared" si="2229"/>
        <v>2.115756925790323E-5</v>
      </c>
      <c r="AT433" s="144">
        <f t="shared" si="2230"/>
        <v>1.1189154275905039E-7</v>
      </c>
      <c r="AU433" s="136">
        <v>0.75</v>
      </c>
      <c r="AV433" s="136">
        <f t="shared" ref="AV433" si="2292">AU433/2</f>
        <v>0.375</v>
      </c>
      <c r="AW433" s="136">
        <f t="shared" si="2232"/>
        <v>545.93679999999995</v>
      </c>
      <c r="AX433" s="146">
        <f t="shared" si="2233"/>
        <v>116.86780251730001</v>
      </c>
      <c r="AY433" s="146">
        <f t="shared" si="2234"/>
        <v>53.878659944441871</v>
      </c>
      <c r="AZ433" s="147">
        <f t="shared" si="2235"/>
        <v>0.21406837296423326</v>
      </c>
      <c r="BA433" s="136" t="str">
        <f>Input!B433</f>
        <v>Hu1-13</v>
      </c>
      <c r="BB433" s="148">
        <f>Input!E433</f>
        <v>0</v>
      </c>
      <c r="BC433" s="136">
        <f>((U433-1)*EXP(Constants!$B$17*AW433*1000))*1000</f>
        <v>0.21775761538226629</v>
      </c>
      <c r="BD433" s="142">
        <f>SQRT((EXP(Constants!$B$17*AW433*1000)*V433)^2+((U433-1)*Constants!$B$17*EXP(Constants!$B$17*AW433*1000)*AY433*1000)^2)*1000</f>
        <v>7.3245786298341153</v>
      </c>
      <c r="BE433" s="136">
        <f t="shared" si="2236"/>
        <v>545878.79999999993</v>
      </c>
      <c r="BF433" s="149">
        <f t="shared" si="2237"/>
        <v>26939.329972220934</v>
      </c>
      <c r="BG433" s="158">
        <f t="shared" si="2238"/>
        <v>9.8690287858304977</v>
      </c>
      <c r="BH433" s="136"/>
      <c r="BI433" s="18"/>
      <c r="BJ433" s="18"/>
      <c r="BK433" s="18"/>
      <c r="BL433" s="18"/>
      <c r="BM433" s="18"/>
      <c r="BN433" s="157"/>
      <c r="BO433" s="18"/>
      <c r="BP433" s="18"/>
      <c r="BQ433" s="18"/>
      <c r="BR433" s="18"/>
      <c r="BS433" s="18"/>
      <c r="BT433" s="18"/>
      <c r="BU433" s="18"/>
      <c r="BV433" s="18"/>
      <c r="BW433" s="18"/>
      <c r="BX433" s="18"/>
      <c r="BY433" s="18"/>
      <c r="BZ433" s="18"/>
      <c r="CA433" s="18"/>
      <c r="CB433" s="18"/>
      <c r="CC433" s="18"/>
      <c r="CD433" s="18"/>
      <c r="CE433" s="1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  <c r="CY433" s="18"/>
      <c r="CZ433" s="18"/>
      <c r="DA433" s="18"/>
      <c r="DB433" s="18"/>
      <c r="DC433" s="18"/>
      <c r="DD433" s="18"/>
      <c r="DE433" s="18"/>
      <c r="DF433" s="18"/>
    </row>
    <row r="435" spans="1:110" ht="15" customHeight="1" x14ac:dyDescent="0.2">
      <c r="A435" s="136">
        <f>Input!A435</f>
        <v>10073</v>
      </c>
      <c r="B435" s="136" t="str">
        <f>Input!B435</f>
        <v>Hu1-13</v>
      </c>
      <c r="C435" s="136">
        <f>Input!O435</f>
        <v>2.0467330123161362</v>
      </c>
      <c r="D435" s="136">
        <f>C435*Input!P435/100</f>
        <v>3.2746514811784089E-2</v>
      </c>
      <c r="E435" s="137">
        <f>Input!M435</f>
        <v>2.7186982059890616</v>
      </c>
      <c r="F435" s="138">
        <f>E435*Input!N435/100</f>
        <v>5.2022513738330669E-4</v>
      </c>
      <c r="G435" s="139">
        <f t="shared" ref="G435" si="2293">E435*137.88</f>
        <v>374.8541086417718</v>
      </c>
      <c r="H435" s="138">
        <f>G435*Input!L435/100</f>
        <v>3.25905722298164E-2</v>
      </c>
      <c r="I435" s="136">
        <v>0</v>
      </c>
      <c r="J435" s="140">
        <f>(((C435*Constants!$B$24*0.000000001*Input!G435*(Constants!$B$4/Constants!$B$3))-(I435*0.000000000000001))/Input!F435)*1000000000000</f>
        <v>742.49579890122197</v>
      </c>
      <c r="K435" s="136">
        <f>J435*Input!P435/100</f>
        <v>11.879492601182896</v>
      </c>
      <c r="L435" s="141">
        <f>(J435/Constants!$B$4)*602200000000*Constants!$B$17/(365.2425*24*60)</f>
        <v>10.250978907935297</v>
      </c>
      <c r="M435" s="142">
        <f>L435*Input!P435/100</f>
        <v>0.16400958533625296</v>
      </c>
      <c r="N435" s="136">
        <v>0</v>
      </c>
      <c r="O435" s="140">
        <f>(((G435*Constants!$B$23*0.000000001*Input!G435*(Constants!$B$7/Constants!$B$6))-(N435*0.000000001))/Input!F435)*1000000</f>
        <v>13.698612547434449</v>
      </c>
      <c r="P435" s="136">
        <f>O435*Input!N435/100</f>
        <v>2.6212407757326655E-3</v>
      </c>
      <c r="Q435" s="143">
        <f>(O435/Constants!$B$7)*602200000000000000*Constants!$B$18/(365.2425*24*60)</f>
        <v>10.220819183829988</v>
      </c>
      <c r="R435" s="144">
        <f>Q435*Input!N435/100</f>
        <v>1.9557621557128747E-3</v>
      </c>
      <c r="S435" s="142">
        <f>Input!S435*Constants!$B$17/Constants!$B$18</f>
        <v>1.0015927288584807</v>
      </c>
      <c r="T435" s="136">
        <f>S435*Input!T435/100</f>
        <v>3.6044614965756883E-3</v>
      </c>
      <c r="U435" s="142">
        <f>S435</f>
        <v>1.0015927288584807</v>
      </c>
      <c r="V435" s="136">
        <f>U435*Input!T435/100</f>
        <v>3.6044614965756883E-3</v>
      </c>
      <c r="W435" s="145">
        <v>0</v>
      </c>
      <c r="X435" s="140">
        <f>(((Constants!$B$25*0.000000001*Input!G435/Input!W435*(Constants!$B$11/Constants!$B$9))-(W435*0.000000001))/Input!F435)*1000000000</f>
        <v>0.90617134510863873</v>
      </c>
      <c r="Y435" s="140">
        <f>X435*Input!X435/100</f>
        <v>1.2020214273340228E-2</v>
      </c>
      <c r="Z435" s="140">
        <f>(X435/Constants!$B$11)*6.022E+23*0.000000001*Constants!$B$19/(365.2425*24*60)</f>
        <v>2.212257207104664E-4</v>
      </c>
      <c r="AA435" s="140">
        <f>Z435*Input!X435/100</f>
        <v>2.9345229023933929E-6</v>
      </c>
      <c r="AB435" s="141">
        <v>0</v>
      </c>
      <c r="AC435" s="141">
        <v>0.9</v>
      </c>
      <c r="AD435" s="140">
        <f>(((Input!G435*Constants!$B$25*0.000000001*Input!U435*(Constants!$B$10/Constants!$B$9))-((AB435*0.000000000000001)+(Input!G435*AC435*0.000000000000001)))/Input!F435)*1000000000000</f>
        <v>222.61268455589578</v>
      </c>
      <c r="AE435" s="140">
        <f>AD435*Input!V435/100</f>
        <v>1.0613231558084963</v>
      </c>
      <c r="AF435" s="140">
        <f>(AD435/Constants!$B$10)*602200000000*Constants!$B$16/(365.2425*24*60)</f>
        <v>10.161304795203515</v>
      </c>
      <c r="AG435" s="140">
        <f>AF435*Input!V435/100</f>
        <v>4.8444804903601708E-2</v>
      </c>
      <c r="AH435" s="136">
        <f t="shared" ref="AH435" si="2294">AF435/Z435</f>
        <v>45931.841752263186</v>
      </c>
      <c r="AI435" s="145">
        <f t="shared" ref="AI435" si="2295">AH435*SQRT((AG435/AF435)^2+(AA435/Z435)^2)</f>
        <v>647.43642337655672</v>
      </c>
      <c r="AJ435" s="142">
        <f t="shared" ref="AJ435:AJ443" si="2296">(U435-1)*1000</f>
        <v>1.5927288584807187</v>
      </c>
      <c r="AK435" s="145">
        <f t="shared" ref="AK435" si="2297">V435*1000</f>
        <v>3.6044614965756883</v>
      </c>
      <c r="AL435" s="145">
        <f t="shared" ref="AL435" si="2298">AF435/Q435</f>
        <v>0.99417714103380006</v>
      </c>
      <c r="AM435" s="145">
        <f t="shared" ref="AM435" si="2299">AL435*SQRT((R435/Q435)^2+(AG435/AF435)^2)</f>
        <v>4.7436323737385169E-3</v>
      </c>
      <c r="AN435" s="136">
        <f>AF435/Q435</f>
        <v>0.99417714103380006</v>
      </c>
      <c r="AO435" s="140">
        <f t="shared" ref="AO435" si="2300">AN435*SQRT((R435/Q435)^2+(AG435/AF435)^2)</f>
        <v>4.7436323737385169E-3</v>
      </c>
      <c r="AP435" s="136">
        <f t="shared" ref="AP435" si="2301">ThU_Alter_Kombi(AN435,U435)</f>
        <v>525.93409999999994</v>
      </c>
      <c r="AQ435" s="136" t="e">
        <f t="shared" ref="AQ435:AQ443" si="2302">Montealter(AN435,AO435,U435,V435)</f>
        <v>#VALUE!</v>
      </c>
      <c r="AR435" s="136" t="e">
        <f>(AQ435/AP435)*100</f>
        <v>#VALUE!</v>
      </c>
      <c r="AS435" s="144">
        <f t="shared" ref="AS435:AS443" si="2303">Z435/Q435</f>
        <v>2.164461739627095E-5</v>
      </c>
      <c r="AT435" s="144">
        <f t="shared" ref="AT435:AT443" si="2304">AS435*SQRT((Y435/X435)^2+(P435/O435)^2)</f>
        <v>2.8714217130336872E-7</v>
      </c>
      <c r="AU435" s="136">
        <v>0.75</v>
      </c>
      <c r="AV435" s="136">
        <f t="shared" ref="AV435" si="2305">AU435/2</f>
        <v>0.375</v>
      </c>
      <c r="AW435" s="136">
        <f t="shared" ref="AW435:AW443" si="2306">marincorr_age(AN435,U435,AS435,AU435)</f>
        <v>525.93230000000005</v>
      </c>
      <c r="AX435" s="146">
        <f t="shared" ref="AX435:AX443" si="2307">marincorr_age_error(AN435, AO435, U435, V435, AS435, AT435, AU435, AV435)</f>
        <v>203.3487373721</v>
      </c>
      <c r="AY435" s="146">
        <f t="shared" ref="AY435:AY443" si="2308">SQRT(((AU435*EXP(-0.0000091577*AW435*1000))/(0.0000091577*(EXP(-0.0000091577*AW435*1000)+(AJ435/1000)*EXP(-(0.0000091577-0.0000028263)*AW435*1000)-AS435*AU435*EXP(-0.0000091577*AW435*1000))))^2*AT435^2+((AS435*EXP(-0.0000091577*AW435*1000))/(0.0000091577*(EXP(-0.0000091577*AW435*1000)+(AJ435/1000)*EXP(-(0.0000091577-0.0000028263)*AW435*1000)-AS435*AU435*EXP(-0.0000091577*AW435*1000))))^2*AV435^2+((0.0000091577/(0.0000091577-0.0000028263))*(EXP(-(0.0000091577-0.0000028263)*AW435*1000)-1)/(0.0000091577*(EXP(-0.0000091577*AW435*1000)+(AJ435/1000)*EXP(-(0.0000091577-0.0000028263)*AW435*1000)-AS435*AU435*EXP(-0.0000091577*AW435*1000))))^2*T435^2+(1/(0.0000091577*(EXP(-0.0000091577*AW435*1000)+(AJ435/1000)*EXP(-(0.0000091577-0.0000028263)*AW435*1000)-AS435*AU435*EXP(-0.0000091577*AW435*1000))))^2*AO435^2)/1000</f>
        <v>92.568195338539724</v>
      </c>
      <c r="AZ435" s="147">
        <f t="shared" ref="AZ435:AZ443" si="2309">AX435/AW435</f>
        <v>0.38664432165908041</v>
      </c>
      <c r="BA435" s="136" t="str">
        <f>Input!B435</f>
        <v>Hu1-13</v>
      </c>
      <c r="BB435" s="148">
        <f>Input!E435</f>
        <v>0</v>
      </c>
      <c r="BC435" s="136">
        <f>((U435-1)*EXP(Constants!$B$17*AW435*1000))*1000</f>
        <v>7.0263074716906431</v>
      </c>
      <c r="BD435" s="142">
        <f>SQRT((EXP(Constants!$B$17*AW435*1000)*V435)^2+((U435-1)*Constants!$B$17*EXP(Constants!$B$17*AW435*1000)*AY435*1000)^2)*1000</f>
        <v>16.006634080923877</v>
      </c>
      <c r="BE435" s="136">
        <f t="shared" ref="BE435:BE443" si="2310">AW435*1000-58</f>
        <v>525874.30000000005</v>
      </c>
      <c r="BF435" s="149">
        <f t="shared" ref="BF435:BF443" si="2311">AY435/2*1000</f>
        <v>46284.09766926986</v>
      </c>
      <c r="BG435" s="158">
        <f t="shared" ref="BG435:BG443" si="2312">AY435/AW435*100</f>
        <v>17.600781571799207</v>
      </c>
      <c r="BH435" s="136"/>
      <c r="BI435" s="18"/>
      <c r="BJ435" s="18"/>
      <c r="BK435" s="18"/>
      <c r="BL435" s="18"/>
      <c r="BM435" s="18"/>
      <c r="BN435" s="157"/>
      <c r="BO435" s="18"/>
      <c r="BP435" s="18"/>
      <c r="BQ435" s="18"/>
      <c r="BR435" s="18"/>
      <c r="BS435" s="18"/>
      <c r="BT435" s="18"/>
      <c r="BU435" s="18"/>
      <c r="BV435" s="18"/>
      <c r="BW435" s="18"/>
      <c r="BX435" s="18"/>
      <c r="BY435" s="18"/>
      <c r="BZ435" s="18"/>
      <c r="CA435" s="18"/>
      <c r="CB435" s="18"/>
      <c r="CC435" s="18"/>
      <c r="CD435" s="18"/>
      <c r="CE435" s="1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  <c r="CY435" s="18"/>
      <c r="CZ435" s="18"/>
      <c r="DA435" s="18"/>
      <c r="DB435" s="18"/>
      <c r="DC435" s="18"/>
      <c r="DD435" s="18"/>
      <c r="DE435" s="18"/>
      <c r="DF435" s="18"/>
    </row>
    <row r="436" spans="1:110" ht="15" customHeight="1" x14ac:dyDescent="0.2">
      <c r="A436" s="18">
        <f>Input!A436</f>
        <v>10352</v>
      </c>
      <c r="B436" s="18" t="str">
        <f>Input!B436</f>
        <v>Nam 19_ASR1-2</v>
      </c>
      <c r="C436" s="18">
        <f>Input!O436</f>
        <v>1.0034269086069978</v>
      </c>
      <c r="D436" s="18">
        <f>C436*Input!P436/100</f>
        <v>3.6643818768180214E-3</v>
      </c>
      <c r="E436" s="150">
        <f>Input!M436</f>
        <v>0.66882290470495842</v>
      </c>
      <c r="F436" s="151">
        <f>E436*Input!N436/100</f>
        <v>5.6242654329021665E-5</v>
      </c>
      <c r="G436" s="21">
        <f>E436*137.88</f>
        <v>92.217302100719664</v>
      </c>
      <c r="H436" s="151">
        <f>G436*Input!L436/100</f>
        <v>8.3197779414682458E-3</v>
      </c>
      <c r="I436" s="18">
        <v>0.3</v>
      </c>
      <c r="J436" s="127">
        <f>(((C436*Constants!$B$24*0.000000001*Input!G436*(Constants!$B$4/Constants!$B$3))-(I436*0.000000000000001))/Input!F436)*1000000000000</f>
        <v>222.56694464730242</v>
      </c>
      <c r="K436" s="18">
        <f>J436*Input!P436/100</f>
        <v>0.81278493864246271</v>
      </c>
      <c r="L436" s="132">
        <f>(J436/Constants!$B$4)*602200000000*Constants!$B$17/(365.2425*24*60)</f>
        <v>3.0727837902374762</v>
      </c>
      <c r="M436" s="130">
        <f>L436*Input!P436/100</f>
        <v>1.1221398525138048E-2</v>
      </c>
      <c r="N436" s="18">
        <v>5.0000000000000001E-3</v>
      </c>
      <c r="O436" s="127">
        <f>(((G436*Constants!$B$23*0.000000001*Input!G436*(Constants!$B$7/Constants!$B$6))-(N436*0.000000001))/Input!F436)*1000000</f>
        <v>2.0603548146620305</v>
      </c>
      <c r="P436" s="18">
        <f>O436*Input!N436/100</f>
        <v>1.7325935284362128E-4</v>
      </c>
      <c r="Q436" s="128">
        <f>(O436/Constants!$B$7)*602200000000000000*Constants!$B$18/(365.2425*24*60)</f>
        <v>1.5372734970256614</v>
      </c>
      <c r="R436" s="129">
        <f>Q436*Input!N436/100</f>
        <v>1.2927239975509111E-4</v>
      </c>
      <c r="S436" s="130">
        <f>Input!S436*Constants!$B$17/Constants!$B$18</f>
        <v>2.0266448470923204</v>
      </c>
      <c r="T436" s="18">
        <f>S436*Input!T436/100</f>
        <v>3.7417520000520392E-3</v>
      </c>
      <c r="U436" s="18">
        <f>S436*1/((U435+U437)/2)</f>
        <v>2.0272070274980467</v>
      </c>
      <c r="V436" s="18">
        <f>U436*Input!T436/100</f>
        <v>3.7427899419788324E-3</v>
      </c>
      <c r="W436" s="131">
        <v>3.0000000000000001E-3</v>
      </c>
      <c r="X436" s="127">
        <f>IF((((Constants!$B$25*0.000000001*Input!G436/Input!W436*(Constants!$B$11/Constants!$B$9))-(W436*0.000000001))/Input!F436)*1000000000&lt;0, "n.d.", (((Constants!$B$25*0.000000001*Input!G436/Input!W436*(Constants!$B$11/Constants!$B$9))-(W436*0.000000001))/Input!F436)*1000000000)</f>
        <v>2616.3199318726633</v>
      </c>
      <c r="Y436" s="127">
        <f>X436*Input!X436/100</f>
        <v>4.518696828089019</v>
      </c>
      <c r="Z436" s="127">
        <f>(X436/Constants!$B$11)*6.022E+23*0.000000001*Constants!$B$19/(365.2425*24*60)</f>
        <v>0.63872827767280327</v>
      </c>
      <c r="AA436" s="127">
        <f>Z436*Input!X436/100</f>
        <v>1.1031599794697167E-3</v>
      </c>
      <c r="AB436" s="132">
        <v>0.05</v>
      </c>
      <c r="AC436" s="132">
        <v>0.9</v>
      </c>
      <c r="AD436" s="127">
        <f>(((Input!G436*Constants!$B$25*0.000000001*Input!U436*(Constants!$B$10/Constants!$B$9))-((AB436*0.000000000000001)+(Input!G436*AC436*0.000000000000001)))/Input!F436)*1000000000000</f>
        <v>100.58819847320598</v>
      </c>
      <c r="AE436" s="127">
        <f>AD436*Input!V436/100</f>
        <v>0.17246279329175279</v>
      </c>
      <c r="AF436" s="127">
        <f>(AD436/Constants!$B$10)*602200000000*Constants!$B$16/(365.2425*24*60)</f>
        <v>4.5914155589369843</v>
      </c>
      <c r="AG436" s="127">
        <f>AF436*Input!V436/100</f>
        <v>7.8721794850358535E-3</v>
      </c>
      <c r="AH436" s="18">
        <f>AF436/Z436</f>
        <v>7.1883705785905345</v>
      </c>
      <c r="AI436" s="131">
        <f>AH436*SQRT((AG436/AF436)^2+(AA436/Z436)^2)</f>
        <v>1.7493899411147644E-2</v>
      </c>
      <c r="AJ436" s="130">
        <f t="shared" si="2296"/>
        <v>1027.2070274980467</v>
      </c>
      <c r="AK436" s="131">
        <f>V436*1000</f>
        <v>3.7427899419788324</v>
      </c>
      <c r="AL436" s="131">
        <f>AF436/Q436</f>
        <v>2.98672654398877</v>
      </c>
      <c r="AM436" s="131">
        <f>AL436*SQRT((R436/Q436)^2+(AG436/AF436)^2)</f>
        <v>5.1270266702736827E-3</v>
      </c>
      <c r="AN436" s="18">
        <f>AL436*1/((AN435+AN437)/2)</f>
        <v>3.0007195623601204</v>
      </c>
      <c r="AO436" s="127">
        <f>AN436*SQRT((R436/Q436)^2+(AG436/AF436)^2)</f>
        <v>5.1510471412913377E-3</v>
      </c>
      <c r="AP436" s="18" t="str">
        <f>ThU_Alter_Kombi(AN436,U436)</f>
        <v>Out of range</v>
      </c>
      <c r="AQ436" s="18" t="e">
        <f t="shared" si="2302"/>
        <v>#VALUE!</v>
      </c>
      <c r="AR436" s="152" t="e">
        <f>(AQ436/AP436)</f>
        <v>#VALUE!</v>
      </c>
      <c r="AS436" s="129">
        <f t="shared" si="2303"/>
        <v>0.4154942363272533</v>
      </c>
      <c r="AT436" s="129">
        <f t="shared" si="2304"/>
        <v>7.1845823285061254E-4</v>
      </c>
      <c r="AU436" s="18">
        <v>0.75</v>
      </c>
      <c r="AV436" s="18">
        <f>AU436/2</f>
        <v>0.375</v>
      </c>
      <c r="AW436" s="18" t="str">
        <f t="shared" si="2306"/>
        <v>Out of range</v>
      </c>
      <c r="AX436" s="133">
        <f t="shared" si="2307"/>
        <v>0</v>
      </c>
      <c r="AY436" s="133" t="e">
        <f t="shared" si="2308"/>
        <v>#VALUE!</v>
      </c>
      <c r="AZ436" s="152" t="e">
        <f t="shared" si="2309"/>
        <v>#VALUE!</v>
      </c>
      <c r="BA436" s="18" t="str">
        <f>Input!B436</f>
        <v>Nam 19_ASR1-2</v>
      </c>
      <c r="BB436" s="134">
        <f>Input!E436</f>
        <v>0</v>
      </c>
      <c r="BC436" s="18" t="e">
        <f>((U436-1)*EXP(Constants!$B$17*AW436*1000))*1000</f>
        <v>#VALUE!</v>
      </c>
      <c r="BD436" s="130" t="e">
        <f>SQRT((EXP(Constants!$B$17*AW436*1000)*V436)^2+((U436-1)*Constants!$B$17*EXP(Constants!$B$17*AW436*1000)*AY436*1000)^2)*1000</f>
        <v>#VALUE!</v>
      </c>
      <c r="BE436" s="18" t="e">
        <f t="shared" si="2310"/>
        <v>#VALUE!</v>
      </c>
      <c r="BF436" s="135" t="e">
        <f t="shared" si="2311"/>
        <v>#VALUE!</v>
      </c>
      <c r="BG436" s="20" t="e">
        <f t="shared" si="2312"/>
        <v>#VALUE!</v>
      </c>
      <c r="BH436" s="18"/>
      <c r="BI436" s="18"/>
      <c r="BJ436" s="18"/>
      <c r="BK436" s="18"/>
      <c r="BL436" s="18"/>
      <c r="BM436" s="18"/>
      <c r="BN436" s="157"/>
      <c r="BO436" s="18"/>
      <c r="BP436" s="18"/>
      <c r="BQ436" s="18"/>
      <c r="BR436" s="18"/>
      <c r="BS436" s="18"/>
      <c r="BT436" s="18"/>
      <c r="BU436" s="18"/>
      <c r="BV436" s="18"/>
      <c r="BW436" s="18"/>
      <c r="BX436" s="18"/>
      <c r="BY436" s="18"/>
      <c r="BZ436" s="18"/>
      <c r="CA436" s="18"/>
      <c r="CB436" s="18"/>
      <c r="CC436" s="18"/>
      <c r="CD436" s="18"/>
      <c r="CE436" s="1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  <c r="CY436" s="18"/>
      <c r="CZ436" s="18"/>
      <c r="DA436" s="18"/>
      <c r="DB436" s="18"/>
      <c r="DC436" s="18"/>
      <c r="DD436" s="18"/>
      <c r="DE436" s="18"/>
      <c r="DF436" s="18"/>
    </row>
    <row r="437" spans="1:110" ht="15" customHeight="1" x14ac:dyDescent="0.2">
      <c r="A437" s="136">
        <f>Input!A437</f>
        <v>10073</v>
      </c>
      <c r="B437" s="136" t="str">
        <f>Input!B437</f>
        <v>Hu1-13</v>
      </c>
      <c r="C437" s="136">
        <f>Input!O437</f>
        <v>2.1049645395376406</v>
      </c>
      <c r="D437" s="136">
        <f>C437*Input!P437/100</f>
        <v>3.5631201468933088E-2</v>
      </c>
      <c r="E437" s="137">
        <f>Input!M437</f>
        <v>2.7202624173201801</v>
      </c>
      <c r="F437" s="138">
        <f>E437*Input!N437/100</f>
        <v>6.1698596864624071E-4</v>
      </c>
      <c r="G437" s="139">
        <f t="shared" ref="G437" si="2313">E437*137.88</f>
        <v>375.06978210010641</v>
      </c>
      <c r="H437" s="138">
        <f>G437*Input!L437/100</f>
        <v>4.03920802853555E-2</v>
      </c>
      <c r="I437" s="136">
        <v>0</v>
      </c>
      <c r="J437" s="140">
        <f>(((C437*Constants!$B$24*0.000000001*Input!G437*(Constants!$B$4/Constants!$B$3))-(I437*0.000000000000001))/Input!F437)*1000000000000</f>
        <v>763.62052013520531</v>
      </c>
      <c r="K437" s="136">
        <f>J437*Input!P437/100</f>
        <v>12.925973852616737</v>
      </c>
      <c r="L437" s="141">
        <f>(J437/Constants!$B$4)*602200000000*Constants!$B$17/(365.2425*24*60)</f>
        <v>10.542629139661909</v>
      </c>
      <c r="M437" s="142">
        <f>L437*Input!P437/100</f>
        <v>0.17845742093596009</v>
      </c>
      <c r="N437" s="136">
        <v>0</v>
      </c>
      <c r="O437" s="140">
        <f>(((G437*Constants!$B$23*0.000000001*Input!G437*(Constants!$B$7/Constants!$B$6))-(N437*0.000000001))/Input!F437)*1000000</f>
        <v>13.706494086076765</v>
      </c>
      <c r="P437" s="136">
        <f>O437*Input!N437/100</f>
        <v>3.1087862981884779E-3</v>
      </c>
      <c r="Q437" s="143">
        <f>(O437/Constants!$B$7)*602200000000000000*Constants!$B$18/(365.2425*24*60)</f>
        <v>10.226699763419676</v>
      </c>
      <c r="R437" s="144">
        <f>Q437*Input!N437/100</f>
        <v>2.3195299907145324E-3</v>
      </c>
      <c r="S437" s="142">
        <f>Input!S437*Constants!$B$17/Constants!$B$18</f>
        <v>0.99785263572628957</v>
      </c>
      <c r="T437" s="136">
        <f>S437*Input!T437/100</f>
        <v>2.4921913755124609E-3</v>
      </c>
      <c r="U437" s="142">
        <f>S437</f>
        <v>0.99785263572628957</v>
      </c>
      <c r="V437" s="136">
        <f>U437*Input!T437/100</f>
        <v>2.4921913755124609E-3</v>
      </c>
      <c r="W437" s="145">
        <v>0</v>
      </c>
      <c r="X437" s="140">
        <f>(((Constants!$B$25*0.000000001*Input!G437/Input!W437*(Constants!$B$11/Constants!$B$9))-(W437*0.000000001))/Input!F437)*1000000000</f>
        <v>0.87729336006005132</v>
      </c>
      <c r="Y437" s="140">
        <f>X437*Input!X437/100</f>
        <v>1.2004194334077569E-2</v>
      </c>
      <c r="Z437" s="140">
        <f>(X437/Constants!$B$11)*6.022E+23*0.000000001*Constants!$B$19/(365.2425*24*60)</f>
        <v>2.1417567097150239E-4</v>
      </c>
      <c r="AA437" s="140">
        <f>Z437*Input!X437/100</f>
        <v>2.9306119173150741E-6</v>
      </c>
      <c r="AB437" s="141">
        <v>0</v>
      </c>
      <c r="AC437" s="141">
        <v>0.9</v>
      </c>
      <c r="AD437" s="140">
        <f>(((Input!G437*Constants!$B$25*0.000000001*Input!U437*(Constants!$B$10/Constants!$B$9))-((AB437*0.000000000000001)+(Input!G437*AC437*0.000000000000001)))/Input!F437)*1000000000000</f>
        <v>223.26038844888166</v>
      </c>
      <c r="AE437" s="140">
        <f>AD437*Input!V437/100</f>
        <v>0.89233639270194731</v>
      </c>
      <c r="AF437" s="140">
        <f>(AD437/Constants!$B$10)*602200000000*Constants!$B$16/(365.2425*24*60)</f>
        <v>10.190869672365835</v>
      </c>
      <c r="AG437" s="140">
        <f>AF437*Input!V437/100</f>
        <v>4.0731291139971842E-2</v>
      </c>
      <c r="AH437" s="136">
        <f t="shared" ref="AH437" si="2314">AF437/Z437</f>
        <v>47581.826759967538</v>
      </c>
      <c r="AI437" s="145">
        <f t="shared" ref="AI437" si="2315">AH437*SQRT((AG437/AF437)^2+(AA437/Z437)^2)</f>
        <v>678.2791254949052</v>
      </c>
      <c r="AJ437" s="142">
        <f t="shared" si="2296"/>
        <v>-2.1473642737104282</v>
      </c>
      <c r="AK437" s="145">
        <f t="shared" ref="AK437" si="2316">V437*1000</f>
        <v>2.4921913755124607</v>
      </c>
      <c r="AL437" s="145">
        <f t="shared" ref="AL437" si="2317">AF437/Q437</f>
        <v>0.99649641703748815</v>
      </c>
      <c r="AM437" s="145">
        <f t="shared" ref="AM437" si="2318">AL437*SQRT((R437/Q437)^2+(AG437/AF437)^2)</f>
        <v>3.989246059203767E-3</v>
      </c>
      <c r="AN437" s="136">
        <f>AF437/Q437</f>
        <v>0.99649641703748815</v>
      </c>
      <c r="AO437" s="140">
        <f t="shared" ref="AO437" si="2319">AN437*SQRT((R437/Q437)^2+(AG437/AF437)^2)</f>
        <v>3.989246059203767E-3</v>
      </c>
      <c r="AP437" s="136">
        <f t="shared" ref="AP437" si="2320">ThU_Alter_Kombi(AN437,U437)</f>
        <v>848.95839999999998</v>
      </c>
      <c r="AQ437" s="136" t="e">
        <f t="shared" si="2302"/>
        <v>#VALUE!</v>
      </c>
      <c r="AR437" s="136" t="e">
        <f>(AQ437/AP437)*100</f>
        <v>#VALUE!</v>
      </c>
      <c r="AS437" s="144">
        <f t="shared" si="2303"/>
        <v>2.0942794442601765E-5</v>
      </c>
      <c r="AT437" s="144">
        <f t="shared" si="2304"/>
        <v>2.8660414054511385E-7</v>
      </c>
      <c r="AU437" s="136">
        <v>0.75</v>
      </c>
      <c r="AV437" s="136">
        <f t="shared" ref="AV437" si="2321">AU437/2</f>
        <v>0.375</v>
      </c>
      <c r="AW437" s="136">
        <f t="shared" si="2306"/>
        <v>848.95659999999998</v>
      </c>
      <c r="AX437" s="146">
        <f t="shared" si="2307"/>
        <v>331.91049456259998</v>
      </c>
      <c r="AY437" s="146">
        <f t="shared" si="2308"/>
        <v>1427.7116274443108</v>
      </c>
      <c r="AZ437" s="147">
        <f t="shared" si="2309"/>
        <v>0.39096285318071616</v>
      </c>
      <c r="BA437" s="136" t="str">
        <f>Input!B437</f>
        <v>Hu1-13</v>
      </c>
      <c r="BB437" s="148">
        <f>Input!E437</f>
        <v>0</v>
      </c>
      <c r="BC437" s="136">
        <f>((U437-1)*EXP(Constants!$B$17*AW437*1000))*1000</f>
        <v>-23.571718705258927</v>
      </c>
      <c r="BD437" s="142">
        <f>SQRT((EXP(Constants!$B$17*AW437*1000)*V437)^2+((U437-1)*Constants!$B$17*EXP(Constants!$B$17*AW437*1000)*AY437*1000)^2)*1000</f>
        <v>98.834107425191434</v>
      </c>
      <c r="BE437" s="136">
        <f t="shared" si="2310"/>
        <v>848898.6</v>
      </c>
      <c r="BF437" s="149">
        <f t="shared" si="2311"/>
        <v>713855.81372215541</v>
      </c>
      <c r="BG437" s="158">
        <f t="shared" si="2312"/>
        <v>168.1725105198912</v>
      </c>
      <c r="BH437" s="136"/>
      <c r="BI437" s="18"/>
      <c r="BJ437" s="18"/>
      <c r="BK437" s="18"/>
      <c r="BL437" s="18"/>
      <c r="BM437" s="18"/>
      <c r="BN437" s="157"/>
      <c r="BO437" s="18"/>
      <c r="BP437" s="18"/>
      <c r="BQ437" s="18"/>
      <c r="BR437" s="18"/>
      <c r="BS437" s="18"/>
      <c r="BT437" s="18"/>
      <c r="BU437" s="18"/>
      <c r="BV437" s="18"/>
      <c r="BW437" s="18"/>
      <c r="BX437" s="18"/>
      <c r="BY437" s="18"/>
      <c r="BZ437" s="18"/>
      <c r="CA437" s="18"/>
      <c r="CB437" s="18"/>
      <c r="CC437" s="18"/>
      <c r="CD437" s="18"/>
      <c r="CE437" s="1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  <c r="CY437" s="18"/>
      <c r="CZ437" s="18"/>
      <c r="DA437" s="18"/>
      <c r="DB437" s="18"/>
      <c r="DC437" s="18"/>
      <c r="DD437" s="18"/>
      <c r="DE437" s="18"/>
      <c r="DF437" s="18"/>
    </row>
    <row r="438" spans="1:110" ht="15" customHeight="1" x14ac:dyDescent="0.2">
      <c r="A438" s="18">
        <f>Input!A438</f>
        <v>10353</v>
      </c>
      <c r="B438" s="18" t="str">
        <f>Input!B438</f>
        <v>Nam 19_ASR6</v>
      </c>
      <c r="C438" s="18">
        <f>Input!O438</f>
        <v>0.27940433800509468</v>
      </c>
      <c r="D438" s="18">
        <f>C438*Input!P438/100</f>
        <v>1.7334455914124747E-3</v>
      </c>
      <c r="E438" s="150">
        <f>Input!M438</f>
        <v>0.23961531825369939</v>
      </c>
      <c r="F438" s="151">
        <f>E438*Input!N438/100</f>
        <v>3.4144918516720274E-5</v>
      </c>
      <c r="G438" s="21">
        <f>E438*137.88</f>
        <v>33.03816008082007</v>
      </c>
      <c r="H438" s="151">
        <f>G438*Input!L438/100</f>
        <v>6.1068367494057849E-3</v>
      </c>
      <c r="I438" s="18">
        <v>0.3</v>
      </c>
      <c r="J438" s="127">
        <f>(((C438*Constants!$B$24*0.000000001*Input!G438*(Constants!$B$4/Constants!$B$3))-(I438*0.000000000000001))/Input!F438)*1000000000000</f>
        <v>29.699849299948873</v>
      </c>
      <c r="K438" s="18">
        <f>J438*Input!P438/100</f>
        <v>0.18426010563111767</v>
      </c>
      <c r="L438" s="132">
        <f>(J438/Constants!$B$4)*602200000000*Constants!$B$17/(365.2425*24*60)</f>
        <v>0.41003939576920856</v>
      </c>
      <c r="M438" s="130">
        <f>L438*Input!P438/100</f>
        <v>2.5439153449672248E-3</v>
      </c>
      <c r="N438" s="18">
        <v>5.0000000000000001E-3</v>
      </c>
      <c r="O438" s="127">
        <f>(((G438*Constants!$B$23*0.000000001*Input!G438*(Constants!$B$7/Constants!$B$6))-(N438*0.000000001))/Input!F438)*1000000</f>
        <v>0.3537279206983801</v>
      </c>
      <c r="P438" s="18">
        <f>O438*Input!N438/100</f>
        <v>5.0405838480439509E-5</v>
      </c>
      <c r="Q438" s="128">
        <f>(O438/Constants!$B$7)*602200000000000000*Constants!$B$18/(365.2425*24*60)</f>
        <v>0.26392374448223999</v>
      </c>
      <c r="R438" s="129">
        <f>Q438*Input!N438/100</f>
        <v>3.7608842438163516E-5</v>
      </c>
      <c r="S438" s="130">
        <f>Input!S438*Constants!$B$17/Constants!$B$18</f>
        <v>1.5529422412402103</v>
      </c>
      <c r="T438" s="18">
        <f>S438*Input!T438/100</f>
        <v>6.2179953463073531E-3</v>
      </c>
      <c r="U438" s="18">
        <f>S438*1/((U437+U439)/2)</f>
        <v>1.5575075350595524</v>
      </c>
      <c r="V438" s="18">
        <f>U438*Input!T438/100</f>
        <v>6.2362748257170477E-3</v>
      </c>
      <c r="W438" s="131">
        <v>3.0000000000000001E-3</v>
      </c>
      <c r="X438" s="127">
        <f>IF((((Constants!$B$25*0.000000001*Input!G438/Input!W438*(Constants!$B$11/Constants!$B$9))-(W438*0.000000001))/Input!F438)*1000000000&lt;0, "n.d.", (((Constants!$B$25*0.000000001*Input!G438/Input!W438*(Constants!$B$11/Constants!$B$9))-(W438*0.000000001))/Input!F438)*1000000000)</f>
        <v>571.50669198522371</v>
      </c>
      <c r="Y438" s="127">
        <f>X438*Input!X438/100</f>
        <v>0.87568568367375377</v>
      </c>
      <c r="Z438" s="127">
        <f>(X438/Constants!$B$11)*6.022E+23*0.000000001*Constants!$B$19/(365.2425*24*60)</f>
        <v>0.13952325959957165</v>
      </c>
      <c r="AA438" s="127">
        <f>Z438*Input!X438/100</f>
        <v>2.1378318519147007E-4</v>
      </c>
      <c r="AB438" s="132">
        <v>0.05</v>
      </c>
      <c r="AC438" s="132">
        <v>0.9</v>
      </c>
      <c r="AD438" s="127">
        <f>(((Input!G438*Constants!$B$25*0.000000001*Input!U438*(Constants!$B$10/Constants!$B$9))-((AB438*0.000000000000001)+(Input!G438*AC438*0.000000000000001)))/Input!F438)*1000000000000</f>
        <v>3.793347233066644</v>
      </c>
      <c r="AE438" s="127">
        <f>AD438*Input!V438/100</f>
        <v>1.3994786309829674E-2</v>
      </c>
      <c r="AF438" s="127">
        <f>(AD438/Constants!$B$10)*602200000000*Constants!$B$16/(365.2425*24*60)</f>
        <v>0.17314987017082456</v>
      </c>
      <c r="AG438" s="127">
        <f>AF438*Input!V438/100</f>
        <v>6.3880137612829738E-4</v>
      </c>
      <c r="AH438" s="18">
        <f>AF438/Z438</f>
        <v>1.2410107867875253</v>
      </c>
      <c r="AI438" s="131">
        <f>AH438*SQRT((AG438/AF438)^2+(AA438/Z438)^2)</f>
        <v>4.9576286561091153E-3</v>
      </c>
      <c r="AJ438" s="130">
        <f t="shared" si="2296"/>
        <v>557.50753505955242</v>
      </c>
      <c r="AK438" s="131">
        <f>V438*1000</f>
        <v>6.2362748257170475</v>
      </c>
      <c r="AL438" s="131">
        <f>AF438/Q438</f>
        <v>0.65606022114647666</v>
      </c>
      <c r="AM438" s="131">
        <f>AL438*SQRT((R438/Q438)^2+(AG438/AF438)^2)</f>
        <v>2.4222061157389099E-3</v>
      </c>
      <c r="AN438" s="18">
        <f>AL438*1/((AN437+AN439)/2)</f>
        <v>0.6582283016960303</v>
      </c>
      <c r="AO438" s="127">
        <f>AN438*SQRT((R438/Q438)^2+(AG438/AF438)^2)</f>
        <v>2.430210774148722E-3</v>
      </c>
      <c r="AP438" s="18">
        <f>ThU_Alter_Kombi(AN438,U438)</f>
        <v>57.737699999999997</v>
      </c>
      <c r="AQ438" s="18">
        <f t="shared" si="2302"/>
        <v>0.41139999999999999</v>
      </c>
      <c r="AR438" s="152">
        <f>(AQ438/AP438)</f>
        <v>7.1253271259506352E-3</v>
      </c>
      <c r="AS438" s="129">
        <f t="shared" si="2303"/>
        <v>0.52864989420821318</v>
      </c>
      <c r="AT438" s="129">
        <f t="shared" si="2304"/>
        <v>8.1351417421238821E-4</v>
      </c>
      <c r="AU438" s="18">
        <v>0.75</v>
      </c>
      <c r="AV438" s="18">
        <f>AU438/2</f>
        <v>0.375</v>
      </c>
      <c r="AW438" s="18">
        <f t="shared" si="2306"/>
        <v>27.291699999999999</v>
      </c>
      <c r="AX438" s="133">
        <f t="shared" si="2307"/>
        <v>16.255120268700001</v>
      </c>
      <c r="AY438" s="133">
        <f t="shared" si="2308"/>
        <v>17.95721831566614</v>
      </c>
      <c r="AZ438" s="152">
        <f t="shared" si="2309"/>
        <v>0.59560673276857068</v>
      </c>
      <c r="BA438" s="18" t="str">
        <f>Input!B438</f>
        <v>Nam 19_ASR6</v>
      </c>
      <c r="BB438" s="134">
        <f>Input!E438</f>
        <v>0</v>
      </c>
      <c r="BC438" s="18">
        <f>((U438-1)*EXP(Constants!$B$17*AW438*1000))*1000</f>
        <v>602.14292492378308</v>
      </c>
      <c r="BD438" s="130">
        <f>SQRT((EXP(Constants!$B$17*AW438*1000)*V438)^2+((U438-1)*Constants!$B$17*EXP(Constants!$B$17*AW438*1000)*AY438*1000)^2)*1000</f>
        <v>31.248947299552675</v>
      </c>
      <c r="BE438" s="18">
        <f t="shared" si="2310"/>
        <v>27233.699999999997</v>
      </c>
      <c r="BF438" s="135">
        <f t="shared" si="2311"/>
        <v>8978.6091578330706</v>
      </c>
      <c r="BG438" s="20">
        <f t="shared" si="2312"/>
        <v>65.797360793450537</v>
      </c>
      <c r="BH438" s="18"/>
      <c r="BI438" s="18"/>
      <c r="BJ438" s="18"/>
      <c r="BK438" s="18"/>
      <c r="BL438" s="18"/>
      <c r="BM438" s="18"/>
      <c r="BN438" s="157"/>
      <c r="BO438" s="18"/>
      <c r="BP438" s="18"/>
      <c r="BQ438" s="18"/>
      <c r="BR438" s="18"/>
      <c r="BS438" s="18"/>
      <c r="BT438" s="18"/>
      <c r="BU438" s="18"/>
      <c r="BV438" s="18"/>
      <c r="BW438" s="18"/>
      <c r="BX438" s="18"/>
      <c r="BY438" s="18"/>
      <c r="BZ438" s="18"/>
      <c r="CA438" s="18"/>
      <c r="CB438" s="18"/>
      <c r="CC438" s="18"/>
      <c r="CD438" s="18"/>
      <c r="CE438" s="1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  <c r="CY438" s="18"/>
      <c r="CZ438" s="18"/>
      <c r="DA438" s="18"/>
      <c r="DB438" s="18"/>
      <c r="DC438" s="18"/>
      <c r="DD438" s="18"/>
      <c r="DE438" s="18"/>
      <c r="DF438" s="18"/>
    </row>
    <row r="439" spans="1:110" ht="15" customHeight="1" x14ac:dyDescent="0.2">
      <c r="A439" s="136">
        <f>Input!A439</f>
        <v>10073</v>
      </c>
      <c r="B439" s="136" t="str">
        <f>Input!B439</f>
        <v>Hu1-13</v>
      </c>
      <c r="C439" s="136">
        <f>Input!O439</f>
        <v>2.1273054664824098</v>
      </c>
      <c r="D439" s="136">
        <f>C439*Input!P439/100</f>
        <v>3.184435401836723E-2</v>
      </c>
      <c r="E439" s="137">
        <f>Input!M439</f>
        <v>2.7196737364312908</v>
      </c>
      <c r="F439" s="138">
        <f>E439*Input!N439/100</f>
        <v>5.6337367823784614E-4</v>
      </c>
      <c r="G439" s="139">
        <f t="shared" ref="G439" si="2322">E439*137.88</f>
        <v>374.98861477914636</v>
      </c>
      <c r="H439" s="138">
        <f>G439*Input!L439/100</f>
        <v>3.347511743416072E-2</v>
      </c>
      <c r="I439" s="136">
        <v>0</v>
      </c>
      <c r="J439" s="140">
        <f>(((C439*Constants!$B$24*0.000000001*Input!G439*(Constants!$B$4/Constants!$B$3))-(I439*0.000000000000001))/Input!F439)*1000000000000</f>
        <v>771.72516509878005</v>
      </c>
      <c r="K439" s="136">
        <f>J439*Input!P439/100</f>
        <v>11.552214644060687</v>
      </c>
      <c r="L439" s="141">
        <f>(J439/Constants!$B$4)*602200000000*Constants!$B$17/(365.2425*24*60)</f>
        <v>10.654522762091629</v>
      </c>
      <c r="M439" s="142">
        <f>L439*Input!P439/100</f>
        <v>0.15949114975660836</v>
      </c>
      <c r="N439" s="136">
        <v>0</v>
      </c>
      <c r="O439" s="140">
        <f>(((G439*Constants!$B$23*0.000000001*Input!G439*(Constants!$B$7/Constants!$B$6))-(N439*0.000000001))/Input!F439)*1000000</f>
        <v>13.70352791962504</v>
      </c>
      <c r="P439" s="136">
        <f>O439*Input!N439/100</f>
        <v>2.8386518667656443E-3</v>
      </c>
      <c r="Q439" s="143">
        <f>(O439/Constants!$B$7)*602200000000000000*Constants!$B$18/(365.2425*24*60)</f>
        <v>10.224486645056977</v>
      </c>
      <c r="R439" s="144">
        <f>Q439*Input!N439/100</f>
        <v>2.1179770838534212E-3</v>
      </c>
      <c r="S439" s="142">
        <f>Input!S439*Constants!$B$17/Constants!$B$18</f>
        <v>0.99628505707252235</v>
      </c>
      <c r="T439" s="136">
        <f>S439*Input!T439/100</f>
        <v>2.470396948978288E-3</v>
      </c>
      <c r="U439" s="142">
        <f>S439</f>
        <v>0.99628505707252235</v>
      </c>
      <c r="V439" s="136">
        <f>U439*Input!T439/100</f>
        <v>2.470396948978288E-3</v>
      </c>
      <c r="W439" s="145">
        <v>0</v>
      </c>
      <c r="X439" s="140">
        <f>(((Constants!$B$25*0.000000001*Input!G439/Input!W439*(Constants!$B$11/Constants!$B$9))-(W439*0.000000001))/Input!F439)*1000000000</f>
        <v>0.92565656778759808</v>
      </c>
      <c r="Y439" s="140">
        <f>X439*Input!X439/100</f>
        <v>1.363302910579034E-2</v>
      </c>
      <c r="Z439" s="140">
        <f>(X439/Constants!$B$11)*6.022E+23*0.000000001*Constants!$B$19/(365.2425*24*60)</f>
        <v>2.2598269349891837E-4</v>
      </c>
      <c r="AA439" s="140">
        <f>Z439*Input!X439/100</f>
        <v>3.3282631432509655E-6</v>
      </c>
      <c r="AB439" s="141">
        <v>0</v>
      </c>
      <c r="AC439" s="141">
        <v>0.9</v>
      </c>
      <c r="AD439" s="140">
        <f>(((Input!G439*Constants!$B$25*0.000000001*Input!U439*(Constants!$B$10/Constants!$B$9))-((AB439*0.000000000000001)+(Input!G439*AC439*0.000000000000001)))/Input!F439)*1000000000000</f>
        <v>223.3060494710835</v>
      </c>
      <c r="AE439" s="140">
        <f>AD439*Input!V439/100</f>
        <v>0.65006943483993496</v>
      </c>
      <c r="AF439" s="140">
        <f>(AD439/Constants!$B$10)*602200000000*Constants!$B$16/(365.2425*24*60)</f>
        <v>10.192953900247005</v>
      </c>
      <c r="AG439" s="140">
        <f>AF439*Input!V439/100</f>
        <v>2.9672853901529059E-2</v>
      </c>
      <c r="AH439" s="136">
        <f t="shared" ref="AH439" si="2323">AF439/Z439</f>
        <v>45105.019957184428</v>
      </c>
      <c r="AI439" s="145">
        <f t="shared" ref="AI439" si="2324">AH439*SQRT((AG439/AF439)^2+(AA439/Z439)^2)</f>
        <v>677.15731180971773</v>
      </c>
      <c r="AJ439" s="142">
        <f t="shared" si="2296"/>
        <v>-3.7149429274776491</v>
      </c>
      <c r="AK439" s="145">
        <f t="shared" ref="AK439" si="2325">V439*1000</f>
        <v>2.470396948978288</v>
      </c>
      <c r="AL439" s="145">
        <f t="shared" ref="AL439" si="2326">AF439/Q439</f>
        <v>0.99691595814003853</v>
      </c>
      <c r="AM439" s="145">
        <f t="shared" ref="AM439" si="2327">AL439*SQRT((R439/Q439)^2+(AG439/AF439)^2)</f>
        <v>2.909474345868942E-3</v>
      </c>
      <c r="AN439" s="136">
        <f>AF439/Q439</f>
        <v>0.99691595814003853</v>
      </c>
      <c r="AO439" s="140">
        <f t="shared" ref="AO439" si="2328">AN439*SQRT((R439/Q439)^2+(AG439/AF439)^2)</f>
        <v>2.909474345868942E-3</v>
      </c>
      <c r="AP439" s="136" t="str">
        <f t="shared" ref="AP439" si="2329">ThU_Alter_Kombi(AN439,U439)</f>
        <v>Out of range</v>
      </c>
      <c r="AQ439" s="136" t="e">
        <f t="shared" si="2302"/>
        <v>#VALUE!</v>
      </c>
      <c r="AR439" s="136" t="e">
        <f>(AQ439/AP439)*100</f>
        <v>#VALUE!</v>
      </c>
      <c r="AS439" s="144">
        <f t="shared" si="2303"/>
        <v>2.2102106574531013E-5</v>
      </c>
      <c r="AT439" s="144">
        <f t="shared" si="2304"/>
        <v>3.2555104665130606E-7</v>
      </c>
      <c r="AU439" s="136">
        <v>0.75</v>
      </c>
      <c r="AV439" s="136">
        <f t="shared" ref="AV439" si="2330">AU439/2</f>
        <v>0.375</v>
      </c>
      <c r="AW439" s="136" t="str">
        <f t="shared" si="2306"/>
        <v>Out of range</v>
      </c>
      <c r="AX439" s="146">
        <f t="shared" si="2307"/>
        <v>301.46166481620003</v>
      </c>
      <c r="AY439" s="146" t="e">
        <f t="shared" si="2308"/>
        <v>#VALUE!</v>
      </c>
      <c r="AZ439" s="147" t="e">
        <f t="shared" si="2309"/>
        <v>#VALUE!</v>
      </c>
      <c r="BA439" s="136" t="str">
        <f>Input!B439</f>
        <v>Hu1-13</v>
      </c>
      <c r="BB439" s="148">
        <f>Input!E439</f>
        <v>0</v>
      </c>
      <c r="BC439" s="136" t="e">
        <f>((U439-1)*EXP(Constants!$B$17*AW439*1000))*1000</f>
        <v>#VALUE!</v>
      </c>
      <c r="BD439" s="142" t="e">
        <f>SQRT((EXP(Constants!$B$17*AW439*1000)*V439)^2+((U439-1)*Constants!$B$17*EXP(Constants!$B$17*AW439*1000)*AY439*1000)^2)*1000</f>
        <v>#VALUE!</v>
      </c>
      <c r="BE439" s="136" t="e">
        <f t="shared" si="2310"/>
        <v>#VALUE!</v>
      </c>
      <c r="BF439" s="149" t="e">
        <f t="shared" si="2311"/>
        <v>#VALUE!</v>
      </c>
      <c r="BG439" s="158" t="e">
        <f t="shared" si="2312"/>
        <v>#VALUE!</v>
      </c>
      <c r="BH439" s="136"/>
      <c r="BI439" s="18"/>
      <c r="BJ439" s="18"/>
      <c r="BK439" s="18"/>
      <c r="BL439" s="18"/>
      <c r="BM439" s="18"/>
      <c r="BN439" s="157"/>
      <c r="BO439" s="18"/>
      <c r="BP439" s="18"/>
      <c r="BQ439" s="18"/>
      <c r="BR439" s="18"/>
      <c r="BS439" s="18"/>
      <c r="BT439" s="18"/>
      <c r="BU439" s="18"/>
      <c r="BV439" s="18"/>
      <c r="BW439" s="18"/>
      <c r="BX439" s="18"/>
      <c r="BY439" s="18"/>
      <c r="BZ439" s="18"/>
      <c r="CA439" s="18"/>
      <c r="CB439" s="18"/>
      <c r="CC439" s="18"/>
      <c r="CD439" s="18"/>
      <c r="CE439" s="1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  <c r="CY439" s="18"/>
      <c r="CZ439" s="18"/>
      <c r="DA439" s="18"/>
      <c r="DB439" s="18"/>
      <c r="DC439" s="18"/>
      <c r="DD439" s="18"/>
      <c r="DE439" s="18"/>
      <c r="DF439" s="18"/>
    </row>
    <row r="440" spans="1:110" ht="15" customHeight="1" x14ac:dyDescent="0.2">
      <c r="A440" s="18">
        <f>Input!A440</f>
        <v>10354</v>
      </c>
      <c r="B440" s="18" t="str">
        <f>Input!B440</f>
        <v>Nam 19_ASR8</v>
      </c>
      <c r="C440" s="18">
        <f>Input!O440</f>
        <v>2.1253941700433967</v>
      </c>
      <c r="D440" s="18">
        <f>C440*Input!P440/100</f>
        <v>7.6853226039235844E-3</v>
      </c>
      <c r="E440" s="150">
        <f>Input!M440</f>
        <v>1.6437871957048917</v>
      </c>
      <c r="F440" s="151">
        <f>E440*Input!N440/100</f>
        <v>1.0787753742663616E-4</v>
      </c>
      <c r="G440" s="21">
        <f>E440*137.88</f>
        <v>226.64537854379046</v>
      </c>
      <c r="H440" s="151">
        <f>G440*Input!L440/100</f>
        <v>1.0151483633432852E-2</v>
      </c>
      <c r="I440" s="18">
        <v>0.3</v>
      </c>
      <c r="J440" s="127">
        <f>(((C440*Constants!$B$24*0.000000001*Input!G440*(Constants!$B$4/Constants!$B$3))-(I440*0.000000000000001))/Input!F440)*1000000000000</f>
        <v>173.43526082334006</v>
      </c>
      <c r="K440" s="18">
        <f>J440*Input!P440/100</f>
        <v>0.6271335214473569</v>
      </c>
      <c r="L440" s="132">
        <f>(J440/Constants!$B$4)*602200000000*Constants!$B$17/(365.2425*24*60)</f>
        <v>2.3944663434100275</v>
      </c>
      <c r="M440" s="130">
        <f>L440*Input!P440/100</f>
        <v>8.6582745792360919E-3</v>
      </c>
      <c r="N440" s="18">
        <v>5.0000000000000001E-3</v>
      </c>
      <c r="O440" s="127">
        <f>(((G440*Constants!$B$23*0.000000001*Input!G440*(Constants!$B$7/Constants!$B$6))-(N440*0.000000001))/Input!F440)*1000000</f>
        <v>1.8630196994920276</v>
      </c>
      <c r="P440" s="18">
        <f>O440*Input!N440/100</f>
        <v>1.2226520433037438E-4</v>
      </c>
      <c r="Q440" s="128">
        <f>(O440/Constants!$B$7)*602200000000000000*Constants!$B$18/(365.2425*24*60)</f>
        <v>1.3900376712229523</v>
      </c>
      <c r="R440" s="129">
        <f>Q440*Input!N440/100</f>
        <v>9.1224606989035917E-5</v>
      </c>
      <c r="S440" s="130">
        <f>Input!S440*Constants!$B$17/Constants!$B$18</f>
        <v>1.717466601687391</v>
      </c>
      <c r="T440" s="18">
        <f>S440*Input!T440/100</f>
        <v>1.1431088617139937E-3</v>
      </c>
      <c r="U440" s="18">
        <f>S440*1/((U439+U441)/2)</f>
        <v>1.7216977774139197</v>
      </c>
      <c r="V440" s="18">
        <f>U440*Input!T440/100</f>
        <v>1.1459250413495758E-3</v>
      </c>
      <c r="W440" s="131">
        <v>3.0000000000000001E-3</v>
      </c>
      <c r="X440" s="127">
        <f>IF((((Constants!$B$25*0.000000001*Input!G440/Input!W440*(Constants!$B$11/Constants!$B$9))-(W440*0.000000001))/Input!F440)*1000000000&lt;0, "n.d.", (((Constants!$B$25*0.000000001*Input!G440/Input!W440*(Constants!$B$11/Constants!$B$9))-(W440*0.000000001))/Input!F440)*1000000000)</f>
        <v>75.770525103639258</v>
      </c>
      <c r="Y440" s="127">
        <f>X440*Input!X440/100</f>
        <v>0.17937741627785378</v>
      </c>
      <c r="Z440" s="127">
        <f>(X440/Constants!$B$11)*6.022E+23*0.000000001*Constants!$B$19/(365.2425*24*60)</f>
        <v>1.8498034742704735E-2</v>
      </c>
      <c r="AA440" s="127">
        <f>Z440*Input!X440/100</f>
        <v>4.3791826357621208E-5</v>
      </c>
      <c r="AB440" s="132">
        <v>0.05</v>
      </c>
      <c r="AC440" s="132">
        <v>0.9</v>
      </c>
      <c r="AD440" s="127">
        <f>(((Input!G440*Constants!$B$25*0.000000001*Input!U440*(Constants!$B$10/Constants!$B$9))-((AB440*0.000000000000001)+(Input!G440*AC440*0.000000000000001)))/Input!F440)*1000000000000</f>
        <v>14.245168374038951</v>
      </c>
      <c r="AE440" s="127">
        <f>AD440*Input!V440/100</f>
        <v>5.23073150784912E-2</v>
      </c>
      <c r="AF440" s="127">
        <f>(AD440/Constants!$B$10)*602200000000*Constants!$B$16/(365.2425*24*60)</f>
        <v>0.65023023282062054</v>
      </c>
      <c r="AG440" s="127">
        <f>AF440*Input!V440/100</f>
        <v>2.3876023623345547E-3</v>
      </c>
      <c r="AH440" s="18">
        <f>AF440/Z440</f>
        <v>35.151314280943204</v>
      </c>
      <c r="AI440" s="131">
        <f>AH440*SQRT((AG440/AF440)^2+(AA440/Z440)^2)</f>
        <v>0.15357372555835747</v>
      </c>
      <c r="AJ440" s="130">
        <f t="shared" si="2296"/>
        <v>721.69777741391977</v>
      </c>
      <c r="AK440" s="131">
        <f>V440*1000</f>
        <v>1.1459250413495758</v>
      </c>
      <c r="AL440" s="131">
        <f>AF440/Q440</f>
        <v>0.46777885684820997</v>
      </c>
      <c r="AM440" s="131">
        <f>AL440*SQRT((R440/Q440)^2+(AG440/AF440)^2)</f>
        <v>1.7179273066073081E-3</v>
      </c>
      <c r="AN440" s="18">
        <f>AL440*1/((AN439+AN441)/2)</f>
        <v>0.46921083673087655</v>
      </c>
      <c r="AO440" s="127">
        <f>AN440*SQRT((R440/Q440)^2+(AG440/AF440)^2)</f>
        <v>1.7231862816698416E-3</v>
      </c>
      <c r="AP440" s="18">
        <f>ThU_Alter_Kombi(AN440,U440)</f>
        <v>33.912599999999998</v>
      </c>
      <c r="AQ440" s="18">
        <f t="shared" si="2302"/>
        <v>0.14760000000000001</v>
      </c>
      <c r="AR440" s="152">
        <f>(AQ440/AP440)</f>
        <v>4.3523646078448726E-3</v>
      </c>
      <c r="AS440" s="129">
        <f t="shared" si="2303"/>
        <v>1.3307578007170267E-2</v>
      </c>
      <c r="AT440" s="129">
        <f t="shared" si="2304"/>
        <v>3.1516160126087087E-5</v>
      </c>
      <c r="AU440" s="18">
        <v>0.75</v>
      </c>
      <c r="AV440" s="18">
        <f>AU440/2</f>
        <v>0.375</v>
      </c>
      <c r="AW440" s="18">
        <f t="shared" si="2306"/>
        <v>33.304000000000002</v>
      </c>
      <c r="AX440" s="133">
        <f t="shared" si="2307"/>
        <v>0.33840749850000001</v>
      </c>
      <c r="AY440" s="133">
        <f t="shared" si="2308"/>
        <v>0.3385208622962026</v>
      </c>
      <c r="AZ440" s="152">
        <f t="shared" si="2309"/>
        <v>1.0161166781767955E-2</v>
      </c>
      <c r="BA440" s="18" t="str">
        <f>Input!B440</f>
        <v>Nam 19_ASR8</v>
      </c>
      <c r="BB440" s="134">
        <f>Input!E440</f>
        <v>0</v>
      </c>
      <c r="BC440" s="18">
        <f>((U440-1)*EXP(Constants!$B$17*AW440*1000))*1000</f>
        <v>792.81693727788388</v>
      </c>
      <c r="BD440" s="130">
        <f>SQRT((EXP(Constants!$B$17*AW440*1000)*V440)^2+((U440-1)*Constants!$B$17*EXP(Constants!$B$17*AW440*1000)*AY440*1000)^2)*1000</f>
        <v>1.4691339661031231</v>
      </c>
      <c r="BE440" s="18">
        <f t="shared" si="2310"/>
        <v>33246</v>
      </c>
      <c r="BF440" s="135">
        <f t="shared" si="2311"/>
        <v>169.2604311481013</v>
      </c>
      <c r="BG440" s="20">
        <f t="shared" si="2312"/>
        <v>1.0164570691094241</v>
      </c>
      <c r="BH440" s="18"/>
      <c r="BI440" s="18"/>
      <c r="BJ440" s="18"/>
      <c r="BK440" s="18"/>
      <c r="BL440" s="18"/>
      <c r="BM440" s="18"/>
      <c r="BN440" s="157"/>
      <c r="BO440" s="18"/>
      <c r="BP440" s="18"/>
      <c r="BQ440" s="18"/>
      <c r="BR440" s="18"/>
      <c r="BS440" s="18"/>
      <c r="BT440" s="18"/>
      <c r="BU440" s="18"/>
      <c r="BV440" s="18"/>
      <c r="BW440" s="18"/>
      <c r="BX440" s="18"/>
      <c r="BY440" s="18"/>
      <c r="BZ440" s="18"/>
      <c r="CA440" s="18"/>
      <c r="CB440" s="18"/>
      <c r="CC440" s="18"/>
      <c r="CD440" s="18"/>
      <c r="CE440" s="1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  <c r="CY440" s="18"/>
      <c r="CZ440" s="18"/>
      <c r="DA440" s="18"/>
      <c r="DB440" s="18"/>
      <c r="DC440" s="18"/>
      <c r="DD440" s="18"/>
      <c r="DE440" s="18"/>
      <c r="DF440" s="18"/>
    </row>
    <row r="441" spans="1:110" ht="15" customHeight="1" x14ac:dyDescent="0.2">
      <c r="A441" s="136">
        <f>Input!A441</f>
        <v>10073</v>
      </c>
      <c r="B441" s="136" t="str">
        <f>Input!B441</f>
        <v>Hu1-13</v>
      </c>
      <c r="C441" s="136">
        <f>Input!O441</f>
        <v>2.0780022000667229</v>
      </c>
      <c r="D441" s="136">
        <f>C441*Input!P441/100</f>
        <v>2.989169252665393E-2</v>
      </c>
      <c r="E441" s="137">
        <f>Input!M441</f>
        <v>2.7189534539668823</v>
      </c>
      <c r="F441" s="138">
        <f>E441*Input!N441/100</f>
        <v>5.0640831323506112E-4</v>
      </c>
      <c r="G441" s="139">
        <f t="shared" ref="G441" si="2331">E441*137.88</f>
        <v>374.8893022329537</v>
      </c>
      <c r="H441" s="138">
        <f>G441*Input!L441/100</f>
        <v>4.1614340577550306E-2</v>
      </c>
      <c r="I441" s="136">
        <v>0</v>
      </c>
      <c r="J441" s="140">
        <f>(((C441*Constants!$B$24*0.000000001*Input!G441*(Constants!$B$4/Constants!$B$3))-(I441*0.000000000000001))/Input!F441)*1000000000000</f>
        <v>753.83935978588818</v>
      </c>
      <c r="K441" s="136">
        <f>J441*Input!P441/100</f>
        <v>10.843845283939489</v>
      </c>
      <c r="L441" s="141">
        <f>(J441/Constants!$B$4)*602200000000*Constants!$B$17/(365.2425*24*60)</f>
        <v>10.407589360872102</v>
      </c>
      <c r="M441" s="142">
        <f>L441*Input!P441/100</f>
        <v>0.14971132422712274</v>
      </c>
      <c r="N441" s="136">
        <v>0</v>
      </c>
      <c r="O441" s="140">
        <f>(((G441*Constants!$B$23*0.000000001*Input!G441*(Constants!$B$7/Constants!$B$6))-(N441*0.000000001))/Input!F441)*1000000</f>
        <v>13.699898656773096</v>
      </c>
      <c r="P441" s="136">
        <f>O441*Input!N441/100</f>
        <v>2.5516224119783134E-3</v>
      </c>
      <c r="Q441" s="143">
        <f>(O441/Constants!$B$7)*602200000000000000*Constants!$B$18/(365.2425*24*60)</f>
        <v>10.221778776705209</v>
      </c>
      <c r="R441" s="144">
        <f>Q441*Input!N441/100</f>
        <v>1.9038184493452828E-3</v>
      </c>
      <c r="S441" s="142">
        <f>Input!S441*Constants!$B$17/Constants!$B$18</f>
        <v>0.99879982276871881</v>
      </c>
      <c r="T441" s="136">
        <f>S441*Input!T441/100</f>
        <v>3.4697354816875664E-3</v>
      </c>
      <c r="U441" s="142">
        <f>S441</f>
        <v>0.99879982276871881</v>
      </c>
      <c r="V441" s="136">
        <f>U441*Input!T441/100</f>
        <v>3.4697354816875664E-3</v>
      </c>
      <c r="W441" s="145">
        <v>0</v>
      </c>
      <c r="X441" s="140">
        <f>(((Constants!$B$25*0.000000001*Input!G441/Input!W441*(Constants!$B$11/Constants!$B$9))-(W441*0.000000001))/Input!F441)*1000000000</f>
        <v>0.94099147958644258</v>
      </c>
      <c r="Y441" s="140">
        <f>X441*Input!X441/100</f>
        <v>1.1852231784165905E-2</v>
      </c>
      <c r="Z441" s="140">
        <f>(X441/Constants!$B$11)*6.022E+23*0.000000001*Constants!$B$19/(365.2425*24*60)</f>
        <v>2.2972644122725122E-4</v>
      </c>
      <c r="AA441" s="140">
        <f>Z441*Input!X441/100</f>
        <v>2.8935129461252737E-6</v>
      </c>
      <c r="AB441" s="141">
        <v>0</v>
      </c>
      <c r="AC441" s="141">
        <v>0.9</v>
      </c>
      <c r="AD441" s="140">
        <f>(((Input!G441*Constants!$B$25*0.000000001*Input!U441*(Constants!$B$10/Constants!$B$9))-((AB441*0.000000000000001)+(Input!G441*AC441*0.000000000000001)))/Input!F441)*1000000000000</f>
        <v>223.2613087583961</v>
      </c>
      <c r="AE441" s="140">
        <f>AD441*Input!V441/100</f>
        <v>0.87464939855671064</v>
      </c>
      <c r="AF441" s="140">
        <f>(AD441/Constants!$B$10)*602200000000*Constants!$B$16/(365.2425*24*60)</f>
        <v>10.190911680508817</v>
      </c>
      <c r="AG441" s="140">
        <f>AF441*Input!V441/100</f>
        <v>3.9923956469086981E-2</v>
      </c>
      <c r="AH441" s="136">
        <f t="shared" ref="AH441" si="2332">AF441/Z441</f>
        <v>44361.074093459312</v>
      </c>
      <c r="AI441" s="145">
        <f t="shared" ref="AI441" si="2333">AH441*SQRT((AG441/AF441)^2+(AA441/Z441)^2)</f>
        <v>585.15188517179456</v>
      </c>
      <c r="AJ441" s="142">
        <f t="shared" si="2296"/>
        <v>-1.2001772312811854</v>
      </c>
      <c r="AK441" s="145">
        <f t="shared" ref="AK441" si="2334">V441*1000</f>
        <v>3.4697354816875663</v>
      </c>
      <c r="AL441" s="145">
        <f t="shared" ref="AL441" si="2335">AF441/Q441</f>
        <v>0.99698026176552201</v>
      </c>
      <c r="AM441" s="145">
        <f t="shared" ref="AM441" si="2336">AL441*SQRT((R441/Q441)^2+(AG441/AF441)^2)</f>
        <v>3.9101853987554567E-3</v>
      </c>
      <c r="AN441" s="136">
        <f>AF441/Q441</f>
        <v>0.99698026176552201</v>
      </c>
      <c r="AO441" s="140">
        <f t="shared" ref="AO441" si="2337">AN441*SQRT((R441/Q441)^2+(AG441/AF441)^2)</f>
        <v>3.9101853987554567E-3</v>
      </c>
      <c r="AP441" s="136">
        <f t="shared" ref="AP441" si="2338">ThU_Alter_Kombi(AN441,U441)</f>
        <v>724.35709999999995</v>
      </c>
      <c r="AQ441" s="136" t="e">
        <f t="shared" si="2302"/>
        <v>#VALUE!</v>
      </c>
      <c r="AR441" s="136" t="e">
        <f>(AQ441/AP441)*100</f>
        <v>#VALUE!</v>
      </c>
      <c r="AS441" s="144">
        <f t="shared" si="2303"/>
        <v>2.2474213759231743E-5</v>
      </c>
      <c r="AT441" s="144">
        <f t="shared" si="2304"/>
        <v>2.8310427565767988E-7</v>
      </c>
      <c r="AU441" s="136">
        <v>0.75</v>
      </c>
      <c r="AV441" s="136">
        <f t="shared" ref="AV441" si="2339">AU441/2</f>
        <v>0.375</v>
      </c>
      <c r="AW441" s="136">
        <f t="shared" si="2306"/>
        <v>724.35530000000006</v>
      </c>
      <c r="AX441" s="146">
        <f t="shared" si="2307"/>
        <v>314.04899615300002</v>
      </c>
      <c r="AY441" s="146">
        <f t="shared" si="2308"/>
        <v>529.63891271868852</v>
      </c>
      <c r="AZ441" s="147">
        <f t="shared" si="2309"/>
        <v>0.43355656561496825</v>
      </c>
      <c r="BA441" s="136" t="str">
        <f>Input!B441</f>
        <v>Hu1-13</v>
      </c>
      <c r="BB441" s="148">
        <f>Input!E441</f>
        <v>0</v>
      </c>
      <c r="BC441" s="136">
        <f>((U441-1)*EXP(Constants!$B$17*AW441*1000))*1000</f>
        <v>-9.2687020773187996</v>
      </c>
      <c r="BD441" s="142">
        <f>SQRT((EXP(Constants!$B$17*AW441*1000)*V441)^2+((U441-1)*Constants!$B$17*EXP(Constants!$B$17*AW441*1000)*AY441*1000)^2)*1000</f>
        <v>30.165373697264243</v>
      </c>
      <c r="BE441" s="136">
        <f t="shared" si="2310"/>
        <v>724297.3</v>
      </c>
      <c r="BF441" s="149">
        <f t="shared" si="2311"/>
        <v>264819.45635934424</v>
      </c>
      <c r="BG441" s="158">
        <f t="shared" si="2312"/>
        <v>73.118663274595832</v>
      </c>
      <c r="BH441" s="136"/>
      <c r="BI441" s="18"/>
      <c r="BJ441" s="18"/>
      <c r="BK441" s="18"/>
      <c r="BL441" s="18"/>
      <c r="BM441" s="18"/>
      <c r="BN441" s="157"/>
      <c r="BO441" s="18"/>
      <c r="BP441" s="18"/>
      <c r="BQ441" s="18"/>
      <c r="BR441" s="18"/>
      <c r="BS441" s="18"/>
      <c r="BT441" s="18"/>
      <c r="BU441" s="18"/>
      <c r="BV441" s="18"/>
      <c r="BW441" s="18"/>
      <c r="BX441" s="18"/>
      <c r="BY441" s="18"/>
      <c r="BZ441" s="18"/>
      <c r="CA441" s="18"/>
      <c r="CB441" s="18"/>
      <c r="CC441" s="18"/>
      <c r="CD441" s="18"/>
      <c r="CE441" s="1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  <c r="CY441" s="18"/>
      <c r="CZ441" s="18"/>
      <c r="DA441" s="18"/>
      <c r="DB441" s="18"/>
      <c r="DC441" s="18"/>
      <c r="DD441" s="18"/>
      <c r="DE441" s="18"/>
      <c r="DF441" s="18"/>
    </row>
    <row r="442" spans="1:110" ht="15" customHeight="1" x14ac:dyDescent="0.2">
      <c r="A442" s="18">
        <f>Input!A442</f>
        <v>10355</v>
      </c>
      <c r="B442" s="18" t="str">
        <f>Input!B442</f>
        <v>Nam 19_ASR12</v>
      </c>
      <c r="C442" s="18">
        <f>Input!O442</f>
        <v>1.3261766119434066</v>
      </c>
      <c r="D442" s="18">
        <f>C442*Input!P442/100</f>
        <v>7.1411199849905479E-3</v>
      </c>
      <c r="E442" s="150">
        <f>Input!M442</f>
        <v>1.5680198350087811</v>
      </c>
      <c r="F442" s="151">
        <f>E442*Input!N442/100</f>
        <v>1.1890522159695011E-4</v>
      </c>
      <c r="G442" s="21">
        <f>E442*137.88</f>
        <v>216.19857485101073</v>
      </c>
      <c r="H442" s="151">
        <f>G442*Input!L442/100</f>
        <v>1.2248753461522486E-2</v>
      </c>
      <c r="I442" s="18">
        <v>0.3</v>
      </c>
      <c r="J442" s="127">
        <f>(((C442*Constants!$B$24*0.000000001*Input!G442*(Constants!$B$4/Constants!$B$3))-(I442*0.000000000000001))/Input!F442)*1000000000000</f>
        <v>72.7848507751131</v>
      </c>
      <c r="K442" s="18">
        <f>J442*Input!P442/100</f>
        <v>0.39192770238425489</v>
      </c>
      <c r="L442" s="132">
        <f>(J442/Constants!$B$4)*602200000000*Constants!$B$17/(365.2425*24*60)</f>
        <v>1.0048756790503566</v>
      </c>
      <c r="M442" s="130">
        <f>L442*Input!P442/100</f>
        <v>5.4109970945586819E-3</v>
      </c>
      <c r="N442" s="18">
        <v>5.0000000000000001E-3</v>
      </c>
      <c r="O442" s="127">
        <f>(((G442*Constants!$B$23*0.000000001*Input!G442*(Constants!$B$7/Constants!$B$6))-(N442*0.000000001))/Input!F442)*1000000</f>
        <v>1.1952908256690256</v>
      </c>
      <c r="P442" s="18">
        <f>O442*Input!N442/100</f>
        <v>9.0640639439475598E-5</v>
      </c>
      <c r="Q442" s="128">
        <f>(O442/Constants!$B$7)*602200000000000000*Constants!$B$18/(365.2425*24*60)</f>
        <v>0.89183129743617739</v>
      </c>
      <c r="R442" s="129">
        <f>Q442*Input!N442/100</f>
        <v>6.762886264646668E-5</v>
      </c>
      <c r="S442" s="130">
        <f>Input!S442*Constants!$B$17/Constants!$B$18</f>
        <v>1.1355974889846672</v>
      </c>
      <c r="T442" s="18">
        <f>S442*Input!T442/100</f>
        <v>1.9058141660819759E-3</v>
      </c>
      <c r="U442" s="18">
        <f>S442*1/((U441+U443)/2)</f>
        <v>1.1369620449438396</v>
      </c>
      <c r="V442" s="18">
        <f>U442*Input!T442/100</f>
        <v>1.9081042293329323E-3</v>
      </c>
      <c r="W442" s="131">
        <v>3.0000000000000001E-3</v>
      </c>
      <c r="X442" s="127">
        <f>IF((((Constants!$B$25*0.000000001*Input!G442/Input!W442*(Constants!$B$11/Constants!$B$9))-(W442*0.000000001))/Input!F442)*1000000000&lt;0, "n.d.", (((Constants!$B$25*0.000000001*Input!G442/Input!W442*(Constants!$B$11/Constants!$B$9))-(W442*0.000000001))/Input!F442)*1000000000)</f>
        <v>513.4466268485952</v>
      </c>
      <c r="Y442" s="127">
        <f>X442*Input!X442/100</f>
        <v>0.81219151094642594</v>
      </c>
      <c r="Z442" s="127">
        <f>(X442/Constants!$B$11)*6.022E+23*0.000000001*Constants!$B$19/(365.2425*24*60)</f>
        <v>0.12534892069150633</v>
      </c>
      <c r="AA442" s="127">
        <f>Z442*Input!X442/100</f>
        <v>1.9828220494271377E-4</v>
      </c>
      <c r="AB442" s="132">
        <v>0.05</v>
      </c>
      <c r="AC442" s="132">
        <v>0.9</v>
      </c>
      <c r="AD442" s="127">
        <f>(((Input!G442*Constants!$B$25*0.000000001*Input!U442*(Constants!$B$10/Constants!$B$9))-((AB442*0.000000000000001)+(Input!G442*AC442*0.000000000000001)))/Input!F442)*1000000000000</f>
        <v>17.34159581030795</v>
      </c>
      <c r="AE442" s="127">
        <f>AD442*Input!V442/100</f>
        <v>3.3765716032552906E-2</v>
      </c>
      <c r="AF442" s="127">
        <f>(AD442/Constants!$B$10)*602200000000*Constants!$B$16/(365.2425*24*60)</f>
        <v>0.7915687330005583</v>
      </c>
      <c r="AG442" s="127">
        <f>AF442*Input!V442/100</f>
        <v>1.5412586794842332E-3</v>
      </c>
      <c r="AH442" s="18">
        <f>AF442/Z442</f>
        <v>6.3149226067025497</v>
      </c>
      <c r="AI442" s="131">
        <f>AH442*SQRT((AG442/AF442)^2+(AA442/Z442)^2)</f>
        <v>1.5842024398183687E-2</v>
      </c>
      <c r="AJ442" s="130">
        <f t="shared" si="2296"/>
        <v>136.96204494383957</v>
      </c>
      <c r="AK442" s="131">
        <f>V442*1000</f>
        <v>1.9081042293329322</v>
      </c>
      <c r="AL442" s="131">
        <f>AF442/Q442</f>
        <v>0.88757675950165427</v>
      </c>
      <c r="AM442" s="131">
        <f>AL442*SQRT((R442/Q442)^2+(AG442/AF442)^2)</f>
        <v>1.7295054821529739E-3</v>
      </c>
      <c r="AN442" s="18">
        <f>AL442*1/((AN441+AN443)/2)</f>
        <v>0.89026512714491612</v>
      </c>
      <c r="AO442" s="127">
        <f>AN442*SQRT((R442/Q442)^2+(AG442/AF442)^2)</f>
        <v>1.7347439548003139E-3</v>
      </c>
      <c r="AP442" s="18">
        <f>ThU_Alter_Kombi(AN442,U442)</f>
        <v>157.92359999999999</v>
      </c>
      <c r="AQ442" s="18">
        <f t="shared" si="2302"/>
        <v>0.93859999999999999</v>
      </c>
      <c r="AR442" s="152">
        <f>(AQ442/AP442)</f>
        <v>5.9433802167630423E-3</v>
      </c>
      <c r="AS442" s="129">
        <f t="shared" si="2303"/>
        <v>0.14055227827489059</v>
      </c>
      <c r="AT442" s="129">
        <f t="shared" si="2304"/>
        <v>2.2258684214268522E-4</v>
      </c>
      <c r="AU442" s="18">
        <v>0.75</v>
      </c>
      <c r="AV442" s="18">
        <f>AU442/2</f>
        <v>0.375</v>
      </c>
      <c r="AW442" s="18">
        <f t="shared" si="2306"/>
        <v>147.9915</v>
      </c>
      <c r="AX442" s="133">
        <f t="shared" si="2307"/>
        <v>5.3849058965000003</v>
      </c>
      <c r="AY442" s="133">
        <f t="shared" si="2308"/>
        <v>5.301175758512561</v>
      </c>
      <c r="AZ442" s="152">
        <f t="shared" si="2309"/>
        <v>3.6386589070993944E-2</v>
      </c>
      <c r="BA442" s="18" t="str">
        <f>Input!B442</f>
        <v>Nam 19_ASR12</v>
      </c>
      <c r="BB442" s="134">
        <f>Input!E442</f>
        <v>0</v>
      </c>
      <c r="BC442" s="18">
        <f>((U442-1)*EXP(Constants!$B$17*AW442*1000))*1000</f>
        <v>207.95978834116974</v>
      </c>
      <c r="BD442" s="130">
        <f>SQRT((EXP(Constants!$B$17*AW442*1000)*V442)^2+((U442-1)*Constants!$B$17*EXP(Constants!$B$17*AW442*1000)*AY442*1000)^2)*1000</f>
        <v>4.2512337878860533</v>
      </c>
      <c r="BE442" s="18">
        <f t="shared" si="2310"/>
        <v>147933.5</v>
      </c>
      <c r="BF442" s="135">
        <f t="shared" si="2311"/>
        <v>2650.5878792562803</v>
      </c>
      <c r="BG442" s="20">
        <f t="shared" si="2312"/>
        <v>3.5820812401472795</v>
      </c>
      <c r="BH442" s="18"/>
      <c r="BI442" s="18"/>
      <c r="BJ442" s="18"/>
      <c r="BK442" s="18"/>
      <c r="BL442" s="18"/>
      <c r="BM442" s="18"/>
      <c r="BN442" s="157"/>
      <c r="BO442" s="18"/>
      <c r="BP442" s="18"/>
      <c r="BQ442" s="18"/>
      <c r="BR442" s="18"/>
      <c r="BS442" s="18"/>
      <c r="BT442" s="18"/>
      <c r="BU442" s="18"/>
      <c r="BV442" s="18"/>
      <c r="BW442" s="18"/>
      <c r="BX442" s="18"/>
      <c r="BY442" s="18"/>
      <c r="BZ442" s="18"/>
      <c r="CA442" s="18"/>
      <c r="CB442" s="18"/>
      <c r="CC442" s="18"/>
      <c r="CD442" s="18"/>
      <c r="CE442" s="1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  <c r="CY442" s="18"/>
      <c r="CZ442" s="18"/>
      <c r="DA442" s="18"/>
      <c r="DB442" s="18"/>
      <c r="DC442" s="18"/>
      <c r="DD442" s="18"/>
      <c r="DE442" s="18"/>
      <c r="DF442" s="18"/>
    </row>
    <row r="443" spans="1:110" ht="15" customHeight="1" x14ac:dyDescent="0.2">
      <c r="A443" s="136">
        <f>Input!A443</f>
        <v>10073</v>
      </c>
      <c r="B443" s="136" t="str">
        <f>Input!B443</f>
        <v>Hu1-13</v>
      </c>
      <c r="C443" s="136">
        <f>Input!O443</f>
        <v>2.0780022000667229</v>
      </c>
      <c r="D443" s="136">
        <f>C443*Input!P443/100</f>
        <v>2.989169252665393E-2</v>
      </c>
      <c r="E443" s="137">
        <f>Input!M443</f>
        <v>2.7189534539668823</v>
      </c>
      <c r="F443" s="138">
        <f>E443*Input!N443/100</f>
        <v>5.0640831323506112E-4</v>
      </c>
      <c r="G443" s="139">
        <f t="shared" ref="G443" si="2340">E443*137.88</f>
        <v>374.8893022329537</v>
      </c>
      <c r="H443" s="138">
        <f>G443*Input!L443/100</f>
        <v>4.1614340577550306E-2</v>
      </c>
      <c r="I443" s="136">
        <v>0</v>
      </c>
      <c r="J443" s="140">
        <f>(((C443*Constants!$B$24*0.000000001*Input!G443*(Constants!$B$4/Constants!$B$3))-(I443*0.000000000000001))/Input!F443)*1000000000000</f>
        <v>753.83935978588818</v>
      </c>
      <c r="K443" s="136">
        <f>J443*Input!P443/100</f>
        <v>10.843845283939489</v>
      </c>
      <c r="L443" s="141">
        <f>(J443/Constants!$B$4)*602200000000*Constants!$B$17/(365.2425*24*60)</f>
        <v>10.407589360872102</v>
      </c>
      <c r="M443" s="142">
        <f>L443*Input!P443/100</f>
        <v>0.14971132422712274</v>
      </c>
      <c r="N443" s="136">
        <v>0</v>
      </c>
      <c r="O443" s="140">
        <f>(((G443*Constants!$B$23*0.000000001*Input!G443*(Constants!$B$7/Constants!$B$6))-(N443*0.000000001))/Input!F443)*1000000</f>
        <v>13.699898656773096</v>
      </c>
      <c r="P443" s="136">
        <f>O443*Input!N443/100</f>
        <v>2.5516224119783134E-3</v>
      </c>
      <c r="Q443" s="143">
        <f>(O443/Constants!$B$7)*602200000000000000*Constants!$B$18/(365.2425*24*60)</f>
        <v>10.221778776705209</v>
      </c>
      <c r="R443" s="144">
        <f>Q443*Input!N443/100</f>
        <v>1.9038184493452828E-3</v>
      </c>
      <c r="S443" s="142">
        <f>Input!S443*Constants!$B$17/Constants!$B$18</f>
        <v>0.99879982276871881</v>
      </c>
      <c r="T443" s="136">
        <f>S443*Input!T443/100</f>
        <v>3.4697354816875664E-3</v>
      </c>
      <c r="U443" s="142">
        <f>S443</f>
        <v>0.99879982276871881</v>
      </c>
      <c r="V443" s="136">
        <f>U443*Input!T443/100</f>
        <v>3.4697354816875664E-3</v>
      </c>
      <c r="W443" s="145">
        <v>0</v>
      </c>
      <c r="X443" s="140">
        <f>(((Constants!$B$25*0.000000001*Input!G443/Input!W443*(Constants!$B$11/Constants!$B$9))-(W443*0.000000001))/Input!F443)*1000000000</f>
        <v>0.94099147958644258</v>
      </c>
      <c r="Y443" s="140">
        <f>X443*Input!X443/100</f>
        <v>1.1852231784165905E-2</v>
      </c>
      <c r="Z443" s="140">
        <f>(X443/Constants!$B$11)*6.022E+23*0.000000001*Constants!$B$19/(365.2425*24*60)</f>
        <v>2.2972644122725122E-4</v>
      </c>
      <c r="AA443" s="140">
        <f>Z443*Input!X443/100</f>
        <v>2.8935129461252737E-6</v>
      </c>
      <c r="AB443" s="141">
        <v>0</v>
      </c>
      <c r="AC443" s="141">
        <v>0.9</v>
      </c>
      <c r="AD443" s="140">
        <f>(((Input!G443*Constants!$B$25*0.000000001*Input!U443*(Constants!$B$10/Constants!$B$9))-((AB443*0.000000000000001)+(Input!G443*AC443*0.000000000000001)))/Input!F443)*1000000000000</f>
        <v>223.2613087583961</v>
      </c>
      <c r="AE443" s="140">
        <f>AD443*Input!V443/100</f>
        <v>0.87464939855671064</v>
      </c>
      <c r="AF443" s="140">
        <f>(AD443/Constants!$B$10)*602200000000*Constants!$B$16/(365.2425*24*60)</f>
        <v>10.190911680508817</v>
      </c>
      <c r="AG443" s="140">
        <f>AF443*Input!V443/100</f>
        <v>3.9923956469086981E-2</v>
      </c>
      <c r="AH443" s="136">
        <f t="shared" ref="AH443" si="2341">AF443/Z443</f>
        <v>44361.074093459312</v>
      </c>
      <c r="AI443" s="145">
        <f t="shared" ref="AI443" si="2342">AH443*SQRT((AG443/AF443)^2+(AA443/Z443)^2)</f>
        <v>585.15188517179456</v>
      </c>
      <c r="AJ443" s="142">
        <f t="shared" si="2296"/>
        <v>-1.2001772312811854</v>
      </c>
      <c r="AK443" s="145">
        <f t="shared" ref="AK443" si="2343">V443*1000</f>
        <v>3.4697354816875663</v>
      </c>
      <c r="AL443" s="145">
        <f t="shared" ref="AL443" si="2344">AF443/Q443</f>
        <v>0.99698026176552201</v>
      </c>
      <c r="AM443" s="145">
        <f t="shared" ref="AM443" si="2345">AL443*SQRT((R443/Q443)^2+(AG443/AF443)^2)</f>
        <v>3.9101853987554567E-3</v>
      </c>
      <c r="AN443" s="136">
        <f>AF443/Q443</f>
        <v>0.99698026176552201</v>
      </c>
      <c r="AO443" s="140">
        <f t="shared" ref="AO443" si="2346">AN443*SQRT((R443/Q443)^2+(AG443/AF443)^2)</f>
        <v>3.9101853987554567E-3</v>
      </c>
      <c r="AP443" s="136">
        <f t="shared" ref="AP443" si="2347">ThU_Alter_Kombi(AN443,U443)</f>
        <v>724.35709999999995</v>
      </c>
      <c r="AQ443" s="136" t="e">
        <f t="shared" si="2302"/>
        <v>#VALUE!</v>
      </c>
      <c r="AR443" s="136" t="e">
        <f>(AQ443/AP443)*100</f>
        <v>#VALUE!</v>
      </c>
      <c r="AS443" s="144">
        <f t="shared" si="2303"/>
        <v>2.2474213759231743E-5</v>
      </c>
      <c r="AT443" s="144">
        <f t="shared" si="2304"/>
        <v>2.8310427565767988E-7</v>
      </c>
      <c r="AU443" s="136">
        <v>0.75</v>
      </c>
      <c r="AV443" s="136">
        <f t="shared" ref="AV443" si="2348">AU443/2</f>
        <v>0.375</v>
      </c>
      <c r="AW443" s="136">
        <f t="shared" si="2306"/>
        <v>724.35530000000006</v>
      </c>
      <c r="AX443" s="146">
        <f t="shared" si="2307"/>
        <v>307.58669668239997</v>
      </c>
      <c r="AY443" s="146">
        <f t="shared" si="2308"/>
        <v>529.63891271868852</v>
      </c>
      <c r="AZ443" s="147">
        <f t="shared" si="2309"/>
        <v>0.42463511578144036</v>
      </c>
      <c r="BA443" s="136" t="str">
        <f>Input!B443</f>
        <v>Hu1-13</v>
      </c>
      <c r="BB443" s="148">
        <f>Input!E443</f>
        <v>0</v>
      </c>
      <c r="BC443" s="136">
        <f>((U443-1)*EXP(Constants!$B$17*AW443*1000))*1000</f>
        <v>-9.2687020773187996</v>
      </c>
      <c r="BD443" s="142">
        <f>SQRT((EXP(Constants!$B$17*AW443*1000)*V443)^2+((U443-1)*Constants!$B$17*EXP(Constants!$B$17*AW443*1000)*AY443*1000)^2)*1000</f>
        <v>30.165373697264243</v>
      </c>
      <c r="BE443" s="136">
        <f t="shared" si="2310"/>
        <v>724297.3</v>
      </c>
      <c r="BF443" s="149">
        <f t="shared" si="2311"/>
        <v>264819.45635934424</v>
      </c>
      <c r="BG443" s="158">
        <f t="shared" si="2312"/>
        <v>73.118663274595832</v>
      </c>
      <c r="BH443" s="136"/>
      <c r="BI443" s="18"/>
      <c r="BJ443" s="18"/>
      <c r="BK443" s="18"/>
      <c r="BL443" s="18"/>
      <c r="BM443" s="18"/>
      <c r="BN443" s="157"/>
      <c r="BO443" s="18"/>
      <c r="BP443" s="18"/>
      <c r="BQ443" s="18"/>
      <c r="BR443" s="18"/>
      <c r="BS443" s="18"/>
      <c r="BT443" s="18"/>
      <c r="BU443" s="18"/>
      <c r="BV443" s="18"/>
      <c r="BW443" s="18"/>
      <c r="BX443" s="18"/>
      <c r="BY443" s="18"/>
      <c r="BZ443" s="18"/>
      <c r="CA443" s="18"/>
      <c r="CB443" s="18"/>
      <c r="CC443" s="18"/>
      <c r="CD443" s="18"/>
      <c r="CE443" s="1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  <c r="CY443" s="18"/>
      <c r="CZ443" s="18"/>
      <c r="DA443" s="18"/>
      <c r="DB443" s="18"/>
      <c r="DC443" s="18"/>
      <c r="DD443" s="18"/>
      <c r="DE443" s="18"/>
      <c r="DF443" s="18"/>
    </row>
    <row r="445" spans="1:110" ht="15" customHeight="1" x14ac:dyDescent="0.2">
      <c r="A445" s="136">
        <f>Input!A445</f>
        <v>10073</v>
      </c>
      <c r="B445" s="136" t="str">
        <f>Input!B445</f>
        <v>Hu1-13</v>
      </c>
      <c r="C445" s="136">
        <f>Input!O445</f>
        <v>2.0755557918648999</v>
      </c>
      <c r="D445" s="136">
        <f>C445*Input!P445/100</f>
        <v>1.244211039102441E-2</v>
      </c>
      <c r="E445" s="137">
        <f>Input!M445</f>
        <v>2.7199572099269038</v>
      </c>
      <c r="F445" s="138">
        <f>E445*Input!N445/100</f>
        <v>2.7406958630797585E-4</v>
      </c>
      <c r="G445" s="139">
        <f t="shared" ref="G445" si="2349">E445*137.88</f>
        <v>375.02770010472148</v>
      </c>
      <c r="H445" s="138">
        <f>G445*Input!L445/100</f>
        <v>1.8907448179793424E-2</v>
      </c>
      <c r="I445" s="136">
        <v>0</v>
      </c>
      <c r="J445" s="140">
        <f>(((C445*Constants!$B$24*0.000000001*Input!G445*(Constants!$B$4/Constants!$B$3))-(I445*0.000000000000001))/Input!F445)*1000000000000</f>
        <v>752.95187333732815</v>
      </c>
      <c r="K445" s="136">
        <f>J445*Input!P445/100</f>
        <v>4.5136393653741207</v>
      </c>
      <c r="L445" s="141">
        <f>(J445/Constants!$B$4)*602200000000*Constants!$B$17/(365.2425*24*60)</f>
        <v>10.395336625060354</v>
      </c>
      <c r="M445" s="142">
        <f>L445*Input!P445/100</f>
        <v>6.2315802999758113E-2</v>
      </c>
      <c r="N445" s="136">
        <v>0</v>
      </c>
      <c r="O445" s="140">
        <f>(((G445*Constants!$B$23*0.000000001*Input!G445*(Constants!$B$7/Constants!$B$6))-(N445*0.000000001))/Input!F445)*1000000</f>
        <v>13.70495624792397</v>
      </c>
      <c r="P445" s="136">
        <f>O445*Input!N445/100</f>
        <v>1.3809451396988607E-3</v>
      </c>
      <c r="Q445" s="143">
        <f>(O445/Constants!$B$7)*602200000000000000*Constants!$B$18/(365.2425*24*60)</f>
        <v>10.225552350450714</v>
      </c>
      <c r="R445" s="144">
        <f>Q445*Input!N445/100</f>
        <v>1.0303518350326885E-3</v>
      </c>
      <c r="S445" s="142">
        <f>Input!S445*Constants!$B$17/Constants!$B$18</f>
        <v>0.9970406696395776</v>
      </c>
      <c r="T445" s="136">
        <f>S445*Input!T445/100</f>
        <v>1.3369759547013139E-3</v>
      </c>
      <c r="U445" s="142">
        <f>S445</f>
        <v>0.9970406696395776</v>
      </c>
      <c r="V445" s="136">
        <f>U445*Input!T445/100</f>
        <v>1.3369759547013139E-3</v>
      </c>
      <c r="W445" s="145">
        <v>0</v>
      </c>
      <c r="X445" s="140">
        <f>(((Constants!$B$25*0.000000001*Input!G445/Input!W445*(Constants!$B$11/Constants!$B$9))-(W445*0.000000001))/Input!F445)*1000000000</f>
        <v>0.9481453841376436</v>
      </c>
      <c r="Y445" s="140">
        <f>X445*Input!X445/100</f>
        <v>3.3303831690454926E-3</v>
      </c>
      <c r="Z445" s="140">
        <f>(X445/Constants!$B$11)*6.022E+23*0.000000001*Constants!$B$19/(365.2425*24*60)</f>
        <v>2.3147294060485359E-4</v>
      </c>
      <c r="AA445" s="140">
        <f>Z445*Input!X445/100</f>
        <v>8.130541986248385E-7</v>
      </c>
      <c r="AB445" s="141">
        <v>0</v>
      </c>
      <c r="AC445" s="141">
        <v>0.9</v>
      </c>
      <c r="AD445" s="140">
        <f>(((Input!G445*Constants!$B$25*0.000000001*Input!U445*(Constants!$B$10/Constants!$B$9))-((AB445*0.000000000000001)+(Input!G445*AC445*0.000000000000001)))/Input!F445)*1000000000000</f>
        <v>223.11651982946557</v>
      </c>
      <c r="AE445" s="140">
        <f>AD445*Input!V445/100</f>
        <v>0.52965496093391717</v>
      </c>
      <c r="AF445" s="140">
        <f>(AD445/Constants!$B$10)*602200000000*Constants!$B$16/(365.2425*24*60)</f>
        <v>10.184302693061541</v>
      </c>
      <c r="AG445" s="140">
        <f>AF445*Input!V445/100</f>
        <v>2.4176454747302515E-2</v>
      </c>
      <c r="AH445" s="136">
        <f t="shared" ref="AH445" si="2350">AF445/Z445</f>
        <v>43997.811003088769</v>
      </c>
      <c r="AI445" s="145">
        <f t="shared" ref="AI445" si="2351">AH445*SQRT((AG445/AF445)^2+(AA445/Z445)^2)</f>
        <v>186.52786532020866</v>
      </c>
      <c r="AJ445" s="142">
        <f t="shared" ref="AJ445:AJ455" si="2352">(U445-1)*1000</f>
        <v>-2.9593303604223964</v>
      </c>
      <c r="AK445" s="145">
        <f t="shared" ref="AK445" si="2353">V445*1000</f>
        <v>1.3369759547013138</v>
      </c>
      <c r="AL445" s="145">
        <f t="shared" ref="AL445" si="2354">AF445/Q445</f>
        <v>0.99596602159223657</v>
      </c>
      <c r="AM445" s="145">
        <f t="shared" ref="AM445" si="2355">AL445*SQRT((R445/Q445)^2+(AG445/AF445)^2)</f>
        <v>2.3664466326035766E-3</v>
      </c>
      <c r="AN445" s="136">
        <f>AF445/Q445</f>
        <v>0.99596602159223657</v>
      </c>
      <c r="AO445" s="140">
        <f t="shared" ref="AO445" si="2356">AN445*SQRT((R445/Q445)^2+(AG445/AF445)^2)</f>
        <v>2.3664466326035766E-3</v>
      </c>
      <c r="AP445" s="136" t="str">
        <f t="shared" ref="AP445" si="2357">ThU_Alter_Kombi(AN445,U445)</f>
        <v>Out of range</v>
      </c>
      <c r="AQ445" s="136" t="e">
        <f t="shared" ref="AQ445:AQ455" si="2358">Montealter(AN445,AO445,U445,V445)</f>
        <v>#VALUE!</v>
      </c>
      <c r="AR445" s="136" t="e">
        <f>(AQ445/AP445)*100</f>
        <v>#VALUE!</v>
      </c>
      <c r="AS445" s="144">
        <f t="shared" ref="AS445:AS455" si="2359">Z445/Q445</f>
        <v>2.2636717574933828E-5</v>
      </c>
      <c r="AT445" s="144">
        <f t="shared" ref="AT445:AT455" si="2360">AS445*SQRT((Y445/X445)^2+(P445/O445)^2)</f>
        <v>7.9544717224451298E-8</v>
      </c>
      <c r="AU445" s="136">
        <v>0.75</v>
      </c>
      <c r="AV445" s="136">
        <f t="shared" ref="AV445" si="2361">AU445/2</f>
        <v>0.375</v>
      </c>
      <c r="AW445" s="136" t="str">
        <f t="shared" ref="AW445:AW455" si="2362">marincorr_age(AN445,U445,AS445,AU445)</f>
        <v>Out of range</v>
      </c>
      <c r="AX445" s="146">
        <f t="shared" ref="AX445:AX455" si="2363">marincorr_age_error(AN445, AO445, U445, V445, AS445, AT445, AU445, AV445)</f>
        <v>350.81095377259999</v>
      </c>
      <c r="AY445" s="146" t="e">
        <f t="shared" ref="AY445:AY455" si="2364">SQRT(((AU445*EXP(-0.0000091577*AW445*1000))/(0.0000091577*(EXP(-0.0000091577*AW445*1000)+(AJ445/1000)*EXP(-(0.0000091577-0.0000028263)*AW445*1000)-AS445*AU445*EXP(-0.0000091577*AW445*1000))))^2*AT445^2+((AS445*EXP(-0.0000091577*AW445*1000))/(0.0000091577*(EXP(-0.0000091577*AW445*1000)+(AJ445/1000)*EXP(-(0.0000091577-0.0000028263)*AW445*1000)-AS445*AU445*EXP(-0.0000091577*AW445*1000))))^2*AV445^2+((0.0000091577/(0.0000091577-0.0000028263))*(EXP(-(0.0000091577-0.0000028263)*AW445*1000)-1)/(0.0000091577*(EXP(-0.0000091577*AW445*1000)+(AJ445/1000)*EXP(-(0.0000091577-0.0000028263)*AW445*1000)-AS445*AU445*EXP(-0.0000091577*AW445*1000))))^2*T445^2+(1/(0.0000091577*(EXP(-0.0000091577*AW445*1000)+(AJ445/1000)*EXP(-(0.0000091577-0.0000028263)*AW445*1000)-AS445*AU445*EXP(-0.0000091577*AW445*1000))))^2*AO445^2)/1000</f>
        <v>#VALUE!</v>
      </c>
      <c r="AZ445" s="147" t="e">
        <f t="shared" ref="AZ445:AZ455" si="2365">AX445/AW445</f>
        <v>#VALUE!</v>
      </c>
      <c r="BA445" s="136" t="str">
        <f>Input!B445</f>
        <v>Hu1-13</v>
      </c>
      <c r="BB445" s="148">
        <f>Input!E445</f>
        <v>0</v>
      </c>
      <c r="BC445" s="136" t="e">
        <f>((U445-1)*EXP(Constants!$B$17*AW445*1000))*1000</f>
        <v>#VALUE!</v>
      </c>
      <c r="BD445" s="142" t="e">
        <f>SQRT((EXP(Constants!$B$17*AW445*1000)*V445)^2+((U445-1)*Constants!$B$17*EXP(Constants!$B$17*AW445*1000)*AY445*1000)^2)*1000</f>
        <v>#VALUE!</v>
      </c>
      <c r="BE445" s="136" t="e">
        <f t="shared" ref="BE445:BE455" si="2366">AW445*1000-58</f>
        <v>#VALUE!</v>
      </c>
      <c r="BF445" s="149" t="e">
        <f t="shared" ref="BF445:BF455" si="2367">AY445/2*1000</f>
        <v>#VALUE!</v>
      </c>
      <c r="BG445" s="158" t="e">
        <f t="shared" ref="BG445:BG455" si="2368">AY445/AW445*100</f>
        <v>#VALUE!</v>
      </c>
      <c r="BH445" s="136"/>
      <c r="BI445" s="18"/>
      <c r="BJ445" s="18"/>
      <c r="BK445" s="18"/>
      <c r="BL445" s="18"/>
      <c r="BM445" s="18"/>
      <c r="BN445" s="157"/>
      <c r="BO445" s="18"/>
      <c r="BP445" s="18"/>
      <c r="BQ445" s="18"/>
      <c r="BR445" s="18"/>
      <c r="BS445" s="18"/>
      <c r="BT445" s="18"/>
      <c r="BU445" s="18"/>
      <c r="BV445" s="18"/>
      <c r="BW445" s="18"/>
      <c r="BX445" s="18"/>
      <c r="BY445" s="18"/>
      <c r="BZ445" s="18"/>
      <c r="CA445" s="18"/>
      <c r="CB445" s="18"/>
      <c r="CC445" s="18"/>
      <c r="CD445" s="18"/>
      <c r="CE445" s="1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  <c r="CY445" s="18"/>
      <c r="CZ445" s="18"/>
      <c r="DA445" s="18"/>
      <c r="DB445" s="18"/>
      <c r="DC445" s="18"/>
      <c r="DD445" s="18"/>
      <c r="DE445" s="18"/>
      <c r="DF445" s="18"/>
    </row>
    <row r="446" spans="1:110" ht="15" customHeight="1" x14ac:dyDescent="0.2">
      <c r="A446" s="18">
        <f>Input!A446</f>
        <v>10347</v>
      </c>
      <c r="B446" s="18" t="str">
        <f>Input!B446</f>
        <v>SM7B1</v>
      </c>
      <c r="C446" s="18">
        <f>Input!O446</f>
        <v>1.1162733610891975</v>
      </c>
      <c r="D446" s="18">
        <f>C446*Input!P446/100</f>
        <v>3.8174161712382403E-3</v>
      </c>
      <c r="E446" s="150">
        <f>Input!M446</f>
        <v>1.3560762020776969</v>
      </c>
      <c r="F446" s="151">
        <f>E446*Input!N446/100</f>
        <v>1.0822049484804414E-4</v>
      </c>
      <c r="G446" s="21">
        <f>E446*137.88</f>
        <v>186.97578674247285</v>
      </c>
      <c r="H446" s="151">
        <f>G446*Input!L446/100</f>
        <v>1.0239470554264534E-2</v>
      </c>
      <c r="I446" s="18">
        <v>0.3</v>
      </c>
      <c r="J446" s="127">
        <f>(((C446*Constants!$B$24*0.000000001*Input!G446*(Constants!$B$4/Constants!$B$3))-(I446*0.000000000000001))/Input!F446)*1000000000000</f>
        <v>61.737635483087494</v>
      </c>
      <c r="K446" s="18">
        <f>J446*Input!P446/100</f>
        <v>0.21112951028159291</v>
      </c>
      <c r="L446" s="132">
        <f>(J446/Constants!$B$4)*602200000000*Constants!$B$17/(365.2425*24*60)</f>
        <v>0.85235660605686725</v>
      </c>
      <c r="M446" s="130">
        <f>L446*Input!P446/100</f>
        <v>2.9148773096657529E-3</v>
      </c>
      <c r="N446" s="18">
        <v>5.0000000000000001E-3</v>
      </c>
      <c r="O446" s="127">
        <f>(((G446*Constants!$B$23*0.000000001*Input!G446*(Constants!$B$7/Constants!$B$6))-(N446*0.000000001))/Input!F446)*1000000</f>
        <v>1.0417096450643335</v>
      </c>
      <c r="P446" s="18">
        <f>O446*Input!N446/100</f>
        <v>8.3132742174899882E-5</v>
      </c>
      <c r="Q446" s="128">
        <f>(O446/Constants!$B$7)*602200000000000000*Constants!$B$18/(365.2425*24*60)</f>
        <v>0.77724119047722973</v>
      </c>
      <c r="R446" s="129">
        <f>Q446*Input!N446/100</f>
        <v>6.2027064644933145E-5</v>
      </c>
      <c r="S446" s="130">
        <f>Input!S446*Constants!$B$17/Constants!$B$18</f>
        <v>1.0981359351690865</v>
      </c>
      <c r="T446" s="18">
        <f>S446*Input!T446/100</f>
        <v>1.4500601711779726E-3</v>
      </c>
      <c r="U446" s="18">
        <f>S446*1/((U445+U447)/2)</f>
        <v>1.1012069624695664</v>
      </c>
      <c r="V446" s="18">
        <f>U446*Input!T446/100</f>
        <v>1.4541153834976936E-3</v>
      </c>
      <c r="W446" s="131">
        <v>3.0000000000000001E-3</v>
      </c>
      <c r="X446" s="127">
        <f>IF((((Constants!$B$25*0.000000001*Input!G446/Input!W446*(Constants!$B$11/Constants!$B$9))-(W446*0.000000001))/Input!F446)*1000000000&lt;0, "n.d.", (((Constants!$B$25*0.000000001*Input!G446/Input!W446*(Constants!$B$11/Constants!$B$9))-(W446*0.000000001))/Input!F446)*1000000000)</f>
        <v>131.28406786180781</v>
      </c>
      <c r="Y446" s="127">
        <f>X446*Input!X446/100</f>
        <v>0.21797912239975772</v>
      </c>
      <c r="Z446" s="127">
        <f>(X446/Constants!$B$11)*6.022E+23*0.000000001*Constants!$B$19/(365.2425*24*60)</f>
        <v>3.2050685212351611E-2</v>
      </c>
      <c r="AA446" s="127">
        <f>Z446*Input!X446/100</f>
        <v>5.3215750766142449E-5</v>
      </c>
      <c r="AB446" s="132">
        <v>0.05</v>
      </c>
      <c r="AC446" s="132">
        <v>0.9</v>
      </c>
      <c r="AD446" s="127">
        <f>(((Input!G446*Constants!$B$25*0.000000001*Input!U446*(Constants!$B$10/Constants!$B$9))-((AB446*0.000000000000001)+(Input!G446*AC446*0.000000000000001)))/Input!F446)*1000000000000</f>
        <v>12.99628103875304</v>
      </c>
      <c r="AE446" s="127">
        <f>AD446*Input!V446/100</f>
        <v>2.8623056740785437E-2</v>
      </c>
      <c r="AF446" s="127">
        <f>(AD446/Constants!$B$10)*602200000000*Constants!$B$16/(365.2425*24*60)</f>
        <v>0.59322393556479969</v>
      </c>
      <c r="AG446" s="127">
        <f>AF446*Input!V446/100</f>
        <v>1.306518558426964E-3</v>
      </c>
      <c r="AH446" s="18">
        <f>AF446/Z446</f>
        <v>18.508931451368301</v>
      </c>
      <c r="AI446" s="131">
        <f>AH446*SQRT((AG446/AF446)^2+(AA446/Z446)^2)</f>
        <v>5.1050387484549216E-2</v>
      </c>
      <c r="AJ446" s="130">
        <f t="shared" si="2352"/>
        <v>101.20696246956639</v>
      </c>
      <c r="AK446" s="131">
        <f>V446*1000</f>
        <v>1.4541153834976936</v>
      </c>
      <c r="AL446" s="131">
        <f>AF446/Q446</f>
        <v>0.7632430484037489</v>
      </c>
      <c r="AM446" s="131">
        <f>AL446*SQRT((R446/Q446)^2+(AG446/AF446)^2)</f>
        <v>1.6820724471102954E-3</v>
      </c>
      <c r="AN446" s="18">
        <f>AL446*1/((AN445+AN447)/2)</f>
        <v>0.76652385939961554</v>
      </c>
      <c r="AO446" s="127">
        <f>AN446*SQRT((R446/Q446)^2+(AG446/AF446)^2)</f>
        <v>1.6893028592206516E-3</v>
      </c>
      <c r="AP446" s="18">
        <f>ThU_Alter_Kombi(AN446,U446)</f>
        <v>126.2816</v>
      </c>
      <c r="AQ446" s="18">
        <f t="shared" si="2358"/>
        <v>0.62170000000000003</v>
      </c>
      <c r="AR446" s="152">
        <f>(AQ446/AP446)</f>
        <v>4.9231241922813775E-3</v>
      </c>
      <c r="AS446" s="129">
        <f t="shared" si="2359"/>
        <v>4.1236472802827578E-2</v>
      </c>
      <c r="AT446" s="129">
        <f t="shared" si="2360"/>
        <v>6.854652691782505E-5</v>
      </c>
      <c r="AU446" s="18">
        <v>0.75</v>
      </c>
      <c r="AV446" s="18">
        <f>AU446/2</f>
        <v>0.375</v>
      </c>
      <c r="AW446" s="18">
        <f t="shared" si="2362"/>
        <v>123.2928</v>
      </c>
      <c r="AX446" s="133">
        <f t="shared" si="2363"/>
        <v>1.6545624511000001</v>
      </c>
      <c r="AY446" s="133">
        <f t="shared" si="2364"/>
        <v>1.638912995633375</v>
      </c>
      <c r="AZ446" s="152">
        <f t="shared" si="2365"/>
        <v>1.3419781618229126E-2</v>
      </c>
      <c r="BA446" s="18" t="str">
        <f>Input!B446</f>
        <v>SM7B1</v>
      </c>
      <c r="BB446" s="134">
        <f>Input!E446</f>
        <v>0</v>
      </c>
      <c r="BC446" s="18">
        <f>((U446-1)*EXP(Constants!$B$17*AW446*1000))*1000</f>
        <v>143.32391846886597</v>
      </c>
      <c r="BD446" s="130">
        <f>SQRT((EXP(Constants!$B$17*AW446*1000)*V446)^2+((U446-1)*Constants!$B$17*EXP(Constants!$B$17*AW446*1000)*AY446*1000)^2)*1000</f>
        <v>2.1633064606345016</v>
      </c>
      <c r="BE446" s="18">
        <f t="shared" si="2366"/>
        <v>123234.8</v>
      </c>
      <c r="BF446" s="135">
        <f t="shared" si="2367"/>
        <v>819.45649781668749</v>
      </c>
      <c r="BG446" s="20">
        <f t="shared" si="2368"/>
        <v>1.3292852426365327</v>
      </c>
      <c r="BH446" s="18"/>
      <c r="BI446" s="18"/>
      <c r="BJ446" s="18"/>
      <c r="BK446" s="18"/>
      <c r="BL446" s="18"/>
      <c r="BM446" s="18"/>
      <c r="BN446" s="157"/>
      <c r="BO446" s="18"/>
      <c r="BP446" s="18"/>
      <c r="BQ446" s="18"/>
      <c r="BR446" s="18"/>
      <c r="BS446" s="18"/>
      <c r="BT446" s="18"/>
      <c r="BU446" s="18"/>
      <c r="BV446" s="18"/>
      <c r="BW446" s="18"/>
      <c r="BX446" s="18"/>
      <c r="BY446" s="18"/>
      <c r="BZ446" s="18"/>
      <c r="CA446" s="18"/>
      <c r="CB446" s="18"/>
      <c r="CC446" s="18"/>
      <c r="CD446" s="18"/>
      <c r="CE446" s="1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  <c r="CY446" s="18"/>
      <c r="CZ446" s="18"/>
      <c r="DA446" s="18"/>
      <c r="DB446" s="18"/>
      <c r="DC446" s="18"/>
      <c r="DD446" s="18"/>
      <c r="DE446" s="18"/>
      <c r="DF446" s="18"/>
    </row>
    <row r="447" spans="1:110" ht="15" customHeight="1" x14ac:dyDescent="0.2">
      <c r="A447" s="136">
        <f>Input!A447</f>
        <v>10073</v>
      </c>
      <c r="B447" s="136" t="str">
        <f>Input!B447</f>
        <v>Hu1-13</v>
      </c>
      <c r="C447" s="136">
        <f>Input!O447</f>
        <v>2.0461318020574235</v>
      </c>
      <c r="D447" s="136">
        <f>C447*Input!P447/100</f>
        <v>1.1265558790109723E-2</v>
      </c>
      <c r="E447" s="137">
        <f>Input!M447</f>
        <v>2.7196083234643913</v>
      </c>
      <c r="F447" s="138">
        <f>E447*Input!N447/100</f>
        <v>2.9124997764644513E-4</v>
      </c>
      <c r="G447" s="139">
        <f t="shared" ref="G447" si="2369">E447*137.88</f>
        <v>374.97959563927026</v>
      </c>
      <c r="H447" s="138">
        <f>G447*Input!L447/100</f>
        <v>1.4888732921480656E-2</v>
      </c>
      <c r="I447" s="136">
        <v>0</v>
      </c>
      <c r="J447" s="140">
        <f>(((C447*Constants!$B$24*0.000000001*Input!G447*(Constants!$B$4/Constants!$B$3))-(I447*0.000000000000001))/Input!F447)*1000000000000</f>
        <v>742.2776971318832</v>
      </c>
      <c r="K447" s="136">
        <f>J447*Input!P447/100</f>
        <v>4.0868203246820016</v>
      </c>
      <c r="L447" s="141">
        <f>(J447/Constants!$B$4)*602200000000*Constants!$B$17/(365.2425*24*60)</f>
        <v>10.247967770847945</v>
      </c>
      <c r="M447" s="142">
        <f>L447*Input!P447/100</f>
        <v>5.6423092239488687E-2</v>
      </c>
      <c r="N447" s="136">
        <v>0</v>
      </c>
      <c r="O447" s="140">
        <f>(((G447*Constants!$B$23*0.000000001*Input!G447*(Constants!$B$7/Constants!$B$6))-(N447*0.000000001))/Input!F447)*1000000</f>
        <v>13.703198325524761</v>
      </c>
      <c r="P447" s="136">
        <f>O447*Input!N447/100</f>
        <v>1.4675113955048707E-3</v>
      </c>
      <c r="Q447" s="143">
        <f>(O447/Constants!$B$7)*602200000000000000*Constants!$B$18/(365.2425*24*60)</f>
        <v>10.224240728056891</v>
      </c>
      <c r="R447" s="144">
        <f>Q447*Input!N447/100</f>
        <v>1.0949407154722708E-3</v>
      </c>
      <c r="S447" s="142">
        <f>Input!S447*Constants!$B$17/Constants!$B$18</f>
        <v>0.99738176428039538</v>
      </c>
      <c r="T447" s="136">
        <f>S447*Input!T447/100</f>
        <v>1.1557664222945137E-3</v>
      </c>
      <c r="U447" s="142">
        <f>S447</f>
        <v>0.99738176428039538</v>
      </c>
      <c r="V447" s="136">
        <f>U447*Input!T447/100</f>
        <v>1.1557664222945137E-3</v>
      </c>
      <c r="W447" s="145">
        <v>0</v>
      </c>
      <c r="X447" s="140">
        <f>(((Constants!$B$25*0.000000001*Input!G447/Input!W447*(Constants!$B$11/Constants!$B$9))-(W447*0.000000001))/Input!F447)*1000000000</f>
        <v>0.95974055339137476</v>
      </c>
      <c r="Y447" s="140">
        <f>X447*Input!X447/100</f>
        <v>4.1716836665448278E-3</v>
      </c>
      <c r="Z447" s="140">
        <f>(X447/Constants!$B$11)*6.022E+23*0.000000001*Constants!$B$19/(365.2425*24*60)</f>
        <v>2.3430369627679435E-4</v>
      </c>
      <c r="AA447" s="140">
        <f>Z447*Input!X447/100</f>
        <v>1.0184428482417064E-6</v>
      </c>
      <c r="AB447" s="141">
        <v>0</v>
      </c>
      <c r="AC447" s="141">
        <v>0.9</v>
      </c>
      <c r="AD447" s="140">
        <f>(((Input!G447*Constants!$B$25*0.000000001*Input!U447*(Constants!$B$10/Constants!$B$9))-((AB447*0.000000000000001)+(Input!G447*AC447*0.000000000000001)))/Input!F447)*1000000000000</f>
        <v>222.97763545122598</v>
      </c>
      <c r="AE447" s="140">
        <f>AD447*Input!V447/100</f>
        <v>0.50883918025543806</v>
      </c>
      <c r="AF447" s="140">
        <f>(AD447/Constants!$B$10)*602200000000*Constants!$B$16/(365.2425*24*60)</f>
        <v>10.177963222777537</v>
      </c>
      <c r="AG447" s="140">
        <f>AF447*Input!V447/100</f>
        <v>2.3226304523625459E-2</v>
      </c>
      <c r="AH447" s="136">
        <f t="shared" ref="AH447" si="2370">AF447/Z447</f>
        <v>43439.191888606889</v>
      </c>
      <c r="AI447" s="145">
        <f t="shared" ref="AI447" si="2371">AH447*SQRT((AG447/AF447)^2+(AA447/Z447)^2)</f>
        <v>213.25601646911915</v>
      </c>
      <c r="AJ447" s="142">
        <f t="shared" si="2352"/>
        <v>-2.6182357196046224</v>
      </c>
      <c r="AK447" s="145">
        <f t="shared" ref="AK447" si="2372">V447*1000</f>
        <v>1.1557664222945137</v>
      </c>
      <c r="AL447" s="145">
        <f t="shared" ref="AL447" si="2373">AF447/Q447</f>
        <v>0.99547374650986442</v>
      </c>
      <c r="AM447" s="145">
        <f t="shared" ref="AM447" si="2374">AL447*SQRT((R447/Q447)^2+(AG447/AF447)^2)</f>
        <v>2.2741900317059549E-3</v>
      </c>
      <c r="AN447" s="136">
        <f>AF447/Q447</f>
        <v>0.99547374650986442</v>
      </c>
      <c r="AO447" s="140">
        <f t="shared" ref="AO447" si="2375">AN447*SQRT((R447/Q447)^2+(AG447/AF447)^2)</f>
        <v>2.2741900317059549E-3</v>
      </c>
      <c r="AP447" s="136">
        <f t="shared" ref="AP447" si="2376">ThU_Alter_Kombi(AN447,U447)</f>
        <v>781.67729999999995</v>
      </c>
      <c r="AQ447" s="136" t="e">
        <f t="shared" si="2358"/>
        <v>#VALUE!</v>
      </c>
      <c r="AR447" s="136" t="e">
        <f>(AQ447/AP447)*100</f>
        <v>#VALUE!</v>
      </c>
      <c r="AS447" s="144">
        <f t="shared" si="2359"/>
        <v>2.2916488618448598E-5</v>
      </c>
      <c r="AT447" s="144">
        <f t="shared" si="2360"/>
        <v>9.9640837570928506E-8</v>
      </c>
      <c r="AU447" s="136">
        <v>0.75</v>
      </c>
      <c r="AV447" s="136">
        <f t="shared" ref="AV447" si="2377">AU447/2</f>
        <v>0.375</v>
      </c>
      <c r="AW447" s="136">
        <f t="shared" si="2362"/>
        <v>781.67539999999997</v>
      </c>
      <c r="AX447" s="146">
        <f t="shared" si="2363"/>
        <v>349.06621153679998</v>
      </c>
      <c r="AY447" s="146">
        <f t="shared" si="2364"/>
        <v>404.66025128640285</v>
      </c>
      <c r="AZ447" s="147">
        <f t="shared" si="2365"/>
        <v>0.44656159262118267</v>
      </c>
      <c r="BA447" s="136" t="str">
        <f>Input!B447</f>
        <v>Hu1-13</v>
      </c>
      <c r="BB447" s="148">
        <f>Input!E447</f>
        <v>0</v>
      </c>
      <c r="BC447" s="136">
        <f>((U447-1)*EXP(Constants!$B$17*AW447*1000))*1000</f>
        <v>-23.770268589027921</v>
      </c>
      <c r="BD447" s="142">
        <f>SQRT((EXP(Constants!$B$17*AW447*1000)*V447)^2+((U447-1)*Constants!$B$17*EXP(Constants!$B$17*AW447*1000)*AY447*1000)^2)*1000</f>
        <v>29.102498555108035</v>
      </c>
      <c r="BE447" s="136">
        <f t="shared" si="2366"/>
        <v>781617.4</v>
      </c>
      <c r="BF447" s="149">
        <f t="shared" si="2367"/>
        <v>202330.12564320143</v>
      </c>
      <c r="BG447" s="158">
        <f t="shared" si="2368"/>
        <v>51.768323691189835</v>
      </c>
      <c r="BH447" s="136"/>
      <c r="BI447" s="18"/>
      <c r="BJ447" s="18"/>
      <c r="BK447" s="18"/>
      <c r="BL447" s="18"/>
      <c r="BM447" s="18"/>
      <c r="BN447" s="157"/>
      <c r="BO447" s="18"/>
      <c r="BP447" s="18"/>
      <c r="BQ447" s="18"/>
      <c r="BR447" s="18"/>
      <c r="BS447" s="18"/>
      <c r="BT447" s="18"/>
      <c r="BU447" s="18"/>
      <c r="BV447" s="18"/>
      <c r="BW447" s="18"/>
      <c r="BX447" s="18"/>
      <c r="BY447" s="18"/>
      <c r="BZ447" s="18"/>
      <c r="CA447" s="18"/>
      <c r="CB447" s="18"/>
      <c r="CC447" s="18"/>
      <c r="CD447" s="18"/>
      <c r="CE447" s="1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  <c r="CY447" s="18"/>
      <c r="CZ447" s="18"/>
      <c r="DA447" s="18"/>
      <c r="DB447" s="18"/>
      <c r="DC447" s="18"/>
      <c r="DD447" s="18"/>
      <c r="DE447" s="18"/>
      <c r="DF447" s="18"/>
    </row>
    <row r="448" spans="1:110" ht="15" customHeight="1" x14ac:dyDescent="0.2">
      <c r="A448" s="18">
        <f>Input!A448</f>
        <v>10348</v>
      </c>
      <c r="B448" s="18" t="str">
        <f>Input!B448</f>
        <v>SM7B2</v>
      </c>
      <c r="C448" s="18">
        <f>Input!O448</f>
        <v>8.3624648237918127</v>
      </c>
      <c r="D448" s="18">
        <f>C448*Input!P448/100</f>
        <v>5.0138955003785783E-2</v>
      </c>
      <c r="E448" s="150">
        <f>Input!M448</f>
        <v>9.6712392246900531</v>
      </c>
      <c r="F448" s="151">
        <f>E448*Input!N448/100</f>
        <v>9.0554775388483795E-4</v>
      </c>
      <c r="G448" s="21">
        <f>E448*137.88</f>
        <v>1333.4704643002644</v>
      </c>
      <c r="H448" s="151">
        <f>G448*Input!L448/100</f>
        <v>3.0152713681797397E-2</v>
      </c>
      <c r="I448" s="18">
        <v>0.3</v>
      </c>
      <c r="J448" s="127">
        <f>(((C448*Constants!$B$24*0.000000001*Input!G448*(Constants!$B$4/Constants!$B$3))-(I448*0.000000000000001))/Input!F448)*1000000000000</f>
        <v>214.97014632128619</v>
      </c>
      <c r="K448" s="18">
        <f>J448*Input!P448/100</f>
        <v>1.2888997108717222</v>
      </c>
      <c r="L448" s="132">
        <f>(J448/Constants!$B$4)*602200000000*Constants!$B$17/(365.2425*24*60)</f>
        <v>2.9679015545089062</v>
      </c>
      <c r="M448" s="130">
        <f>L448*Input!P448/100</f>
        <v>1.7794691593059977E-2</v>
      </c>
      <c r="N448" s="18">
        <v>5.0000000000000001E-3</v>
      </c>
      <c r="O448" s="127">
        <f>(((G448*Constants!$B$23*0.000000001*Input!G448*(Constants!$B$7/Constants!$B$6))-(N448*0.000000001))/Input!F448)*1000000</f>
        <v>3.4530955441599818</v>
      </c>
      <c r="P448" s="18">
        <f>O448*Input!N448/100</f>
        <v>3.2332391344233624E-4</v>
      </c>
      <c r="Q448" s="128">
        <f>(O448/Constants!$B$7)*602200000000000000*Constants!$B$18/(365.2425*24*60)</f>
        <v>2.5764262664658069</v>
      </c>
      <c r="R448" s="129">
        <f>Q448*Input!N448/100</f>
        <v>2.4123868352794069E-4</v>
      </c>
      <c r="S448" s="130">
        <f>Input!S448*Constants!$B$17/Constants!$B$18</f>
        <v>1.1382041467484088</v>
      </c>
      <c r="T448" s="18">
        <f>S448*Input!T448/100</f>
        <v>5.0944275585023183E-4</v>
      </c>
      <c r="U448" s="18">
        <f>S448*1/((U447+U449)/2)</f>
        <v>1.1407780302065638</v>
      </c>
      <c r="V448" s="18">
        <f>U448*Input!T448/100</f>
        <v>5.1059478669277078E-4</v>
      </c>
      <c r="W448" s="131">
        <v>3.0000000000000001E-3</v>
      </c>
      <c r="X448" s="127">
        <f>IF((((Constants!$B$25*0.000000001*Input!G448/Input!W448*(Constants!$B$11/Constants!$B$9))-(W448*0.000000001))/Input!F448)*1000000000&lt;0, "n.d.", (((Constants!$B$25*0.000000001*Input!G448/Input!W448*(Constants!$B$11/Constants!$B$9))-(W448*0.000000001))/Input!F448)*1000000000)</f>
        <v>58.749747265173731</v>
      </c>
      <c r="Y448" s="127">
        <f>X448*Input!X448/100</f>
        <v>0.11762439919891282</v>
      </c>
      <c r="Z448" s="127">
        <f>(X448/Constants!$B$11)*6.022E+23*0.000000001*Constants!$B$19/(365.2425*24*60)</f>
        <v>1.4342712612191062E-2</v>
      </c>
      <c r="AA448" s="127">
        <f>Z448*Input!X448/100</f>
        <v>2.871591849198833E-5</v>
      </c>
      <c r="AB448" s="132">
        <v>0.05</v>
      </c>
      <c r="AC448" s="132">
        <v>0.9</v>
      </c>
      <c r="AD448" s="127">
        <f>(((Input!G448*Constants!$B$25*0.000000001*Input!U448*(Constants!$B$10/Constants!$B$9))-((AB448*0.000000000000001)+(Input!G448*AC448*0.000000000000001)))/Input!F448)*1000000000000</f>
        <v>39.670141478140152</v>
      </c>
      <c r="AE448" s="127">
        <f>AD448*Input!V448/100</f>
        <v>9.2682035479088362E-2</v>
      </c>
      <c r="AF448" s="127">
        <f>(AD448/Constants!$B$10)*602200000000*Constants!$B$16/(365.2425*24*60)</f>
        <v>1.8107701258461442</v>
      </c>
      <c r="AG448" s="127">
        <f>AF448*Input!V448/100</f>
        <v>4.2305334640821597E-3</v>
      </c>
      <c r="AH448" s="18">
        <f>AF448/Z448</f>
        <v>126.25018535942917</v>
      </c>
      <c r="AI448" s="131">
        <f>AH448*SQRT((AG448/AF448)^2+(AA448/Z448)^2)</f>
        <v>0.38845044203696982</v>
      </c>
      <c r="AJ448" s="130">
        <f t="shared" si="2352"/>
        <v>140.77803020656376</v>
      </c>
      <c r="AK448" s="131">
        <f>V448*1000</f>
        <v>0.51059478669277081</v>
      </c>
      <c r="AL448" s="131">
        <f>AF448/Q448</f>
        <v>0.70282241312888583</v>
      </c>
      <c r="AM448" s="131">
        <f>AL448*SQRT((R448/Q448)^2+(AG448/AF448)^2)</f>
        <v>1.6433342805173726E-3</v>
      </c>
      <c r="AN448" s="18">
        <f>AL448*1/((AN447+AN449)/2)</f>
        <v>0.70549654404940676</v>
      </c>
      <c r="AO448" s="127">
        <f>AN448*SQRT((R448/Q448)^2+(AG448/AF448)^2)</f>
        <v>1.6495869140848191E-3</v>
      </c>
      <c r="AP448" s="18">
        <f>ThU_Alter_Kombi(AN448,U448)</f>
        <v>102.2329</v>
      </c>
      <c r="AQ448" s="18">
        <f t="shared" si="2358"/>
        <v>0.39290000000000003</v>
      </c>
      <c r="AR448" s="152">
        <f>(AQ448/AP448)</f>
        <v>3.8431855107308901E-3</v>
      </c>
      <c r="AS448" s="129">
        <f t="shared" si="2359"/>
        <v>5.56690202971171E-3</v>
      </c>
      <c r="AT448" s="129">
        <f t="shared" si="2360"/>
        <v>1.1157821402689391E-5</v>
      </c>
      <c r="AU448" s="18">
        <v>0.75</v>
      </c>
      <c r="AV448" s="18">
        <f>AU448/2</f>
        <v>0.375</v>
      </c>
      <c r="AW448" s="18">
        <f t="shared" si="2362"/>
        <v>101.8489</v>
      </c>
      <c r="AX448" s="133">
        <f t="shared" si="2363"/>
        <v>0.44173125140000002</v>
      </c>
      <c r="AY448" s="133">
        <f t="shared" si="2364"/>
        <v>0.43981706544104038</v>
      </c>
      <c r="AZ448" s="152">
        <f t="shared" si="2365"/>
        <v>4.3371234387411155E-3</v>
      </c>
      <c r="BA448" s="18" t="str">
        <f>Input!B448</f>
        <v>SM7B2</v>
      </c>
      <c r="BB448" s="134">
        <f>Input!E448</f>
        <v>0</v>
      </c>
      <c r="BC448" s="18">
        <f>((U448-1)*EXP(Constants!$B$17*AW448*1000))*1000</f>
        <v>187.65555025067198</v>
      </c>
      <c r="BD448" s="130">
        <f>SQRT((EXP(Constants!$B$17*AW448*1000)*V448)^2+((U448-1)*Constants!$B$17*EXP(Constants!$B$17*AW448*1000)*AY448*1000)^2)*1000</f>
        <v>0.71936757549266583</v>
      </c>
      <c r="BE448" s="18">
        <f t="shared" si="2366"/>
        <v>101790.9</v>
      </c>
      <c r="BF448" s="135">
        <f t="shared" si="2367"/>
        <v>219.90853272052018</v>
      </c>
      <c r="BG448" s="20">
        <f t="shared" si="2368"/>
        <v>0.43183290682672115</v>
      </c>
      <c r="BH448" s="18"/>
      <c r="BI448" s="18"/>
      <c r="BJ448" s="18"/>
      <c r="BK448" s="18"/>
      <c r="BL448" s="18"/>
      <c r="BM448" s="18"/>
      <c r="BN448" s="157"/>
      <c r="BO448" s="18"/>
      <c r="BP448" s="18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</row>
    <row r="449" spans="1:110" ht="15" customHeight="1" x14ac:dyDescent="0.2">
      <c r="A449" s="136">
        <f>Input!A449</f>
        <v>10073</v>
      </c>
      <c r="B449" s="136" t="str">
        <f>Input!B449</f>
        <v>Hu1-13</v>
      </c>
      <c r="C449" s="136">
        <f>Input!O449</f>
        <v>2.0665482849922259</v>
      </c>
      <c r="D449" s="136">
        <f>C449*Input!P449/100</f>
        <v>9.5660408412551415E-3</v>
      </c>
      <c r="E449" s="137">
        <f>Input!M449</f>
        <v>2.7193386406143518</v>
      </c>
      <c r="F449" s="138">
        <f>E449*Input!N449/100</f>
        <v>2.2411661427177831E-4</v>
      </c>
      <c r="G449" s="139">
        <f t="shared" ref="G449" si="2378">E449*137.88</f>
        <v>374.94241176790683</v>
      </c>
      <c r="H449" s="138">
        <f>G449*Input!L449/100</f>
        <v>1.7313107128922277E-2</v>
      </c>
      <c r="I449" s="136">
        <v>0</v>
      </c>
      <c r="J449" s="140">
        <f>(((C449*Constants!$B$24*0.000000001*Input!G449*(Constants!$B$4/Constants!$B$3))-(I449*0.000000000000001))/Input!F449)*1000000000000</f>
        <v>749.6842092251602</v>
      </c>
      <c r="K449" s="136">
        <f>J449*Input!P449/100</f>
        <v>3.4702841523583974</v>
      </c>
      <c r="L449" s="141">
        <f>(J449/Constants!$B$4)*602200000000*Constants!$B$17/(365.2425*24*60)</f>
        <v>10.350222893855923</v>
      </c>
      <c r="M449" s="142">
        <f>L449*Input!P449/100</f>
        <v>4.7911125831299993E-2</v>
      </c>
      <c r="N449" s="136">
        <v>0</v>
      </c>
      <c r="O449" s="140">
        <f>(((G449*Constants!$B$23*0.000000001*Input!G449*(Constants!$B$7/Constants!$B$6))-(N449*0.000000001))/Input!F449)*1000000</f>
        <v>13.701839483684484</v>
      </c>
      <c r="P449" s="136">
        <f>O449*Input!N449/100</f>
        <v>1.1292487917889406E-3</v>
      </c>
      <c r="Q449" s="143">
        <f>(O449/Constants!$B$7)*602200000000000000*Constants!$B$18/(365.2425*24*60)</f>
        <v>10.223226867952388</v>
      </c>
      <c r="R449" s="144">
        <f>Q449*Input!N449/100</f>
        <v>8.4255596502690077E-4</v>
      </c>
      <c r="S449" s="142">
        <f>Input!S449*Constants!$B$17/Constants!$B$18</f>
        <v>0.99810573041182082</v>
      </c>
      <c r="T449" s="136">
        <f>S449*Input!T449/100</f>
        <v>8.5416080437093571E-4</v>
      </c>
      <c r="U449" s="142">
        <f>S449</f>
        <v>0.99810573041182082</v>
      </c>
      <c r="V449" s="136">
        <f>U449*Input!T449/100</f>
        <v>8.5416080437093571E-4</v>
      </c>
      <c r="W449" s="145">
        <v>0</v>
      </c>
      <c r="X449" s="140">
        <f>(((Constants!$B$25*0.000000001*Input!G449/Input!W449*(Constants!$B$11/Constants!$B$9))-(W449*0.000000001))/Input!F449)*1000000000</f>
        <v>0.95510057776044333</v>
      </c>
      <c r="Y449" s="140">
        <f>X449*Input!X449/100</f>
        <v>2.9607517187527454E-3</v>
      </c>
      <c r="Z449" s="140">
        <f>(X449/Constants!$B$11)*6.022E+23*0.000000001*Constants!$B$19/(365.2425*24*60)</f>
        <v>2.3317092822076112E-4</v>
      </c>
      <c r="AA449" s="140">
        <f>Z449*Input!X449/100</f>
        <v>7.2281521189273821E-7</v>
      </c>
      <c r="AB449" s="141">
        <v>0</v>
      </c>
      <c r="AC449" s="141">
        <v>0.9</v>
      </c>
      <c r="AD449" s="140">
        <f>(((Input!G449*Constants!$B$25*0.000000001*Input!U449*(Constants!$B$10/Constants!$B$9))-((AB449*0.000000000000001)+(Input!G449*AC449*0.000000000000001)))/Input!F449)*1000000000000</f>
        <v>223.28513090978578</v>
      </c>
      <c r="AE449" s="140">
        <f>AD449*Input!V449/100</f>
        <v>0.45998214271853655</v>
      </c>
      <c r="AF449" s="140">
        <f>(AD449/Constants!$B$10)*602200000000*Constants!$B$16/(365.2425*24*60)</f>
        <v>10.191999058533257</v>
      </c>
      <c r="AG449" s="140">
        <f>AF449*Input!V449/100</f>
        <v>2.0996192386064393E-2</v>
      </c>
      <c r="AH449" s="136">
        <f t="shared" ref="AH449" si="2379">AF449/Z449</f>
        <v>43710.419374767407</v>
      </c>
      <c r="AI449" s="145">
        <f t="shared" ref="AI449" si="2380">AH449*SQRT((AG449/AF449)^2+(AA449/Z449)^2)</f>
        <v>162.69134730058965</v>
      </c>
      <c r="AJ449" s="142">
        <f t="shared" si="2352"/>
        <v>-1.894269588179176</v>
      </c>
      <c r="AK449" s="145">
        <f t="shared" ref="AK449" si="2381">V449*1000</f>
        <v>0.85416080437093567</v>
      </c>
      <c r="AL449" s="145">
        <f t="shared" ref="AL449" si="2382">AF449/Q449</f>
        <v>0.99694540580753199</v>
      </c>
      <c r="AM449" s="145">
        <f t="shared" ref="AM449" si="2383">AL449*SQRT((R449/Q449)^2+(AG449/AF449)^2)</f>
        <v>2.0554163844961598E-3</v>
      </c>
      <c r="AN449" s="136">
        <f>AF449/Q449</f>
        <v>0.99694540580753199</v>
      </c>
      <c r="AO449" s="140">
        <f t="shared" ref="AO449" si="2384">AN449*SQRT((R449/Q449)^2+(AG449/AF449)^2)</f>
        <v>2.0554163844961598E-3</v>
      </c>
      <c r="AP449" s="136">
        <f t="shared" ref="AP449" si="2385">ThU_Alter_Kombi(AN449,U449)</f>
        <v>874.52560000000005</v>
      </c>
      <c r="AQ449" s="136" t="e">
        <f t="shared" si="2358"/>
        <v>#VALUE!</v>
      </c>
      <c r="AR449" s="136" t="e">
        <f>(AQ449/AP449)*100</f>
        <v>#VALUE!</v>
      </c>
      <c r="AS449" s="144">
        <f t="shared" si="2359"/>
        <v>2.2807957920967372E-5</v>
      </c>
      <c r="AT449" s="144">
        <f t="shared" si="2360"/>
        <v>7.0728218233255635E-8</v>
      </c>
      <c r="AU449" s="136">
        <v>0.75</v>
      </c>
      <c r="AV449" s="136">
        <f t="shared" ref="AV449" si="2386">AU449/2</f>
        <v>0.375</v>
      </c>
      <c r="AW449" s="136">
        <f t="shared" si="2362"/>
        <v>874.52369999999996</v>
      </c>
      <c r="AX449" s="146">
        <f t="shared" si="2363"/>
        <v>363.7373253408</v>
      </c>
      <c r="AY449" s="146">
        <f t="shared" si="2364"/>
        <v>804.63232174537541</v>
      </c>
      <c r="AZ449" s="147">
        <f t="shared" si="2365"/>
        <v>0.41592620684928266</v>
      </c>
      <c r="BA449" s="136" t="str">
        <f>Input!B449</f>
        <v>Hu1-13</v>
      </c>
      <c r="BB449" s="148">
        <f>Input!E449</f>
        <v>0</v>
      </c>
      <c r="BC449" s="136">
        <f>((U449-1)*EXP(Constants!$B$17*AW449*1000))*1000</f>
        <v>-22.349225684275844</v>
      </c>
      <c r="BD449" s="142">
        <f>SQRT((EXP(Constants!$B$17*AW449*1000)*V449)^2+((U449-1)*Constants!$B$17*EXP(Constants!$B$17*AW449*1000)*AY449*1000)^2)*1000</f>
        <v>51.739783703233059</v>
      </c>
      <c r="BE449" s="136">
        <f t="shared" si="2366"/>
        <v>874465.7</v>
      </c>
      <c r="BF449" s="149">
        <f t="shared" si="2367"/>
        <v>402316.1608726877</v>
      </c>
      <c r="BG449" s="158">
        <f t="shared" si="2368"/>
        <v>92.008063560241467</v>
      </c>
      <c r="BH449" s="136"/>
      <c r="BI449" s="18"/>
      <c r="BJ449" s="18"/>
      <c r="BK449" s="18"/>
      <c r="BL449" s="18"/>
      <c r="BM449" s="18"/>
      <c r="BN449" s="157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</row>
    <row r="450" spans="1:110" ht="15" customHeight="1" x14ac:dyDescent="0.2">
      <c r="A450" s="18">
        <f>Input!A450</f>
        <v>10349</v>
      </c>
      <c r="B450" s="18" t="str">
        <f>Input!B450</f>
        <v>SM81</v>
      </c>
      <c r="C450" s="18">
        <f>Input!O450</f>
        <v>3.7494854945148908</v>
      </c>
      <c r="D450" s="18">
        <f>C450*Input!P450/100</f>
        <v>1.2407294249447713E-2</v>
      </c>
      <c r="E450" s="150">
        <f>Input!M450</f>
        <v>4.9584638764379276</v>
      </c>
      <c r="F450" s="151">
        <f>E450*Input!N450/100</f>
        <v>4.2959553142421074E-4</v>
      </c>
      <c r="G450" s="21">
        <f>E450*137.88</f>
        <v>683.67299928326145</v>
      </c>
      <c r="H450" s="151">
        <f>G450*Input!L450/100</f>
        <v>1.7031159173891929E-2</v>
      </c>
      <c r="I450" s="18">
        <v>0.3</v>
      </c>
      <c r="J450" s="127">
        <f>(((C450*Constants!$B$24*0.000000001*Input!G450*(Constants!$B$4/Constants!$B$3))-(I450*0.000000000000001))/Input!F450)*1000000000000</f>
        <v>158.78017970867191</v>
      </c>
      <c r="K450" s="18">
        <f>J450*Input!P450/100</f>
        <v>0.52541406374491462</v>
      </c>
      <c r="L450" s="132">
        <f>(J450/Constants!$B$4)*602200000000*Constants!$B$17/(365.2425*24*60)</f>
        <v>2.1921366768679951</v>
      </c>
      <c r="M450" s="130">
        <f>L450*Input!P450/100</f>
        <v>7.2539245250305053E-3</v>
      </c>
      <c r="N450" s="18">
        <v>5.0000000000000001E-3</v>
      </c>
      <c r="O450" s="127">
        <f>(((G450*Constants!$B$23*0.000000001*Input!G450*(Constants!$B$7/Constants!$B$6))-(N450*0.000000001))/Input!F450)*1000000</f>
        <v>2.9164556774077908</v>
      </c>
      <c r="P450" s="18">
        <f>O450*Input!N450/100</f>
        <v>2.5267832091401958E-4</v>
      </c>
      <c r="Q450" s="128">
        <f>(O450/Constants!$B$7)*602200000000000000*Constants!$B$18/(365.2425*24*60)</f>
        <v>2.1760281220613211</v>
      </c>
      <c r="R450" s="129">
        <f>Q450*Input!N450/100</f>
        <v>1.885285404484005E-4</v>
      </c>
      <c r="S450" s="130">
        <f>Input!S450*Constants!$B$17/Constants!$B$18</f>
        <v>1.0069459718165101</v>
      </c>
      <c r="T450" s="18">
        <f>S450*Input!T450/100</f>
        <v>5.802960036595012E-4</v>
      </c>
      <c r="U450" s="18">
        <f>S450*1/((U449+U451)/2)</f>
        <v>1.0088072178240968</v>
      </c>
      <c r="V450" s="18">
        <f>U450*Input!T450/100</f>
        <v>5.8136862686894843E-4</v>
      </c>
      <c r="W450" s="131">
        <v>3.0000000000000001E-3</v>
      </c>
      <c r="X450" s="127">
        <f>IF((((Constants!$B$25*0.000000001*Input!G450/Input!W450*(Constants!$B$11/Constants!$B$9))-(W450*0.000000001))/Input!F450)*1000000000&lt;0, "n.d.", (((Constants!$B$25*0.000000001*Input!G450/Input!W450*(Constants!$B$11/Constants!$B$9))-(W450*0.000000001))/Input!F450)*1000000000)</f>
        <v>84.400944907801374</v>
      </c>
      <c r="Y450" s="127">
        <f>X450*Input!X450/100</f>
        <v>0.17139701334139981</v>
      </c>
      <c r="Z450" s="127">
        <f>(X450/Constants!$B$11)*6.022E+23*0.000000001*Constants!$B$19/(365.2425*24*60)</f>
        <v>2.0604999227418989E-2</v>
      </c>
      <c r="AA450" s="127">
        <f>Z450*Input!X450/100</f>
        <v>4.1843552004534827E-5</v>
      </c>
      <c r="AB450" s="132">
        <v>0.05</v>
      </c>
      <c r="AC450" s="132">
        <v>0.9</v>
      </c>
      <c r="AD450" s="127">
        <f>(((Input!G450*Constants!$B$25*0.000000001*Input!U450*(Constants!$B$10/Constants!$B$9))-((AB450*0.000000000000001)+(Input!G450*AC450*0.000000000000001)))/Input!F450)*1000000000000</f>
        <v>45.474381868355557</v>
      </c>
      <c r="AE450" s="127">
        <f>AD450*Input!V450/100</f>
        <v>0.1076836059089451</v>
      </c>
      <c r="AF450" s="127">
        <f>(AD450/Constants!$B$10)*602200000000*Constants!$B$16/(365.2425*24*60)</f>
        <v>2.0757085583854669</v>
      </c>
      <c r="AG450" s="127">
        <f>AF450*Input!V450/100</f>
        <v>4.9152901743684122E-3</v>
      </c>
      <c r="AH450" s="18">
        <f>AF450/Z450</f>
        <v>100.73810415985504</v>
      </c>
      <c r="AI450" s="131">
        <f>AH450*SQRT((AG450/AF450)^2+(AA450/Z450)^2)</f>
        <v>0.31425425174786203</v>
      </c>
      <c r="AJ450" s="130">
        <f t="shared" si="2352"/>
        <v>8.8072178240967691</v>
      </c>
      <c r="AK450" s="131">
        <f>V450*1000</f>
        <v>0.58136862686894841</v>
      </c>
      <c r="AL450" s="131">
        <f>AF450/Q450</f>
        <v>0.95389785515233927</v>
      </c>
      <c r="AM450" s="131">
        <f>AL450*SQRT((R450/Q450)^2+(AG450/AF450)^2)</f>
        <v>2.2603471410698865E-3</v>
      </c>
      <c r="AN450" s="18">
        <f>AL450*1/((AN449+AN451)/2)</f>
        <v>0.95733299868721844</v>
      </c>
      <c r="AO450" s="127">
        <f>AN450*SQRT((R450/Q450)^2+(AG450/AF450)^2)</f>
        <v>2.2684870240000025E-3</v>
      </c>
      <c r="AP450" s="18">
        <f>ThU_Alter_Kombi(AN450,U450)</f>
        <v>318.86799999999999</v>
      </c>
      <c r="AQ450" s="18">
        <f t="shared" si="2358"/>
        <v>4.6269</v>
      </c>
      <c r="AR450" s="152">
        <f>(AQ450/AP450)</f>
        <v>1.4510393015291594E-2</v>
      </c>
      <c r="AS450" s="129">
        <f t="shared" si="2359"/>
        <v>9.4690868277475023E-3</v>
      </c>
      <c r="AT450" s="129">
        <f t="shared" si="2360"/>
        <v>1.924681743589131E-5</v>
      </c>
      <c r="AU450" s="18">
        <v>0.75</v>
      </c>
      <c r="AV450" s="18">
        <f>AU450/2</f>
        <v>0.375</v>
      </c>
      <c r="AW450" s="18">
        <f t="shared" si="2362"/>
        <v>318.10730000000001</v>
      </c>
      <c r="AX450" s="133">
        <f t="shared" si="2363"/>
        <v>4.8052742261999999</v>
      </c>
      <c r="AY450" s="133">
        <f t="shared" si="2364"/>
        <v>4.7370062110528579</v>
      </c>
      <c r="AZ450" s="152">
        <f t="shared" si="2365"/>
        <v>1.510582821016682E-2</v>
      </c>
      <c r="BA450" s="18" t="str">
        <f>Input!B450</f>
        <v>SM81</v>
      </c>
      <c r="BB450" s="134">
        <f>Input!E450</f>
        <v>0</v>
      </c>
      <c r="BC450" s="18">
        <f>((U450-1)*EXP(Constants!$B$17*AW450*1000))*1000</f>
        <v>21.612881001698302</v>
      </c>
      <c r="BD450" s="130">
        <f>SQRT((EXP(Constants!$B$17*AW450*1000)*V450)^2+((U450-1)*Constants!$B$17*EXP(Constants!$B$17*AW450*1000)*AY450*1000)^2)*1000</f>
        <v>1.4556382458358124</v>
      </c>
      <c r="BE450" s="18">
        <f t="shared" si="2366"/>
        <v>318049.3</v>
      </c>
      <c r="BF450" s="135">
        <f t="shared" si="2367"/>
        <v>2368.503105526429</v>
      </c>
      <c r="BG450" s="20">
        <f t="shared" si="2368"/>
        <v>1.4891221330201658</v>
      </c>
      <c r="BH450" s="18"/>
      <c r="BI450" s="18"/>
      <c r="BJ450" s="18"/>
      <c r="BK450" s="18"/>
      <c r="BL450" s="18"/>
      <c r="BM450" s="18"/>
      <c r="BN450" s="157"/>
      <c r="BO450" s="18"/>
      <c r="BP450" s="18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</row>
    <row r="451" spans="1:110" ht="15" customHeight="1" x14ac:dyDescent="0.2">
      <c r="A451" s="136">
        <f>Input!A451</f>
        <v>10073</v>
      </c>
      <c r="B451" s="136" t="str">
        <f>Input!B451</f>
        <v>Hu1-13</v>
      </c>
      <c r="C451" s="136">
        <f>Input!O451</f>
        <v>2.0865725661673751</v>
      </c>
      <c r="D451" s="136">
        <f>C451*Input!P451/100</f>
        <v>1.1976403958373299E-2</v>
      </c>
      <c r="E451" s="137">
        <f>Input!M451</f>
        <v>2.7195980889483282</v>
      </c>
      <c r="F451" s="138">
        <f>E451*Input!N451/100</f>
        <v>2.3374444835728294E-4</v>
      </c>
      <c r="G451" s="139">
        <f t="shared" ref="G451" si="2387">E451*137.88</f>
        <v>374.9781845041955</v>
      </c>
      <c r="H451" s="138">
        <f>G451*Input!L451/100</f>
        <v>2.2187487634685588E-2</v>
      </c>
      <c r="I451" s="136">
        <v>0</v>
      </c>
      <c r="J451" s="140">
        <f>(((C451*Constants!$B$24*0.000000001*Input!G451*(Constants!$B$4/Constants!$B$3))-(I451*0.000000000000001))/Input!F451)*1000000000000</f>
        <v>756.94844181392386</v>
      </c>
      <c r="K451" s="136">
        <f>J451*Input!P451/100</f>
        <v>4.3446944821460791</v>
      </c>
      <c r="L451" s="141">
        <f>(J451/Constants!$B$4)*602200000000*Constants!$B$17/(365.2425*24*60)</f>
        <v>10.450513690329046</v>
      </c>
      <c r="M451" s="142">
        <f>L451*Input!P451/100</f>
        <v>5.9983331304784074E-2</v>
      </c>
      <c r="N451" s="136">
        <v>0</v>
      </c>
      <c r="O451" s="140">
        <f>(((G451*Constants!$B$23*0.000000001*Input!G451*(Constants!$B$7/Constants!$B$6))-(N451*0.000000001))/Input!F451)*1000000</f>
        <v>13.703146757215395</v>
      </c>
      <c r="P451" s="136">
        <f>O451*Input!N451/100</f>
        <v>1.1777602332272634E-3</v>
      </c>
      <c r="Q451" s="143">
        <f>(O451/Constants!$B$7)*602200000000000000*Constants!$B$18/(365.2425*24*60)</f>
        <v>10.224202251870794</v>
      </c>
      <c r="R451" s="144">
        <f>Q451*Input!N451/100</f>
        <v>8.787513585071634E-4</v>
      </c>
      <c r="S451" s="142">
        <f>Input!S451*Constants!$B$17/Constants!$B$18</f>
        <v>0.99820427614899432</v>
      </c>
      <c r="T451" s="136">
        <f>S451*Input!T451/100</f>
        <v>1.2089116161833257E-3</v>
      </c>
      <c r="U451" s="142">
        <f>S451</f>
        <v>0.99820427614899432</v>
      </c>
      <c r="V451" s="136">
        <f>U451*Input!T451/100</f>
        <v>1.2089116161833257E-3</v>
      </c>
      <c r="W451" s="145">
        <v>0</v>
      </c>
      <c r="X451" s="140">
        <f>(((Constants!$B$25*0.000000001*Input!G451/Input!W451*(Constants!$B$11/Constants!$B$9))-(W451*0.000000001))/Input!F451)*1000000000</f>
        <v>0.95344335839797534</v>
      </c>
      <c r="Y451" s="140">
        <f>X451*Input!X451/100</f>
        <v>3.3549458982939885E-3</v>
      </c>
      <c r="Z451" s="140">
        <f>(X451/Constants!$B$11)*6.022E+23*0.000000001*Constants!$B$19/(365.2425*24*60)</f>
        <v>2.3276634739858402E-4</v>
      </c>
      <c r="AA451" s="140">
        <f>Z451*Input!X451/100</f>
        <v>8.1905075491625693E-7</v>
      </c>
      <c r="AB451" s="141">
        <v>0</v>
      </c>
      <c r="AC451" s="141">
        <v>0.9</v>
      </c>
      <c r="AD451" s="140">
        <f>(((Input!G451*Constants!$B$25*0.000000001*Input!U451*(Constants!$B$10/Constants!$B$9))-((AB451*0.000000000000001)+(Input!G451*AC451*0.000000000000001)))/Input!F451)*1000000000000</f>
        <v>223.06736951616881</v>
      </c>
      <c r="AE451" s="140">
        <f>AD451*Input!V451/100</f>
        <v>0.49213641429568367</v>
      </c>
      <c r="AF451" s="140">
        <f>(AD451/Constants!$B$10)*602200000000*Constants!$B$16/(365.2425*24*60)</f>
        <v>10.182059194155876</v>
      </c>
      <c r="AG451" s="140">
        <f>AF451*Input!V451/100</f>
        <v>2.2463895606188413E-2</v>
      </c>
      <c r="AH451" s="136">
        <f t="shared" ref="AH451" si="2388">AF451/Z451</f>
        <v>43743.691078849726</v>
      </c>
      <c r="AI451" s="145">
        <f t="shared" ref="AI451" si="2389">AH451*SQRT((AG451/AF451)^2+(AA451/Z451)^2)</f>
        <v>181.6767105371967</v>
      </c>
      <c r="AJ451" s="142">
        <f t="shared" si="2352"/>
        <v>-1.7957238510056817</v>
      </c>
      <c r="AK451" s="145">
        <f t="shared" ref="AK451" si="2390">V451*1000</f>
        <v>1.2089116161833258</v>
      </c>
      <c r="AL451" s="145">
        <f t="shared" ref="AL451" si="2391">AF451/Q451</f>
        <v>0.99587810797588561</v>
      </c>
      <c r="AM451" s="145">
        <f t="shared" ref="AM451" si="2392">AL451*SQRT((R451/Q451)^2+(AG451/AF451)^2)</f>
        <v>2.1987960388559981E-3</v>
      </c>
      <c r="AN451" s="136">
        <f>AF451/Q451</f>
        <v>0.99587810797588561</v>
      </c>
      <c r="AO451" s="140">
        <f t="shared" ref="AO451" si="2393">AN451*SQRT((R451/Q451)^2+(AG451/AF451)^2)</f>
        <v>2.1987960388559981E-3</v>
      </c>
      <c r="AP451" s="136">
        <f t="shared" ref="AP451" si="2394">ThU_Alter_Kombi(AN451,U451)</f>
        <v>704.9434</v>
      </c>
      <c r="AQ451" s="136" t="e">
        <f t="shared" si="2358"/>
        <v>#VALUE!</v>
      </c>
      <c r="AR451" s="136" t="e">
        <f>(AQ451/AP451)*100</f>
        <v>#VALUE!</v>
      </c>
      <c r="AS451" s="144">
        <f t="shared" si="2359"/>
        <v>2.2766211159016649E-5</v>
      </c>
      <c r="AT451" s="144">
        <f t="shared" si="2360"/>
        <v>8.0132906804217678E-8</v>
      </c>
      <c r="AU451" s="136">
        <v>0.75</v>
      </c>
      <c r="AV451" s="136">
        <f t="shared" ref="AV451" si="2395">AU451/2</f>
        <v>0.375</v>
      </c>
      <c r="AW451" s="136">
        <f t="shared" si="2362"/>
        <v>704.94150000000002</v>
      </c>
      <c r="AX451" s="146">
        <f t="shared" si="2363"/>
        <v>322.29418335269997</v>
      </c>
      <c r="AY451" s="146">
        <f t="shared" si="2364"/>
        <v>196.9199942194214</v>
      </c>
      <c r="AZ451" s="147">
        <f t="shared" si="2365"/>
        <v>0.45719280727932737</v>
      </c>
      <c r="BA451" s="136" t="str">
        <f>Input!B451</f>
        <v>Hu1-13</v>
      </c>
      <c r="BB451" s="148">
        <f>Input!E451</f>
        <v>0</v>
      </c>
      <c r="BC451" s="136">
        <f>((U451-1)*EXP(Constants!$B$17*AW451*1000))*1000</f>
        <v>-13.128630893911359</v>
      </c>
      <c r="BD451" s="142">
        <f>SQRT((EXP(Constants!$B$17*AW451*1000)*V451)^2+((U451-1)*Constants!$B$17*EXP(Constants!$B$17*AW451*1000)*AY451*1000)^2)*1000</f>
        <v>11.460668662234072</v>
      </c>
      <c r="BE451" s="136">
        <f t="shared" si="2366"/>
        <v>704883.5</v>
      </c>
      <c r="BF451" s="149">
        <f t="shared" si="2367"/>
        <v>98459.997109710705</v>
      </c>
      <c r="BG451" s="158">
        <f t="shared" si="2368"/>
        <v>27.934232020589139</v>
      </c>
      <c r="BH451" s="136"/>
      <c r="BI451" s="18"/>
      <c r="BJ451" s="18"/>
      <c r="BK451" s="18"/>
      <c r="BL451" s="18"/>
      <c r="BM451" s="18"/>
      <c r="BN451" s="157"/>
      <c r="BO451" s="18"/>
      <c r="BP451" s="18"/>
      <c r="BQ451" s="18"/>
      <c r="BR451" s="18"/>
      <c r="BS451" s="18"/>
      <c r="BT451" s="18"/>
      <c r="BU451" s="18"/>
      <c r="BV451" s="18"/>
      <c r="BW451" s="18"/>
      <c r="BX451" s="18"/>
      <c r="BY451" s="18"/>
      <c r="BZ451" s="18"/>
      <c r="CA451" s="18"/>
      <c r="CB451" s="18"/>
      <c r="CC451" s="18"/>
      <c r="CD451" s="18"/>
      <c r="CE451" s="1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  <c r="CY451" s="18"/>
      <c r="CZ451" s="18"/>
      <c r="DA451" s="18"/>
      <c r="DB451" s="18"/>
      <c r="DC451" s="18"/>
      <c r="DD451" s="18"/>
      <c r="DE451" s="18"/>
      <c r="DF451" s="18"/>
    </row>
    <row r="452" spans="1:110" ht="15" customHeight="1" x14ac:dyDescent="0.2">
      <c r="A452" s="18">
        <f>Input!A452</f>
        <v>10350</v>
      </c>
      <c r="B452" s="18" t="str">
        <f>Input!B452</f>
        <v>SM82</v>
      </c>
      <c r="C452" s="18">
        <f>Input!O452</f>
        <v>4.809480620615096</v>
      </c>
      <c r="D452" s="18">
        <f>C452*Input!P452/100</f>
        <v>3.002220819174747E-2</v>
      </c>
      <c r="E452" s="150">
        <f>Input!M452</f>
        <v>6.3635323472546155</v>
      </c>
      <c r="F452" s="151">
        <f>E452*Input!N452/100</f>
        <v>5.780938907575824E-4</v>
      </c>
      <c r="G452" s="21">
        <f>E452*137.88</f>
        <v>877.40384003946633</v>
      </c>
      <c r="H452" s="151">
        <f>G452*Input!L452/100</f>
        <v>2.0966486717156355E-2</v>
      </c>
      <c r="I452" s="18">
        <v>0.3</v>
      </c>
      <c r="J452" s="127">
        <f>(((C452*Constants!$B$24*0.000000001*Input!G452*(Constants!$B$4/Constants!$B$3))-(I452*0.000000000000001))/Input!F452)*1000000000000</f>
        <v>128.67021279122474</v>
      </c>
      <c r="K452" s="18">
        <f>J452*Input!P452/100</f>
        <v>0.80319772990384852</v>
      </c>
      <c r="L452" s="132">
        <f>(J452/Constants!$B$4)*602200000000*Constants!$B$17/(365.2425*24*60)</f>
        <v>1.7764351520295458</v>
      </c>
      <c r="M452" s="130">
        <f>L452*Input!P452/100</f>
        <v>1.1089036463681347E-2</v>
      </c>
      <c r="N452" s="18">
        <v>5.0000000000000001E-3</v>
      </c>
      <c r="O452" s="127">
        <f>(((G452*Constants!$B$23*0.000000001*Input!G452*(Constants!$B$7/Constants!$B$6))-(N452*0.000000001))/Input!F452)*1000000</f>
        <v>2.3646209294904512</v>
      </c>
      <c r="P452" s="18">
        <f>O452*Input!N452/100</f>
        <v>2.1481354045221307E-4</v>
      </c>
      <c r="Q452" s="128">
        <f>(O452/Constants!$B$7)*602200000000000000*Constants!$B$18/(365.2425*24*60)</f>
        <v>1.7642927613970862</v>
      </c>
      <c r="R452" s="129">
        <f>Q452*Input!N452/100</f>
        <v>1.6027684173107126E-4</v>
      </c>
      <c r="S452" s="130">
        <f>Input!S452*Constants!$B$17/Constants!$B$18</f>
        <v>1.0109663733199561</v>
      </c>
      <c r="T452" s="18">
        <f>S452*Input!T452/100</f>
        <v>5.2801302440417554E-4</v>
      </c>
      <c r="U452" s="18">
        <f>S452*1/((U451+U453)/2)</f>
        <v>1.0127592497357085</v>
      </c>
      <c r="V452" s="18">
        <f>U452*Input!T452/100</f>
        <v>5.2894941766476998E-4</v>
      </c>
      <c r="W452" s="131">
        <v>3.0000000000000001E-3</v>
      </c>
      <c r="X452" s="127">
        <f>IF((((Constants!$B$25*0.000000001*Input!G452/Input!W452*(Constants!$B$11/Constants!$B$9))-(W452*0.000000001))/Input!F452)*1000000000&lt;0, "n.d.", (((Constants!$B$25*0.000000001*Input!G452/Input!W452*(Constants!$B$11/Constants!$B$9))-(W452*0.000000001))/Input!F452)*1000000000)</f>
        <v>103.35074717453313</v>
      </c>
      <c r="Y452" s="127">
        <f>X452*Input!X452/100</f>
        <v>0.17618404574355256</v>
      </c>
      <c r="Z452" s="127">
        <f>(X452/Constants!$B$11)*6.022E+23*0.000000001*Constants!$B$19/(365.2425*24*60)</f>
        <v>2.523125858378384E-2</v>
      </c>
      <c r="AA452" s="127">
        <f>Z452*Input!X452/100</f>
        <v>4.3012221372582023E-5</v>
      </c>
      <c r="AB452" s="132">
        <v>0.05</v>
      </c>
      <c r="AC452" s="132">
        <v>0.9</v>
      </c>
      <c r="AD452" s="127">
        <f>(((Input!G452*Constants!$B$25*0.000000001*Input!U452*(Constants!$B$10/Constants!$B$9))-((AB452*0.000000000000001)+(Input!G452*AC452*0.000000000000001)))/Input!F452)*1000000000000</f>
        <v>36.771536810299366</v>
      </c>
      <c r="AE452" s="127">
        <f>AD452*Input!V452/100</f>
        <v>6.4473955454676754E-2</v>
      </c>
      <c r="AF452" s="127">
        <f>(AD452/Constants!$B$10)*602200000000*Constants!$B$16/(365.2425*24*60)</f>
        <v>1.678461378168586</v>
      </c>
      <c r="AG452" s="127">
        <f>AF452*Input!V452/100</f>
        <v>2.9429567952712322E-3</v>
      </c>
      <c r="AH452" s="18">
        <f>AF452/Z452</f>
        <v>66.523093669506252</v>
      </c>
      <c r="AI452" s="131">
        <f>AH452*SQRT((AG452/AF452)^2+(AA452/Z452)^2)</f>
        <v>0.16268073455344079</v>
      </c>
      <c r="AJ452" s="130">
        <f t="shared" si="2352"/>
        <v>12.759249735708522</v>
      </c>
      <c r="AK452" s="131">
        <f>V452*1000</f>
        <v>0.52894941766476999</v>
      </c>
      <c r="AL452" s="131">
        <f>AF452/Q452</f>
        <v>0.95135082730797282</v>
      </c>
      <c r="AM452" s="131">
        <f>AL452*SQRT((R452/Q452)^2+(AG452/AF452)^2)</f>
        <v>1.6703034333359365E-3</v>
      </c>
      <c r="AN452" s="18">
        <f>AL452*1/((AN451+AN453)/2)</f>
        <v>0.95625274616998845</v>
      </c>
      <c r="AO452" s="127">
        <f>AN452*SQRT((R452/Q452)^2+(AG452/AF452)^2)</f>
        <v>1.6789098187724506E-3</v>
      </c>
      <c r="AP452" s="18">
        <f>ThU_Alter_Kombi(AN452,U452)</f>
        <v>307.58620000000002</v>
      </c>
      <c r="AQ452" s="18">
        <f t="shared" si="2358"/>
        <v>3.2610999999999999</v>
      </c>
      <c r="AR452" s="152">
        <f>(AQ452/AP452)</f>
        <v>1.0602231179422222E-2</v>
      </c>
      <c r="AS452" s="129">
        <f t="shared" si="2359"/>
        <v>1.4301061102695918E-2</v>
      </c>
      <c r="AT452" s="129">
        <f t="shared" si="2360"/>
        <v>2.4413891500542559E-5</v>
      </c>
      <c r="AU452" s="18">
        <v>0.75</v>
      </c>
      <c r="AV452" s="18">
        <f>AU452/2</f>
        <v>0.375</v>
      </c>
      <c r="AW452" s="18">
        <f t="shared" si="2362"/>
        <v>306.44510000000002</v>
      </c>
      <c r="AX452" s="133">
        <f t="shared" si="2363"/>
        <v>3.2856961551000001</v>
      </c>
      <c r="AY452" s="133">
        <f t="shared" si="2364"/>
        <v>3.2446704728869205</v>
      </c>
      <c r="AZ452" s="152">
        <f t="shared" si="2365"/>
        <v>1.0721973218367662E-2</v>
      </c>
      <c r="BA452" s="18" t="str">
        <f>Input!B452</f>
        <v>SM82</v>
      </c>
      <c r="BB452" s="134">
        <f>Input!E452</f>
        <v>0</v>
      </c>
      <c r="BC452" s="18">
        <f>((U452-1)*EXP(Constants!$B$17*AW452*1000))*1000</f>
        <v>30.297431409309695</v>
      </c>
      <c r="BD452" s="130">
        <f>SQRT((EXP(Constants!$B$17*AW452*1000)*V452)^2+((U452-1)*Constants!$B$17*EXP(Constants!$B$17*AW452*1000)*AY452*1000)^2)*1000</f>
        <v>1.2862881470636829</v>
      </c>
      <c r="BE452" s="18">
        <f t="shared" si="2366"/>
        <v>306387.10000000003</v>
      </c>
      <c r="BF452" s="135">
        <f t="shared" si="2367"/>
        <v>1622.3352364434602</v>
      </c>
      <c r="BG452" s="20">
        <f t="shared" si="2368"/>
        <v>1.0588097094347144</v>
      </c>
      <c r="BH452" s="18"/>
      <c r="BI452" s="18"/>
      <c r="BJ452" s="18"/>
      <c r="BK452" s="18"/>
      <c r="BL452" s="18"/>
      <c r="BM452" s="18"/>
      <c r="BN452" s="157"/>
      <c r="BO452" s="18"/>
      <c r="BP452" s="18"/>
      <c r="BQ452" s="18"/>
      <c r="BR452" s="18"/>
      <c r="BS452" s="18"/>
      <c r="BT452" s="18"/>
      <c r="BU452" s="18"/>
      <c r="BV452" s="18"/>
      <c r="BW452" s="18"/>
      <c r="BX452" s="18"/>
      <c r="BY452" s="18"/>
      <c r="BZ452" s="18"/>
      <c r="CA452" s="18"/>
      <c r="CB452" s="18"/>
      <c r="CC452" s="18"/>
      <c r="CD452" s="18"/>
      <c r="CE452" s="1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  <c r="CY452" s="18"/>
      <c r="CZ452" s="18"/>
      <c r="DA452" s="18"/>
      <c r="DB452" s="18"/>
      <c r="DC452" s="18"/>
      <c r="DD452" s="18"/>
      <c r="DE452" s="18"/>
      <c r="DF452" s="18"/>
    </row>
    <row r="453" spans="1:110" ht="15" customHeight="1" x14ac:dyDescent="0.2">
      <c r="A453" s="136">
        <f>Input!A453</f>
        <v>10073</v>
      </c>
      <c r="B453" s="136" t="str">
        <f>Input!B453</f>
        <v>Hu1-13</v>
      </c>
      <c r="C453" s="136">
        <f>Input!O453</f>
        <v>2.0560141875111468</v>
      </c>
      <c r="D453" s="136">
        <f>C453*Input!P453/100</f>
        <v>1.4810999097366526E-2</v>
      </c>
      <c r="E453" s="137">
        <f>Input!M453</f>
        <v>2.7194923644056286</v>
      </c>
      <c r="F453" s="138">
        <f>E453*Input!N453/100</f>
        <v>1.7892807169774371E-4</v>
      </c>
      <c r="G453" s="139">
        <f t="shared" ref="G453" si="2396">E453*137.88</f>
        <v>374.96360720424804</v>
      </c>
      <c r="H453" s="138">
        <f>G453*Input!L453/100</f>
        <v>1.6142998004851264E-2</v>
      </c>
      <c r="I453" s="136">
        <v>0</v>
      </c>
      <c r="J453" s="140">
        <f>(((C453*Constants!$B$24*0.000000001*Input!G453*(Constants!$B$4/Constants!$B$3))-(I453*0.000000000000001))/Input!F453)*1000000000000</f>
        <v>745.86274200014793</v>
      </c>
      <c r="K453" s="136">
        <f>J453*Input!P453/100</f>
        <v>5.3730039732343142</v>
      </c>
      <c r="L453" s="141">
        <f>(J453/Constants!$B$4)*602200000000*Constants!$B$17/(365.2425*24*60)</f>
        <v>10.297463295782858</v>
      </c>
      <c r="M453" s="142">
        <f>L453*Input!P453/100</f>
        <v>7.4180285576544921E-2</v>
      </c>
      <c r="N453" s="136">
        <v>0</v>
      </c>
      <c r="O453" s="140">
        <f>(((G453*Constants!$B$23*0.000000001*Input!G453*(Constants!$B$7/Constants!$B$6))-(N453*0.000000001))/Input!F453)*1000000</f>
        <v>13.70261404654379</v>
      </c>
      <c r="P453" s="136">
        <f>O453*Input!N453/100</f>
        <v>9.0155881320238911E-4</v>
      </c>
      <c r="Q453" s="143">
        <f>(O453/Constants!$B$7)*602200000000000000*Constants!$B$18/(365.2425*24*60)</f>
        <v>10.223804785380452</v>
      </c>
      <c r="R453" s="144">
        <f>Q453*Input!N453/100</f>
        <v>6.7267174550869017E-4</v>
      </c>
      <c r="S453" s="142">
        <f>Input!S453*Constants!$B$17/Constants!$B$18</f>
        <v>0.99825514613479083</v>
      </c>
      <c r="T453" s="136">
        <f>S453*Input!T453/100</f>
        <v>1.3019643420713689E-3</v>
      </c>
      <c r="U453" s="142">
        <f>S453</f>
        <v>0.99825514613479083</v>
      </c>
      <c r="V453" s="136">
        <f>U453*Input!T453/100</f>
        <v>1.3019643420713689E-3</v>
      </c>
      <c r="W453" s="145">
        <v>0</v>
      </c>
      <c r="X453" s="140">
        <f>(((Constants!$B$25*0.000000001*Input!G453/Input!W453*(Constants!$B$11/Constants!$B$9))-(W453*0.000000001))/Input!F453)*1000000000</f>
        <v>0.94978216896870049</v>
      </c>
      <c r="Y453" s="140">
        <f>X453*Input!X453/100</f>
        <v>4.1228422505320203E-3</v>
      </c>
      <c r="Z453" s="140">
        <f>(X453/Constants!$B$11)*6.022E+23*0.000000001*Constants!$B$19/(365.2425*24*60)</f>
        <v>2.3187253269729068E-4</v>
      </c>
      <c r="AA453" s="140">
        <f>Z453*Input!X453/100</f>
        <v>1.0065190796119916E-6</v>
      </c>
      <c r="AB453" s="141">
        <v>0</v>
      </c>
      <c r="AC453" s="141">
        <v>0.9</v>
      </c>
      <c r="AD453" s="140">
        <f>(((Input!G453*Constants!$B$25*0.000000001*Input!U453*(Constants!$B$10/Constants!$B$9))-((AB453*0.000000000000001)+(Input!G453*AC453*0.000000000000001)))/Input!F453)*1000000000000</f>
        <v>222.60881531361983</v>
      </c>
      <c r="AE453" s="140">
        <f>AD453*Input!V453/100</f>
        <v>0.49084065875157096</v>
      </c>
      <c r="AF453" s="140">
        <f>(AD453/Constants!$B$10)*602200000000*Constants!$B$16/(365.2425*24*60)</f>
        <v>10.161128181053378</v>
      </c>
      <c r="AG453" s="140">
        <f>AF453*Input!V453/100</f>
        <v>2.2404749978210962E-2</v>
      </c>
      <c r="AH453" s="136">
        <f t="shared" ref="AH453" si="2397">AF453/Z453</f>
        <v>43822.043356548485</v>
      </c>
      <c r="AI453" s="145">
        <f t="shared" ref="AI453" si="2398">AH453*SQRT((AG453/AF453)^2+(AA453/Z453)^2)</f>
        <v>213.35796130554158</v>
      </c>
      <c r="AJ453" s="142">
        <f t="shared" si="2352"/>
        <v>-1.7448538652091727</v>
      </c>
      <c r="AK453" s="145">
        <f t="shared" ref="AK453" si="2399">V453*1000</f>
        <v>1.3019643420713689</v>
      </c>
      <c r="AL453" s="145">
        <f t="shared" ref="AL453" si="2400">AF453/Q453</f>
        <v>0.99386954214768475</v>
      </c>
      <c r="AM453" s="145">
        <f t="shared" ref="AM453" si="2401">AL453*SQRT((R453/Q453)^2+(AG453/AF453)^2)</f>
        <v>2.1924051582594339E-3</v>
      </c>
      <c r="AN453" s="136">
        <f>AF453/Q453</f>
        <v>0.99386954214768475</v>
      </c>
      <c r="AO453" s="140">
        <f t="shared" ref="AO453" si="2402">AN453*SQRT((R453/Q453)^2+(AG453/AF453)^2)</f>
        <v>2.1924051582594339E-3</v>
      </c>
      <c r="AP453" s="136">
        <f t="shared" ref="AP453" si="2403">ThU_Alter_Kombi(AN453,U453)</f>
        <v>611.72190000000001</v>
      </c>
      <c r="AQ453" s="136" t="e">
        <f t="shared" si="2358"/>
        <v>#VALUE!</v>
      </c>
      <c r="AR453" s="136" t="e">
        <f>(AQ453/AP453)*100</f>
        <v>#VALUE!</v>
      </c>
      <c r="AS453" s="144">
        <f t="shared" si="2359"/>
        <v>2.2679671371352593E-5</v>
      </c>
      <c r="AT453" s="144">
        <f t="shared" si="2360"/>
        <v>9.845988971325041E-8</v>
      </c>
      <c r="AU453" s="136">
        <v>0.75</v>
      </c>
      <c r="AV453" s="136">
        <f t="shared" ref="AV453" si="2404">AU453/2</f>
        <v>0.375</v>
      </c>
      <c r="AW453" s="136">
        <f t="shared" si="2362"/>
        <v>611.72</v>
      </c>
      <c r="AX453" s="146">
        <f t="shared" si="2363"/>
        <v>218.6560175832</v>
      </c>
      <c r="AY453" s="146">
        <f t="shared" si="2364"/>
        <v>85.604784548332489</v>
      </c>
      <c r="AZ453" s="147">
        <f t="shared" si="2365"/>
        <v>0.35744461123259003</v>
      </c>
      <c r="BA453" s="136" t="str">
        <f>Input!B453</f>
        <v>Hu1-13</v>
      </c>
      <c r="BB453" s="148">
        <f>Input!E453</f>
        <v>0</v>
      </c>
      <c r="BC453" s="136">
        <f>((U453-1)*EXP(Constants!$B$17*AW453*1000))*1000</f>
        <v>-9.8058716133609174</v>
      </c>
      <c r="BD453" s="142">
        <f>SQRT((EXP(Constants!$B$17*AW453*1000)*V453)^2+((U453-1)*Constants!$B$17*EXP(Constants!$B$17*AW453*1000)*AY453*1000)^2)*1000</f>
        <v>7.6908121362502051</v>
      </c>
      <c r="BE453" s="136">
        <f t="shared" si="2366"/>
        <v>611662</v>
      </c>
      <c r="BF453" s="149">
        <f t="shared" si="2367"/>
        <v>42802.392274166246</v>
      </c>
      <c r="BG453" s="158">
        <f t="shared" si="2368"/>
        <v>13.99411242861644</v>
      </c>
      <c r="BH453" s="136"/>
      <c r="BI453" s="18"/>
      <c r="BJ453" s="18"/>
      <c r="BK453" s="18"/>
      <c r="BL453" s="18"/>
      <c r="BM453" s="18"/>
      <c r="BN453" s="157"/>
      <c r="BO453" s="18"/>
      <c r="BP453" s="18"/>
      <c r="BQ453" s="18"/>
      <c r="BR453" s="18"/>
      <c r="BS453" s="18"/>
      <c r="BT453" s="18"/>
      <c r="BU453" s="18"/>
      <c r="BV453" s="18"/>
      <c r="BW453" s="18"/>
      <c r="BX453" s="18"/>
      <c r="BY453" s="18"/>
      <c r="BZ453" s="18"/>
      <c r="CA453" s="18"/>
      <c r="CB453" s="18"/>
      <c r="CC453" s="18"/>
      <c r="CD453" s="18"/>
      <c r="CE453" s="1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  <c r="CY453" s="18"/>
      <c r="CZ453" s="18"/>
      <c r="DA453" s="18"/>
      <c r="DB453" s="18"/>
      <c r="DC453" s="18"/>
      <c r="DD453" s="18"/>
      <c r="DE453" s="18"/>
      <c r="DF453" s="18"/>
    </row>
    <row r="454" spans="1:110" ht="15" customHeight="1" x14ac:dyDescent="0.2">
      <c r="A454" s="18">
        <f>Input!A454</f>
        <v>10351</v>
      </c>
      <c r="B454" s="18" t="str">
        <f>Input!B454</f>
        <v>SM3B</v>
      </c>
      <c r="C454" s="18">
        <f>Input!O454</f>
        <v>3.9226132843178196</v>
      </c>
      <c r="D454" s="18">
        <f>C454*Input!P454/100</f>
        <v>2.1796932329142149E-2</v>
      </c>
      <c r="E454" s="150">
        <f>Input!M454</f>
        <v>5.0175984444053014</v>
      </c>
      <c r="F454" s="151">
        <f>E454*Input!N454/100</f>
        <v>4.2667141804001124E-4</v>
      </c>
      <c r="G454" s="21">
        <f>E454*137.88</f>
        <v>691.82647351460298</v>
      </c>
      <c r="H454" s="151">
        <f>G454*Input!L454/100</f>
        <v>2.3555873511333945E-2</v>
      </c>
      <c r="I454" s="18">
        <v>0.3</v>
      </c>
      <c r="J454" s="127">
        <f>(((C454*Constants!$B$24*0.000000001*Input!G454*(Constants!$B$4/Constants!$B$3))-(I454*0.000000000000001))/Input!F454)*1000000000000</f>
        <v>110.38790688070718</v>
      </c>
      <c r="K454" s="18">
        <f>J454*Input!P454/100</f>
        <v>0.61339662154661423</v>
      </c>
      <c r="L454" s="132">
        <f>(J454/Constants!$B$4)*602200000000*Constants!$B$17/(365.2425*24*60)</f>
        <v>1.5240276198192948</v>
      </c>
      <c r="M454" s="130">
        <f>L454*Input!P454/100</f>
        <v>8.46862142382253E-3</v>
      </c>
      <c r="N454" s="18">
        <v>5.0000000000000001E-3</v>
      </c>
      <c r="O454" s="127">
        <f>(((G454*Constants!$B$23*0.000000001*Input!G454*(Constants!$B$7/Constants!$B$6))-(N454*0.000000001))/Input!F454)*1000000</f>
        <v>1.9612150968807169</v>
      </c>
      <c r="P454" s="18">
        <f>O454*Input!N454/100</f>
        <v>1.6677190009109076E-4</v>
      </c>
      <c r="Q454" s="128">
        <f>(O454/Constants!$B$7)*602200000000000000*Constants!$B$18/(365.2425*24*60)</f>
        <v>1.463303295600517</v>
      </c>
      <c r="R454" s="129">
        <f>Q454*Input!N454/100</f>
        <v>1.2443197658685773E-4</v>
      </c>
      <c r="S454" s="130">
        <f>Input!S454*Constants!$B$17/Constants!$B$18</f>
        <v>1.0397845565791235</v>
      </c>
      <c r="T454" s="18">
        <f>S454*Input!T454/100</f>
        <v>6.0079537764602892E-4</v>
      </c>
      <c r="U454" s="18">
        <f>S454*1/((U453+U455)/2)</f>
        <v>1.0412646863020463</v>
      </c>
      <c r="V454" s="18">
        <f>U454*Input!T454/100</f>
        <v>6.0165060778983313E-4</v>
      </c>
      <c r="W454" s="131">
        <v>3.0000000000000001E-3</v>
      </c>
      <c r="X454" s="127">
        <f>IF((((Constants!$B$25*0.000000001*Input!G454/Input!W454*(Constants!$B$11/Constants!$B$9))-(W454*0.000000001))/Input!F454)*1000000000&lt;0, "n.d.", (((Constants!$B$25*0.000000001*Input!G454/Input!W454*(Constants!$B$11/Constants!$B$9))-(W454*0.000000001))/Input!F454)*1000000000)</f>
        <v>59.496488394315442</v>
      </c>
      <c r="Y454" s="127">
        <f>X454*Input!X454/100</f>
        <v>0.11493572979558564</v>
      </c>
      <c r="Z454" s="127">
        <f>(X454/Constants!$B$11)*6.022E+23*0.000000001*Constants!$B$19/(365.2425*24*60)</f>
        <v>1.4525016263007473E-2</v>
      </c>
      <c r="AA454" s="127">
        <f>Z454*Input!X454/100</f>
        <v>2.8059527369366896E-5</v>
      </c>
      <c r="AB454" s="132">
        <v>0.05</v>
      </c>
      <c r="AC454" s="132">
        <v>0.9</v>
      </c>
      <c r="AD454" s="127">
        <f>(((Input!G454*Constants!$B$25*0.000000001*Input!U454*(Constants!$B$10/Constants!$B$9))-((AB454*0.000000000000001)+(Input!G454*AC454*0.000000000000001)))/Input!F454)*1000000000000</f>
        <v>29.595713217715605</v>
      </c>
      <c r="AE454" s="127">
        <f>AD454*Input!V454/100</f>
        <v>5.9866469489192234E-2</v>
      </c>
      <c r="AF454" s="127">
        <f>(AD454/Constants!$B$10)*602200000000*Constants!$B$16/(365.2425*24*60)</f>
        <v>1.350916113502648</v>
      </c>
      <c r="AG454" s="127">
        <f>AF454*Input!V454/100</f>
        <v>2.7326450184364526E-3</v>
      </c>
      <c r="AH454" s="18">
        <f>AF454/Z454</f>
        <v>93.006168739595921</v>
      </c>
      <c r="AI454" s="131">
        <f>AH454*SQRT((AG454/AF454)^2+(AA454/Z454)^2)</f>
        <v>0.26014531299801652</v>
      </c>
      <c r="AJ454" s="130">
        <f t="shared" si="2352"/>
        <v>41.264686302046272</v>
      </c>
      <c r="AK454" s="131">
        <f>V454*1000</f>
        <v>0.60165060778983315</v>
      </c>
      <c r="AL454" s="131">
        <f>AF454/Q454</f>
        <v>0.92319624890084928</v>
      </c>
      <c r="AM454" s="131">
        <f>AL454*SQRT((R454/Q454)^2+(AG454/AF454)^2)</f>
        <v>1.8690988570518366E-3</v>
      </c>
      <c r="AN454" s="18">
        <f>AL454*1/((AN453+AN455)/2)</f>
        <v>0.92750705200579175</v>
      </c>
      <c r="AO454" s="127">
        <f>AN454*SQRT((R454/Q454)^2+(AG454/AF454)^2)</f>
        <v>1.877826489086755E-3</v>
      </c>
      <c r="AP454" s="18">
        <f>ThU_Alter_Kombi(AN454,U454)</f>
        <v>232.5899</v>
      </c>
      <c r="AQ454" s="18">
        <f t="shared" si="2358"/>
        <v>1.6976</v>
      </c>
      <c r="AR454" s="152">
        <f>(AQ454/AP454)</f>
        <v>7.2986832188328037E-3</v>
      </c>
      <c r="AS454" s="129">
        <f t="shared" si="2359"/>
        <v>9.9261829770202446E-3</v>
      </c>
      <c r="AT454" s="129">
        <f t="shared" si="2360"/>
        <v>1.9194037628142789E-5</v>
      </c>
      <c r="AU454" s="18">
        <v>0.75</v>
      </c>
      <c r="AV454" s="18">
        <f>AU454/2</f>
        <v>0.375</v>
      </c>
      <c r="AW454" s="18">
        <f t="shared" si="2362"/>
        <v>231.83519999999999</v>
      </c>
      <c r="AX454" s="133">
        <f t="shared" si="2363"/>
        <v>1.7382821101999999</v>
      </c>
      <c r="AY454" s="133">
        <f t="shared" si="2364"/>
        <v>1.7386769748274822</v>
      </c>
      <c r="AZ454" s="152">
        <f t="shared" si="2365"/>
        <v>7.4979214122790671E-3</v>
      </c>
      <c r="BA454" s="18" t="str">
        <f>Input!B454</f>
        <v>SM3B</v>
      </c>
      <c r="BB454" s="134">
        <f>Input!E454</f>
        <v>0</v>
      </c>
      <c r="BC454" s="18">
        <f>((U454-1)*EXP(Constants!$B$17*AW454*1000))*1000</f>
        <v>79.381069901830799</v>
      </c>
      <c r="BD454" s="130">
        <f>SQRT((EXP(Constants!$B$17*AW454*1000)*V454)^2+((U454-1)*Constants!$B$17*EXP(Constants!$B$17*AW454*1000)*AY454*1000)^2)*1000</f>
        <v>1.221178459350349</v>
      </c>
      <c r="BE454" s="18">
        <f t="shared" si="2366"/>
        <v>231777.19999999998</v>
      </c>
      <c r="BF454" s="135">
        <f t="shared" si="2367"/>
        <v>869.33848741374106</v>
      </c>
      <c r="BG454" s="20">
        <f t="shared" si="2368"/>
        <v>0.74996246248519738</v>
      </c>
      <c r="BH454" s="18"/>
      <c r="BI454" s="18"/>
      <c r="BJ454" s="18"/>
      <c r="BK454" s="18"/>
      <c r="BL454" s="18"/>
      <c r="BM454" s="18"/>
      <c r="BN454" s="157"/>
      <c r="BO454" s="18"/>
      <c r="BP454" s="18"/>
      <c r="BQ454" s="18"/>
      <c r="BR454" s="18"/>
      <c r="BS454" s="18"/>
      <c r="BT454" s="18"/>
      <c r="BU454" s="18"/>
      <c r="BV454" s="18"/>
      <c r="BW454" s="18"/>
      <c r="BX454" s="18"/>
      <c r="BY454" s="18"/>
      <c r="BZ454" s="18"/>
      <c r="CA454" s="18"/>
      <c r="CB454" s="18"/>
      <c r="CC454" s="18"/>
      <c r="CD454" s="18"/>
      <c r="CE454" s="1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  <c r="CY454" s="18"/>
      <c r="CZ454" s="18"/>
      <c r="DA454" s="18"/>
      <c r="DB454" s="18"/>
      <c r="DC454" s="18"/>
      <c r="DD454" s="18"/>
      <c r="DE454" s="18"/>
      <c r="DF454" s="18"/>
    </row>
    <row r="455" spans="1:110" ht="15" customHeight="1" x14ac:dyDescent="0.2">
      <c r="A455" s="136">
        <f>Input!A455</f>
        <v>10073</v>
      </c>
      <c r="B455" s="136" t="str">
        <f>Input!B455</f>
        <v>Hu1-13</v>
      </c>
      <c r="C455" s="136">
        <f>Input!O455</f>
        <v>2.0713080492055393</v>
      </c>
      <c r="D455" s="136">
        <f>C455*Input!P455/100</f>
        <v>1.0145013052453888E-2</v>
      </c>
      <c r="E455" s="137">
        <f>Input!M455</f>
        <v>2.7192547597389525</v>
      </c>
      <c r="F455" s="138">
        <f>E455*Input!N455/100</f>
        <v>2.4120142871532135E-4</v>
      </c>
      <c r="G455" s="139">
        <f t="shared" ref="G455" si="2405">E455*137.88</f>
        <v>374.93084627280678</v>
      </c>
      <c r="H455" s="138">
        <f>G455*Input!L455/100</f>
        <v>1.627731373315611E-2</v>
      </c>
      <c r="I455" s="136">
        <v>0</v>
      </c>
      <c r="J455" s="140">
        <f>(((C455*Constants!$B$24*0.000000001*Input!G455*(Constants!$B$4/Constants!$B$3))-(I455*0.000000000000001))/Input!F455)*1000000000000</f>
        <v>751.41091461901465</v>
      </c>
      <c r="K455" s="136">
        <f>J455*Input!P455/100</f>
        <v>3.6803185984287006</v>
      </c>
      <c r="L455" s="141">
        <f>(J455/Constants!$B$4)*602200000000*Constants!$B$17/(365.2425*24*60)</f>
        <v>10.374061979004704</v>
      </c>
      <c r="M455" s="142">
        <f>L455*Input!P455/100</f>
        <v>5.0810884563662839E-2</v>
      </c>
      <c r="N455" s="136">
        <v>0</v>
      </c>
      <c r="O455" s="140">
        <f>(((G455*Constants!$B$23*0.000000001*Input!G455*(Constants!$B$7/Constants!$B$6))-(N455*0.000000001))/Input!F455)*1000000</f>
        <v>13.701416835959296</v>
      </c>
      <c r="P455" s="136">
        <f>O455*Input!N455/100</f>
        <v>1.2153334675324059E-3</v>
      </c>
      <c r="Q455" s="143">
        <f>(O455/Constants!$B$7)*602200000000000000*Constants!$B$18/(365.2425*24*60)</f>
        <v>10.222911521711106</v>
      </c>
      <c r="R455" s="144">
        <f>Q455*Input!N455/100</f>
        <v>9.0678552858495425E-4</v>
      </c>
      <c r="S455" s="142">
        <f>Input!S455*Constants!$B$17/Constants!$B$18</f>
        <v>0.99890190770100329</v>
      </c>
      <c r="T455" s="136">
        <f>S455*Input!T455/100</f>
        <v>1.1162799276913365E-3</v>
      </c>
      <c r="U455" s="142">
        <f>S455</f>
        <v>0.99890190770100329</v>
      </c>
      <c r="V455" s="136">
        <f>U455*Input!T455/100</f>
        <v>1.1162799276913365E-3</v>
      </c>
      <c r="W455" s="145">
        <v>0</v>
      </c>
      <c r="X455" s="140">
        <f>(((Constants!$B$25*0.000000001*Input!G455/Input!W455*(Constants!$B$11/Constants!$B$9))-(W455*0.000000001))/Input!F455)*1000000000</f>
        <v>0.94708628526453942</v>
      </c>
      <c r="Y455" s="140">
        <f>X455*Input!X455/100</f>
        <v>3.158744375937197E-3</v>
      </c>
      <c r="Z455" s="140">
        <f>(X455/Constants!$B$11)*6.022E+23*0.000000001*Constants!$B$19/(365.2425*24*60)</f>
        <v>2.3121438033060654E-4</v>
      </c>
      <c r="AA455" s="140">
        <f>Z455*Input!X455/100</f>
        <v>7.7115162036277137E-7</v>
      </c>
      <c r="AB455" s="141">
        <v>0</v>
      </c>
      <c r="AC455" s="141">
        <v>0.9</v>
      </c>
      <c r="AD455" s="140">
        <f>(((Input!G455*Constants!$B$25*0.000000001*Input!U455*(Constants!$B$10/Constants!$B$9))-((AB455*0.000000000000001)+(Input!G455*AC455*0.000000000000001)))/Input!F455)*1000000000000</f>
        <v>223.25351585371823</v>
      </c>
      <c r="AE455" s="140">
        <f>AD455*Input!V455/100</f>
        <v>0.50417510578587521</v>
      </c>
      <c r="AF455" s="140">
        <f>(AD455/Constants!$B$10)*602200000000*Constants!$B$16/(365.2425*24*60)</f>
        <v>10.190555968165516</v>
      </c>
      <c r="AG455" s="140">
        <f>AF455*Input!V455/100</f>
        <v>2.301340972669462E-2</v>
      </c>
      <c r="AH455" s="136">
        <f t="shared" ref="AH455" si="2406">AF455/Z455</f>
        <v>44074.057822849703</v>
      </c>
      <c r="AI455" s="145">
        <f t="shared" ref="AI455" si="2407">AH455*SQRT((AG455/AF455)^2+(AA455/Z455)^2)</f>
        <v>177.52420182314788</v>
      </c>
      <c r="AJ455" s="142">
        <f t="shared" si="2352"/>
        <v>-1.0980922989967112</v>
      </c>
      <c r="AK455" s="145">
        <f t="shared" ref="AK455" si="2408">V455*1000</f>
        <v>1.1162799276913364</v>
      </c>
      <c r="AL455" s="145">
        <f t="shared" ref="AL455" si="2409">AF455/Q455</f>
        <v>0.99683499622618521</v>
      </c>
      <c r="AM455" s="145">
        <f t="shared" ref="AM455" si="2410">AL455*SQRT((R455/Q455)^2+(AG455/AF455)^2)</f>
        <v>2.2528958342801697E-3</v>
      </c>
      <c r="AN455" s="136">
        <f>AF455/Q455</f>
        <v>0.99683499622618521</v>
      </c>
      <c r="AO455" s="140">
        <f t="shared" ref="AO455" si="2411">AN455*SQRT((R455/Q455)^2+(AG455/AF455)^2)</f>
        <v>2.2528958342801697E-3</v>
      </c>
      <c r="AP455" s="136">
        <f t="shared" ref="AP455" si="2412">ThU_Alter_Kombi(AN455,U455)</f>
        <v>702.20069999999998</v>
      </c>
      <c r="AQ455" s="136" t="e">
        <f t="shared" si="2358"/>
        <v>#VALUE!</v>
      </c>
      <c r="AR455" s="136" t="e">
        <f>(AQ455/AP455)*100</f>
        <v>#VALUE!</v>
      </c>
      <c r="AS455" s="144">
        <f t="shared" si="2359"/>
        <v>2.2617272959817811E-5</v>
      </c>
      <c r="AT455" s="144">
        <f t="shared" si="2360"/>
        <v>7.5460331660474773E-8</v>
      </c>
      <c r="AU455" s="136">
        <v>0.75</v>
      </c>
      <c r="AV455" s="136">
        <f t="shared" ref="AV455" si="2413">AU455/2</f>
        <v>0.375</v>
      </c>
      <c r="AW455" s="136">
        <f t="shared" si="2362"/>
        <v>702.19880000000001</v>
      </c>
      <c r="AX455" s="146">
        <f t="shared" si="2363"/>
        <v>323.900996797</v>
      </c>
      <c r="AY455" s="146">
        <f t="shared" si="2364"/>
        <v>188.56924470426731</v>
      </c>
      <c r="AZ455" s="147">
        <f t="shared" si="2365"/>
        <v>0.4612668047809253</v>
      </c>
      <c r="BA455" s="136" t="str">
        <f>Input!B455</f>
        <v>Hu1-13</v>
      </c>
      <c r="BB455" s="148">
        <f>Input!E455</f>
        <v>0</v>
      </c>
      <c r="BC455" s="136">
        <f>((U455-1)*EXP(Constants!$B$17*AW455*1000))*1000</f>
        <v>-7.9663111687117185</v>
      </c>
      <c r="BD455" s="142">
        <f>SQRT((EXP(Constants!$B$17*AW455*1000)*V455)^2+((U455-1)*Constants!$B$17*EXP(Constants!$B$17*AW455*1000)*AY455*1000)^2)*1000</f>
        <v>9.1407572627114497</v>
      </c>
      <c r="BE455" s="136">
        <f t="shared" si="2366"/>
        <v>702140.8</v>
      </c>
      <c r="BF455" s="149">
        <f t="shared" si="2367"/>
        <v>94284.622352133651</v>
      </c>
      <c r="BG455" s="158">
        <f t="shared" si="2368"/>
        <v>26.85411093044695</v>
      </c>
      <c r="BH455" s="136"/>
      <c r="BI455" s="18"/>
      <c r="BJ455" s="18"/>
      <c r="BK455" s="18"/>
      <c r="BL455" s="18"/>
      <c r="BM455" s="18"/>
      <c r="BN455" s="157"/>
      <c r="BO455" s="18"/>
      <c r="BP455" s="18"/>
      <c r="BQ455" s="18"/>
      <c r="BR455" s="18"/>
      <c r="BS455" s="18"/>
      <c r="BT455" s="18"/>
      <c r="BU455" s="18"/>
      <c r="BV455" s="18"/>
      <c r="BW455" s="18"/>
      <c r="BX455" s="18"/>
      <c r="BY455" s="18"/>
      <c r="BZ455" s="18"/>
      <c r="CA455" s="18"/>
      <c r="CB455" s="18"/>
      <c r="CC455" s="18"/>
      <c r="CD455" s="18"/>
      <c r="CE455" s="1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  <c r="CY455" s="18"/>
      <c r="CZ455" s="18"/>
      <c r="DA455" s="18"/>
      <c r="DB455" s="18"/>
      <c r="DC455" s="18"/>
      <c r="DD455" s="18"/>
      <c r="DE455" s="18"/>
      <c r="DF455" s="18"/>
    </row>
    <row r="457" spans="1:110" ht="15" customHeight="1" x14ac:dyDescent="0.2">
      <c r="A457" s="136">
        <f>Input!A457</f>
        <v>10368</v>
      </c>
      <c r="B457" s="136" t="str">
        <f>Input!B457</f>
        <v>Hu1-13</v>
      </c>
      <c r="C457" s="136">
        <f>Input!O457</f>
        <v>2.303232141109659</v>
      </c>
      <c r="D457" s="136">
        <f>C457*Input!P457/100</f>
        <v>7.1594342140033273E-3</v>
      </c>
      <c r="E457" s="137">
        <f>Input!M457</f>
        <v>3.0143152826292501</v>
      </c>
      <c r="F457" s="138">
        <f>E457*Input!N457/100</f>
        <v>2.0839157734733074E-4</v>
      </c>
      <c r="G457" s="139">
        <f t="shared" ref="G457" si="2414">E457*137.88</f>
        <v>415.61379116892101</v>
      </c>
      <c r="H457" s="138">
        <f>G457*Input!L457/100</f>
        <v>1.336475609602707E-2</v>
      </c>
      <c r="I457" s="136">
        <v>0</v>
      </c>
      <c r="J457" s="140">
        <f>(((C457*Constants!$B$24*0.000000001*Input!G457*(Constants!$B$4/Constants!$B$3))-(I457*0.000000000000001))/Input!F457)*1000000000000</f>
        <v>754.49380181476374</v>
      </c>
      <c r="K457" s="136">
        <f>J457*Input!P457/100</f>
        <v>2.3452906211892266</v>
      </c>
      <c r="L457" s="141">
        <f>(J457/Constants!$B$4)*602200000000*Constants!$B$17/(365.2425*24*60)</f>
        <v>10.416624659717424</v>
      </c>
      <c r="M457" s="142">
        <f>L457*Input!P457/100</f>
        <v>3.2379341036497374E-2</v>
      </c>
      <c r="N457" s="136">
        <v>0</v>
      </c>
      <c r="O457" s="140">
        <f>(((G457*Constants!$B$23*0.000000001*Input!G457*(Constants!$B$7/Constants!$B$6))-(N457*0.000000001))/Input!F457)*1000000</f>
        <v>13.714797979468075</v>
      </c>
      <c r="P457" s="136">
        <f>O457*Input!N457/100</f>
        <v>9.4815840944428051E-4</v>
      </c>
      <c r="Q457" s="143">
        <f>(O457/Constants!$B$7)*602200000000000000*Constants!$B$18/(365.2425*24*60)</f>
        <v>10.232895470655025</v>
      </c>
      <c r="R457" s="144">
        <f>Q457*Input!N457/100</f>
        <v>7.0744067160092119E-4</v>
      </c>
      <c r="S457" s="142">
        <f>Input!S457*Constants!$B$17/Constants!$B$18</f>
        <v>0.99738829411183971</v>
      </c>
      <c r="T457" s="136">
        <f>S457*Input!T457/100</f>
        <v>6.6435124587606699E-4</v>
      </c>
      <c r="U457" s="142">
        <f>S457</f>
        <v>0.99738829411183971</v>
      </c>
      <c r="V457" s="136">
        <f>U457*Input!T457/100</f>
        <v>6.6435124587606699E-4</v>
      </c>
      <c r="W457" s="145">
        <v>0</v>
      </c>
      <c r="X457" s="140">
        <f>(((Constants!$B$25*0.000000001*Input!G457/Input!W457*(Constants!$B$11/Constants!$B$9))-(W457*0.000000001))/Input!F457)*1000000000</f>
        <v>0.86327003052167928</v>
      </c>
      <c r="Y457" s="140">
        <f>X457*Input!X457/100</f>
        <v>2.382901890804914E-3</v>
      </c>
      <c r="Z457" s="140">
        <f>(X457/Constants!$B$11)*6.022E+23*0.000000001*Constants!$B$19/(365.2425*24*60)</f>
        <v>2.1075212287474058E-4</v>
      </c>
      <c r="AA457" s="140">
        <f>Z457*Input!X457/100</f>
        <v>5.8174338773915898E-7</v>
      </c>
      <c r="AB457" s="141">
        <v>0</v>
      </c>
      <c r="AC457" s="141">
        <v>0.9</v>
      </c>
      <c r="AD457" s="140">
        <f>(((Input!G457*Constants!$B$25*0.000000001*Input!U457*(Constants!$B$10/Constants!$B$9))-((AB457*0.000000000000001)+(Input!G457*AC457*0.000000000000001)))/Input!F457)*1000000000000</f>
        <v>223.77022646509226</v>
      </c>
      <c r="AE457" s="140">
        <f>AD457*Input!V457/100</f>
        <v>0.45399969412006902</v>
      </c>
      <c r="AF457" s="140">
        <f>(AD457/Constants!$B$10)*602200000000*Constants!$B$16/(365.2425*24*60)</f>
        <v>10.214141569424322</v>
      </c>
      <c r="AG457" s="140">
        <f>AF457*Input!V457/100</f>
        <v>2.0723119520733566E-2</v>
      </c>
      <c r="AH457" s="136">
        <f t="shared" ref="AH457" si="2415">AF457/Z457</f>
        <v>48465.189484686918</v>
      </c>
      <c r="AI457" s="145">
        <f t="shared" ref="AI457" si="2416">AH457*SQRT((AG457/AF457)^2+(AA457/Z457)^2)</f>
        <v>166.02892252201875</v>
      </c>
      <c r="AJ457" s="142">
        <f t="shared" ref="AJ457:AJ465" si="2417">(U457-1)*1000</f>
        <v>-2.6117058881602873</v>
      </c>
      <c r="AK457" s="145">
        <f t="shared" ref="AK457" si="2418">V457*1000</f>
        <v>0.66435124587606698</v>
      </c>
      <c r="AL457" s="145">
        <f t="shared" ref="AL457" si="2419">AF457/Q457</f>
        <v>0.99816729279757788</v>
      </c>
      <c r="AM457" s="145">
        <f t="shared" ref="AM457" si="2420">AL457*SQRT((R457/Q457)^2+(AG457/AF457)^2)</f>
        <v>2.0263225678517397E-3</v>
      </c>
      <c r="AN457" s="136">
        <f>AF457/Q457</f>
        <v>0.99816729279757788</v>
      </c>
      <c r="AO457" s="140">
        <f t="shared" ref="AO457" si="2421">AN457*SQRT((R457/Q457)^2+(AG457/AF457)^2)</f>
        <v>2.0263225678517397E-3</v>
      </c>
      <c r="AP457" s="136" t="str">
        <f t="shared" ref="AP457" si="2422">ThU_Alter_Kombi(AN457,U457)</f>
        <v>Out of range</v>
      </c>
      <c r="AQ457" s="136" t="e">
        <f t="shared" ref="AQ457:AQ465" si="2423">Montealter(AN457,AO457,U457,V457)</f>
        <v>#VALUE!</v>
      </c>
      <c r="AR457" s="136" t="e">
        <f>(AQ457/AP457)*100</f>
        <v>#VALUE!</v>
      </c>
      <c r="AS457" s="144">
        <f t="shared" ref="AS457:AS465" si="2424">Z457/Q457</f>
        <v>2.0595551227813918E-5</v>
      </c>
      <c r="AT457" s="144">
        <f t="shared" ref="AT457:AT465" si="2425">AS457*SQRT((Y457/X457)^2+(P457/O457)^2)</f>
        <v>5.6868148400942798E-8</v>
      </c>
      <c r="AU457" s="136">
        <v>0.75</v>
      </c>
      <c r="AV457" s="136">
        <f t="shared" ref="AV457" si="2426">AU457/2</f>
        <v>0.375</v>
      </c>
      <c r="AW457" s="136" t="str">
        <f t="shared" ref="AW457:AW465" si="2427">marincorr_age(AN457,U457,AS457,AU457)</f>
        <v>Out of range</v>
      </c>
      <c r="AX457" s="146">
        <f t="shared" ref="AX457:AX465" si="2428">marincorr_age_error(AN457, AO457, U457, V457, AS457, AT457, AU457, AV457)</f>
        <v>291.9921708036</v>
      </c>
      <c r="AY457" s="146" t="e">
        <f t="shared" ref="AY457:AY465" si="2429">SQRT(((AU457*EXP(-0.0000091577*AW457*1000))/(0.0000091577*(EXP(-0.0000091577*AW457*1000)+(AJ457/1000)*EXP(-(0.0000091577-0.0000028263)*AW457*1000)-AS457*AU457*EXP(-0.0000091577*AW457*1000))))^2*AT457^2+((AS457*EXP(-0.0000091577*AW457*1000))/(0.0000091577*(EXP(-0.0000091577*AW457*1000)+(AJ457/1000)*EXP(-(0.0000091577-0.0000028263)*AW457*1000)-AS457*AU457*EXP(-0.0000091577*AW457*1000))))^2*AV457^2+((0.0000091577/(0.0000091577-0.0000028263))*(EXP(-(0.0000091577-0.0000028263)*AW457*1000)-1)/(0.0000091577*(EXP(-0.0000091577*AW457*1000)+(AJ457/1000)*EXP(-(0.0000091577-0.0000028263)*AW457*1000)-AS457*AU457*EXP(-0.0000091577*AW457*1000))))^2*T457^2+(1/(0.0000091577*(EXP(-0.0000091577*AW457*1000)+(AJ457/1000)*EXP(-(0.0000091577-0.0000028263)*AW457*1000)-AS457*AU457*EXP(-0.0000091577*AW457*1000))))^2*AO457^2)/1000</f>
        <v>#VALUE!</v>
      </c>
      <c r="AZ457" s="147" t="e">
        <f t="shared" ref="AZ457:AZ465" si="2430">AX457/AW457</f>
        <v>#VALUE!</v>
      </c>
      <c r="BA457" s="136" t="str">
        <f>Input!B457</f>
        <v>Hu1-13</v>
      </c>
      <c r="BB457" s="148">
        <f>Input!E457</f>
        <v>0</v>
      </c>
      <c r="BC457" s="136" t="e">
        <f>((U457-1)*EXP(Constants!$B$17*AW457*1000))*1000</f>
        <v>#VALUE!</v>
      </c>
      <c r="BD457" s="142" t="e">
        <f>SQRT((EXP(Constants!$B$17*AW457*1000)*V457)^2+((U457-1)*Constants!$B$17*EXP(Constants!$B$17*AW457*1000)*AY457*1000)^2)*1000</f>
        <v>#VALUE!</v>
      </c>
      <c r="BE457" s="136" t="e">
        <f t="shared" ref="BE457:BE465" si="2431">AW457*1000-58</f>
        <v>#VALUE!</v>
      </c>
      <c r="BF457" s="149" t="e">
        <f t="shared" ref="BF457:BF465" si="2432">AY457/2*1000</f>
        <v>#VALUE!</v>
      </c>
      <c r="BG457" s="158" t="e">
        <f t="shared" ref="BG457:BG465" si="2433">AY457/AW457*100</f>
        <v>#VALUE!</v>
      </c>
      <c r="BH457" s="136"/>
      <c r="BI457" s="18"/>
      <c r="BJ457" s="18"/>
      <c r="BK457" s="18"/>
      <c r="BL457" s="18"/>
      <c r="BM457" s="18"/>
      <c r="BN457" s="157"/>
      <c r="BO457" s="18"/>
      <c r="BP457" s="18"/>
      <c r="BQ457" s="18"/>
      <c r="BR457" s="18"/>
      <c r="BS457" s="18"/>
      <c r="BT457" s="18"/>
      <c r="BU457" s="18"/>
      <c r="BV457" s="18"/>
      <c r="BW457" s="18"/>
      <c r="BX457" s="18"/>
      <c r="BY457" s="18"/>
      <c r="BZ457" s="18"/>
      <c r="CA457" s="18"/>
      <c r="CB457" s="18"/>
      <c r="CC457" s="18"/>
      <c r="CD457" s="18"/>
      <c r="CE457" s="1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  <c r="CY457" s="18"/>
      <c r="CZ457" s="18"/>
      <c r="DA457" s="18"/>
      <c r="DB457" s="18"/>
      <c r="DC457" s="18"/>
      <c r="DD457" s="18"/>
      <c r="DE457" s="18"/>
      <c r="DF457" s="18"/>
    </row>
    <row r="458" spans="1:110" ht="15" customHeight="1" x14ac:dyDescent="0.2">
      <c r="A458" s="18">
        <f>Input!A458</f>
        <v>10360</v>
      </c>
      <c r="B458" s="18" t="str">
        <f>Input!B458</f>
        <v>ZLOM_Pch1321-5</v>
      </c>
      <c r="C458" s="18">
        <f>Input!O458</f>
        <v>0.99472477430102246</v>
      </c>
      <c r="D458" s="18">
        <f>C458*Input!P458/100</f>
        <v>1.0670341923837842E-3</v>
      </c>
      <c r="E458" s="150">
        <f>Input!M458</f>
        <v>0.84761311346886958</v>
      </c>
      <c r="F458" s="151">
        <f>E458*Input!N458/100</f>
        <v>3.4007868983720154E-5</v>
      </c>
      <c r="G458" s="21">
        <f>E458*137.88</f>
        <v>116.86889608508774</v>
      </c>
      <c r="H458" s="151">
        <f>G458*Input!L458/100</f>
        <v>4.2367563905263356E-3</v>
      </c>
      <c r="I458" s="18">
        <v>0.3</v>
      </c>
      <c r="J458" s="127">
        <f>(((C458*Constants!$B$24*0.000000001*Input!G458*(Constants!$B$4/Constants!$B$3))-(I458*0.000000000000001))/Input!F458)*1000000000000</f>
        <v>566.88056537767102</v>
      </c>
      <c r="K458" s="18">
        <f>J458*Input!P458/100</f>
        <v>0.60808875166587306</v>
      </c>
      <c r="L458" s="132">
        <f>(J458/Constants!$B$4)*602200000000*Constants!$B$17/(365.2425*24*60)</f>
        <v>7.8264156209428197</v>
      </c>
      <c r="M458" s="130">
        <f>L458*Input!P458/100</f>
        <v>8.3953403867122016E-3</v>
      </c>
      <c r="N458" s="18">
        <v>5.0000000000000001E-3</v>
      </c>
      <c r="O458" s="127">
        <f>(((G458*Constants!$B$23*0.000000001*Input!G458*(Constants!$B$7/Constants!$B$6))-(N458*0.000000001))/Input!F458)*1000000</f>
        <v>6.7090703455197307</v>
      </c>
      <c r="P458" s="18">
        <f>O458*Input!N458/100</f>
        <v>2.6918081101794664E-4</v>
      </c>
      <c r="Q458" s="128">
        <f>(O458/Constants!$B$7)*602200000000000000*Constants!$B$18/(365.2425*24*60)</f>
        <v>5.0057766548040323</v>
      </c>
      <c r="R458" s="129">
        <f>Q458*Input!N458/100</f>
        <v>2.0084139088132779E-4</v>
      </c>
      <c r="S458" s="130">
        <f>Input!S458*Constants!$B$17/Constants!$B$18</f>
        <v>1.5581681148654905</v>
      </c>
      <c r="T458" s="18">
        <f>S458*Input!T458/100</f>
        <v>6.9380516119215145E-4</v>
      </c>
      <c r="U458" s="18">
        <f>S458*1/((U457+U459)/2)</f>
        <v>1.5614130975536362</v>
      </c>
      <c r="V458" s="18">
        <f>U458*Input!T458/100</f>
        <v>6.9525005389373844E-4</v>
      </c>
      <c r="W458" s="131">
        <v>3.0000000000000001E-3</v>
      </c>
      <c r="X458" s="127">
        <f>IF((((Constants!$B$25*0.000000001*Input!G458/Input!W458*(Constants!$B$11/Constants!$B$9))-(W458*0.000000001))/Input!F458)*1000000000&lt;0, "n.d.", (((Constants!$B$25*0.000000001*Input!G458/Input!W458*(Constants!$B$11/Constants!$B$9))-(W458*0.000000001))/Input!F458)*1000000000)</f>
        <v>55.321387030736112</v>
      </c>
      <c r="Y458" s="127">
        <f>X458*Input!X458/100</f>
        <v>9.1026293760414809E-2</v>
      </c>
      <c r="Z458" s="127">
        <f>(X458/Constants!$B$11)*6.022E+23*0.000000001*Constants!$B$19/(365.2425*24*60)</f>
        <v>1.3505739044429836E-2</v>
      </c>
      <c r="AA458" s="127">
        <f>Z458*Input!X458/100</f>
        <v>2.2222461071461245E-5</v>
      </c>
      <c r="AB458" s="132">
        <v>0.05</v>
      </c>
      <c r="AC458" s="132">
        <v>0.9</v>
      </c>
      <c r="AD458" s="127">
        <f>(((Input!G458*Constants!$B$25*0.000000001*Input!U458*(Constants!$B$10/Constants!$B$9))-((AB458*0.000000000000001)+(Input!G458*AC458*0.000000000000001)))/Input!F458)*1000000000000</f>
        <v>32.498756166268635</v>
      </c>
      <c r="AE458" s="127">
        <f>AD458*Input!V458/100</f>
        <v>7.730841420855028E-2</v>
      </c>
      <c r="AF458" s="127">
        <f>(AD458/Constants!$B$10)*602200000000*Constants!$B$16/(365.2425*24*60)</f>
        <v>1.4834274494701492</v>
      </c>
      <c r="AG458" s="127">
        <f>AF458*Input!V458/100</f>
        <v>3.5287942444702735E-3</v>
      </c>
      <c r="AH458" s="18">
        <f>AF458/Z458</f>
        <v>109.83682156082811</v>
      </c>
      <c r="AI458" s="131">
        <f>AH458*SQRT((AG458/AF458)^2+(AA458/Z458)^2)</f>
        <v>0.31769460899118435</v>
      </c>
      <c r="AJ458" s="130">
        <f t="shared" si="2417"/>
        <v>561.41309755363625</v>
      </c>
      <c r="AK458" s="131">
        <f>V458*1000</f>
        <v>0.6952500538937384</v>
      </c>
      <c r="AL458" s="131">
        <f>AF458/Q458</f>
        <v>0.29634311551765047</v>
      </c>
      <c r="AM458" s="131">
        <f>AL458*SQRT((R458/Q458)^2+(AG458/AF458)^2)</f>
        <v>7.0504466704643159E-4</v>
      </c>
      <c r="AN458" s="18">
        <f>AL458*1/((AN457+AN459)/2)</f>
        <v>0.29677015282629987</v>
      </c>
      <c r="AO458" s="127">
        <f>AN458*SQRT((R458/Q458)^2+(AG458/AF458)^2)</f>
        <v>7.0606065277826547E-4</v>
      </c>
      <c r="AP458" s="18">
        <f>ThU_Alter_Kombi(AN458,U458)</f>
        <v>22.7</v>
      </c>
      <c r="AQ458" s="18">
        <f t="shared" si="2423"/>
        <v>6.0699999999999997E-2</v>
      </c>
      <c r="AR458" s="152">
        <f>(AQ458/AP458)</f>
        <v>2.6740088105726874E-3</v>
      </c>
      <c r="AS458" s="129">
        <f t="shared" si="2424"/>
        <v>2.6980306904960311E-3</v>
      </c>
      <c r="AT458" s="129">
        <f t="shared" si="2425"/>
        <v>4.4406828796712803E-6</v>
      </c>
      <c r="AU458" s="18">
        <v>0.75</v>
      </c>
      <c r="AV458" s="18">
        <f>AU458/2</f>
        <v>0.375</v>
      </c>
      <c r="AW458" s="18">
        <f t="shared" si="2427"/>
        <v>22.561900000000001</v>
      </c>
      <c r="AX458" s="133">
        <f t="shared" si="2428"/>
        <v>9.2372821499999994E-2</v>
      </c>
      <c r="AY458" s="133">
        <f t="shared" si="2429"/>
        <v>9.1882658495462136E-2</v>
      </c>
      <c r="AZ458" s="152">
        <f t="shared" si="2430"/>
        <v>4.0941951475717909E-3</v>
      </c>
      <c r="BA458" s="18" t="str">
        <f>Input!B458</f>
        <v>ZLOM_Pch1321-5</v>
      </c>
      <c r="BB458" s="134">
        <f>Input!E458</f>
        <v>0</v>
      </c>
      <c r="BC458" s="18">
        <f>((U458-1)*EXP(Constants!$B$17*AW458*1000))*1000</f>
        <v>598.3213770048219</v>
      </c>
      <c r="BD458" s="130">
        <f>SQRT((EXP(Constants!$B$17*AW458*1000)*V458)^2+((U458-1)*Constants!$B$17*EXP(Constants!$B$17*AW458*1000)*AY458*1000)^2)*1000</f>
        <v>0.75702501664317667</v>
      </c>
      <c r="BE458" s="18">
        <f t="shared" si="2431"/>
        <v>22503.9</v>
      </c>
      <c r="BF458" s="135">
        <f t="shared" si="2432"/>
        <v>45.941329247731069</v>
      </c>
      <c r="BG458" s="20">
        <f t="shared" si="2433"/>
        <v>0.40724698937351078</v>
      </c>
      <c r="BH458" s="18"/>
      <c r="BI458" s="18"/>
      <c r="BJ458" s="18"/>
      <c r="BK458" s="18"/>
      <c r="BL458" s="18"/>
      <c r="BM458" s="18"/>
      <c r="BN458" s="157"/>
      <c r="BO458" s="18"/>
      <c r="BP458" s="18"/>
      <c r="BQ458" s="18"/>
      <c r="BR458" s="18"/>
      <c r="BS458" s="18"/>
      <c r="BT458" s="18"/>
      <c r="BU458" s="18"/>
      <c r="BV458" s="18"/>
      <c r="BW458" s="18"/>
      <c r="BX458" s="18"/>
      <c r="BY458" s="18"/>
      <c r="BZ458" s="18"/>
      <c r="CA458" s="18"/>
      <c r="CB458" s="18"/>
      <c r="CC458" s="18"/>
      <c r="CD458" s="18"/>
      <c r="CE458" s="1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  <c r="CY458" s="18"/>
      <c r="CZ458" s="18"/>
      <c r="DA458" s="18"/>
      <c r="DB458" s="18"/>
      <c r="DC458" s="18"/>
      <c r="DD458" s="18"/>
      <c r="DE458" s="18"/>
      <c r="DF458" s="18"/>
    </row>
    <row r="459" spans="1:110" ht="15" customHeight="1" x14ac:dyDescent="0.2">
      <c r="A459" s="136">
        <f>Input!A459</f>
        <v>10368</v>
      </c>
      <c r="B459" s="136" t="str">
        <f>Input!B459</f>
        <v>Hu1-13</v>
      </c>
      <c r="C459" s="136">
        <f>Input!O459</f>
        <v>2.3075399248445918</v>
      </c>
      <c r="D459" s="136">
        <f>C459*Input!P459/100</f>
        <v>7.9125400227464757E-3</v>
      </c>
      <c r="E459" s="137">
        <f>Input!M459</f>
        <v>3.0140957705194884</v>
      </c>
      <c r="F459" s="138">
        <f>E459*Input!N459/100</f>
        <v>1.5808316653964869E-4</v>
      </c>
      <c r="G459" s="139">
        <f t="shared" ref="G459" si="2434">E459*137.88</f>
        <v>415.58352483922704</v>
      </c>
      <c r="H459" s="138">
        <f>G459*Input!L459/100</f>
        <v>1.487848853216244E-2</v>
      </c>
      <c r="I459" s="136">
        <v>0</v>
      </c>
      <c r="J459" s="140">
        <f>(((C459*Constants!$B$24*0.000000001*Input!G459*(Constants!$B$4/Constants!$B$3))-(I459*0.000000000000001))/Input!F459)*1000000000000</f>
        <v>755.90494751282586</v>
      </c>
      <c r="K459" s="136">
        <f>J459*Input!P459/100</f>
        <v>2.5919933545635727</v>
      </c>
      <c r="L459" s="141">
        <f>(J459/Constants!$B$4)*602200000000*Constants!$B$17/(365.2425*24*60)</f>
        <v>10.436107092895181</v>
      </c>
      <c r="M459" s="142">
        <f>L459*Input!P459/100</f>
        <v>3.5785346188436082E-2</v>
      </c>
      <c r="N459" s="136">
        <v>0</v>
      </c>
      <c r="O459" s="140">
        <f>(((G459*Constants!$B$23*0.000000001*Input!G459*(Constants!$B$7/Constants!$B$6))-(N459*0.000000001))/Input!F459)*1000000</f>
        <v>13.71379922387778</v>
      </c>
      <c r="P459" s="136">
        <f>O459*Input!N459/100</f>
        <v>7.1926075734014524E-4</v>
      </c>
      <c r="Q459" s="143">
        <f>(O459/Constants!$B$7)*602200000000000000*Constants!$B$18/(365.2425*24*60)</f>
        <v>10.232150278376471</v>
      </c>
      <c r="R459" s="144">
        <f>Q459*Input!N459/100</f>
        <v>5.3665538180179117E-4</v>
      </c>
      <c r="S459" s="142">
        <f>Input!S459*Constants!$B$17/Constants!$B$18</f>
        <v>0.99845523673437897</v>
      </c>
      <c r="T459" s="136">
        <f>S459*Input!T459/100</f>
        <v>4.5101435540476011E-4</v>
      </c>
      <c r="U459" s="142">
        <f>S459</f>
        <v>0.99845523673437897</v>
      </c>
      <c r="V459" s="136">
        <f>U459*Input!T459/100</f>
        <v>4.5101435540476011E-4</v>
      </c>
      <c r="W459" s="145">
        <v>0</v>
      </c>
      <c r="X459" s="140">
        <f>(((Constants!$B$25*0.000000001*Input!G459/Input!W459*(Constants!$B$11/Constants!$B$9))-(W459*0.000000001))/Input!F459)*1000000000</f>
        <v>0.86167618165222393</v>
      </c>
      <c r="Y459" s="140">
        <f>X459*Input!X459/100</f>
        <v>1.4807614373054934E-3</v>
      </c>
      <c r="Z459" s="140">
        <f>(X459/Constants!$B$11)*6.022E+23*0.000000001*Constants!$B$19/(365.2425*24*60)</f>
        <v>2.1036301283859556E-4</v>
      </c>
      <c r="AA459" s="140">
        <f>Z459*Input!X459/100</f>
        <v>3.6150173798411242E-7</v>
      </c>
      <c r="AB459" s="141">
        <v>0</v>
      </c>
      <c r="AC459" s="141">
        <v>0.9</v>
      </c>
      <c r="AD459" s="140">
        <f>(((Input!G459*Constants!$B$25*0.000000001*Input!U459*(Constants!$B$10/Constants!$B$9))-((AB459*0.000000000000001)+(Input!G459*AC459*0.000000000000001)))/Input!F459)*1000000000000</f>
        <v>223.93046393141742</v>
      </c>
      <c r="AE459" s="140">
        <f>AD459*Input!V459/100</f>
        <v>0.27185179496707884</v>
      </c>
      <c r="AF459" s="140">
        <f>(AD459/Constants!$B$10)*602200000000*Constants!$B$16/(365.2425*24*60)</f>
        <v>10.221455715687769</v>
      </c>
      <c r="AG459" s="140">
        <f>AF459*Input!V459/100</f>
        <v>1.2408856904513264E-2</v>
      </c>
      <c r="AH459" s="136">
        <f t="shared" ref="AH459" si="2435">AF459/Z459</f>
        <v>48589.605072496022</v>
      </c>
      <c r="AI459" s="145">
        <f t="shared" ref="AI459" si="2436">AH459*SQRT((AG459/AF459)^2+(AA459/Z459)^2)</f>
        <v>102.23378250102422</v>
      </c>
      <c r="AJ459" s="142">
        <f t="shared" si="2417"/>
        <v>-1.5447632656210297</v>
      </c>
      <c r="AK459" s="145">
        <f t="shared" ref="AK459" si="2437">V459*1000</f>
        <v>0.45101435540476009</v>
      </c>
      <c r="AL459" s="145">
        <f t="shared" ref="AL459" si="2438">AF459/Q459</f>
        <v>0.9989548078949444</v>
      </c>
      <c r="AM459" s="145">
        <f t="shared" ref="AM459" si="2439">AL459*SQRT((R459/Q459)^2+(AG459/AF459)^2)</f>
        <v>1.2138633128750648E-3</v>
      </c>
      <c r="AN459" s="136">
        <f>AF459/Q459</f>
        <v>0.9989548078949444</v>
      </c>
      <c r="AO459" s="140">
        <f t="shared" ref="AO459" si="2440">AN459*SQRT((R459/Q459)^2+(AG459/AF459)^2)</f>
        <v>1.2138633128750648E-3</v>
      </c>
      <c r="AP459" s="136" t="str">
        <f t="shared" ref="AP459" si="2441">ThU_Alter_Kombi(AN459,U459)</f>
        <v>Out of range</v>
      </c>
      <c r="AQ459" s="136" t="e">
        <f t="shared" si="2423"/>
        <v>#VALUE!</v>
      </c>
      <c r="AR459" s="136" t="e">
        <f>(AQ459/AP459)*100</f>
        <v>#VALUE!</v>
      </c>
      <c r="AS459" s="144">
        <f t="shared" si="2424"/>
        <v>2.055902299276763E-5</v>
      </c>
      <c r="AT459" s="144">
        <f t="shared" si="2425"/>
        <v>3.5346437982071997E-8</v>
      </c>
      <c r="AU459" s="136">
        <v>0.75</v>
      </c>
      <c r="AV459" s="136">
        <f t="shared" ref="AV459" si="2442">AU459/2</f>
        <v>0.375</v>
      </c>
      <c r="AW459" s="136" t="str">
        <f t="shared" si="2427"/>
        <v>Out of range</v>
      </c>
      <c r="AX459" s="146">
        <f t="shared" si="2428"/>
        <v>291.61770362869999</v>
      </c>
      <c r="AY459" s="146" t="e">
        <f t="shared" si="2429"/>
        <v>#VALUE!</v>
      </c>
      <c r="AZ459" s="147" t="e">
        <f t="shared" si="2430"/>
        <v>#VALUE!</v>
      </c>
      <c r="BA459" s="136" t="str">
        <f>Input!B459</f>
        <v>Hu1-13</v>
      </c>
      <c r="BB459" s="148">
        <f>Input!E459</f>
        <v>0</v>
      </c>
      <c r="BC459" s="136" t="e">
        <f>((U459-1)*EXP(Constants!$B$17*AW459*1000))*1000</f>
        <v>#VALUE!</v>
      </c>
      <c r="BD459" s="142" t="e">
        <f>SQRT((EXP(Constants!$B$17*AW459*1000)*V459)^2+((U459-1)*Constants!$B$17*EXP(Constants!$B$17*AW459*1000)*AY459*1000)^2)*1000</f>
        <v>#VALUE!</v>
      </c>
      <c r="BE459" s="136" t="e">
        <f t="shared" si="2431"/>
        <v>#VALUE!</v>
      </c>
      <c r="BF459" s="149" t="e">
        <f t="shared" si="2432"/>
        <v>#VALUE!</v>
      </c>
      <c r="BG459" s="158" t="e">
        <f t="shared" si="2433"/>
        <v>#VALUE!</v>
      </c>
      <c r="BH459" s="136"/>
      <c r="BI459" s="18"/>
      <c r="BJ459" s="18"/>
      <c r="BK459" s="18"/>
      <c r="BL459" s="18"/>
      <c r="BM459" s="18"/>
      <c r="BN459" s="157"/>
      <c r="BO459" s="18"/>
      <c r="BP459" s="18"/>
      <c r="BQ459" s="18"/>
      <c r="BR459" s="18"/>
      <c r="BS459" s="18"/>
      <c r="BT459" s="18"/>
      <c r="BU459" s="18"/>
      <c r="BV459" s="18"/>
      <c r="BW459" s="18"/>
      <c r="BX459" s="18"/>
      <c r="BY459" s="18"/>
      <c r="BZ459" s="18"/>
      <c r="CA459" s="18"/>
      <c r="CB459" s="18"/>
      <c r="CC459" s="18"/>
      <c r="CD459" s="18"/>
      <c r="CE459" s="1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  <c r="CY459" s="18"/>
      <c r="CZ459" s="18"/>
      <c r="DA459" s="18"/>
      <c r="DB459" s="18"/>
      <c r="DC459" s="18"/>
      <c r="DD459" s="18"/>
      <c r="DE459" s="18"/>
      <c r="DF459" s="18"/>
    </row>
    <row r="460" spans="1:110" ht="15" customHeight="1" x14ac:dyDescent="0.2">
      <c r="A460" s="18">
        <f>Input!A460</f>
        <v>10363</v>
      </c>
      <c r="B460" s="18" t="str">
        <f>Input!B460</f>
        <v>ZLOM_Pch1321-8</v>
      </c>
      <c r="C460" s="18">
        <f>Input!O460</f>
        <v>1.1951721742512504</v>
      </c>
      <c r="D460" s="18">
        <f>C460*Input!P460/100</f>
        <v>1.3212349120459044E-3</v>
      </c>
      <c r="E460" s="150">
        <f>Input!M460</f>
        <v>1.0215166390734696</v>
      </c>
      <c r="F460" s="151">
        <f>E460*Input!N460/100</f>
        <v>3.4461459113721169E-5</v>
      </c>
      <c r="G460" s="21">
        <f>E460*137.88</f>
        <v>140.84671419544998</v>
      </c>
      <c r="H460" s="151">
        <f>G460*Input!L460/100</f>
        <v>5.1898301891209718E-3</v>
      </c>
      <c r="I460" s="18">
        <v>0.3</v>
      </c>
      <c r="J460" s="127">
        <f>(((C460*Constants!$B$24*0.000000001*Input!G460*(Constants!$B$4/Constants!$B$3))-(I460*0.000000000000001))/Input!F460)*1000000000000</f>
        <v>558.91825489359621</v>
      </c>
      <c r="K460" s="18">
        <f>J460*Input!P460/100</f>
        <v>0.61787107100934779</v>
      </c>
      <c r="L460" s="132">
        <f>(J460/Constants!$B$4)*602200000000*Constants!$B$17/(365.2425*24*60)</f>
        <v>7.716487084038679</v>
      </c>
      <c r="M460" s="130">
        <f>L460*Input!P460/100</f>
        <v>8.5303961667032042E-3</v>
      </c>
      <c r="N460" s="18">
        <v>5.0000000000000001E-3</v>
      </c>
      <c r="O460" s="127">
        <f>(((G460*Constants!$B$23*0.000000001*Input!G460*(Constants!$B$7/Constants!$B$6))-(N460*0.000000001))/Input!F460)*1000000</f>
        <v>6.6349930081391753</v>
      </c>
      <c r="P460" s="18">
        <f>O460*Input!N460/100</f>
        <v>2.2383535570913882E-4</v>
      </c>
      <c r="Q460" s="128">
        <f>(O460/Constants!$B$7)*602200000000000000*Constants!$B$18/(365.2425*24*60)</f>
        <v>4.9505060156524756</v>
      </c>
      <c r="R460" s="129">
        <f>Q460*Input!N460/100</f>
        <v>1.6700820537331304E-4</v>
      </c>
      <c r="S460" s="130">
        <f>Input!S460*Constants!$B$17/Constants!$B$18</f>
        <v>1.5527443091495163</v>
      </c>
      <c r="T460" s="18">
        <f>S460*Input!T460/100</f>
        <v>7.3160423173068061E-4</v>
      </c>
      <c r="U460" s="18">
        <f>S460*1/((U459+U461)/2)</f>
        <v>1.5550872933510955</v>
      </c>
      <c r="V460" s="18">
        <f>U460*Input!T460/100</f>
        <v>7.3270817211974065E-4</v>
      </c>
      <c r="W460" s="131">
        <v>3.0000000000000001E-3</v>
      </c>
      <c r="X460" s="127">
        <f>IF((((Constants!$B$25*0.000000001*Input!G460/Input!W460*(Constants!$B$11/Constants!$B$9))-(W460*0.000000001))/Input!F460)*1000000000&lt;0, "n.d.", (((Constants!$B$25*0.000000001*Input!G460/Input!W460*(Constants!$B$11/Constants!$B$9))-(W460*0.000000001))/Input!F460)*1000000000)</f>
        <v>29.866363728180684</v>
      </c>
      <c r="Y460" s="127">
        <f>X460*Input!X460/100</f>
        <v>5.0183078402307138E-2</v>
      </c>
      <c r="Z460" s="127">
        <f>(X460/Constants!$B$11)*6.022E+23*0.000000001*Constants!$B$19/(365.2425*24*60)</f>
        <v>7.2913449276809572E-3</v>
      </c>
      <c r="AA460" s="127">
        <f>Z460*Input!X460/100</f>
        <v>1.2251311793234059E-5</v>
      </c>
      <c r="AB460" s="132">
        <v>0.05</v>
      </c>
      <c r="AC460" s="132">
        <v>0.9</v>
      </c>
      <c r="AD460" s="127">
        <f>(((Input!G460*Constants!$B$25*0.000000001*Input!U460*(Constants!$B$10/Constants!$B$9))-((AB460*0.000000000000001)+(Input!G460*AC460*0.000000000000001)))/Input!F460)*1000000000000</f>
        <v>31.058051410883383</v>
      </c>
      <c r="AE460" s="127">
        <f>AD460*Input!V460/100</f>
        <v>6.7538658756958511E-2</v>
      </c>
      <c r="AF460" s="127">
        <f>(AD460/Constants!$B$10)*602200000000*Constants!$B$16/(365.2425*24*60)</f>
        <v>1.4176655178507813</v>
      </c>
      <c r="AG460" s="127">
        <f>AF460*Input!V460/100</f>
        <v>3.0828472261488688E-3</v>
      </c>
      <c r="AH460" s="18">
        <f>AF460/Z460</f>
        <v>194.43127871632262</v>
      </c>
      <c r="AI460" s="131">
        <f>AH460*SQRT((AG460/AF460)^2+(AA460/Z460)^2)</f>
        <v>0.53431872009781911</v>
      </c>
      <c r="AJ460" s="130">
        <f t="shared" si="2417"/>
        <v>555.08729335109547</v>
      </c>
      <c r="AK460" s="131">
        <f>V460*1000</f>
        <v>0.7327081721197406</v>
      </c>
      <c r="AL460" s="131">
        <f>AF460/Q460</f>
        <v>0.28636780025484593</v>
      </c>
      <c r="AM460" s="131">
        <f>AL460*SQRT((R460/Q460)^2+(AG460/AF460)^2)</f>
        <v>6.2280869204339793E-4</v>
      </c>
      <c r="AN460" s="18">
        <f>AL460*1/((AN459+AN461)/2)</f>
        <v>0.28687771360794262</v>
      </c>
      <c r="AO460" s="127">
        <f>AN460*SQRT((R460/Q460)^2+(AG460/AF460)^2)</f>
        <v>6.2391768009378271E-4</v>
      </c>
      <c r="AP460" s="18">
        <f>ThU_Alter_Kombi(AN460,U460)</f>
        <v>21.9711</v>
      </c>
      <c r="AQ460" s="18">
        <f t="shared" si="2423"/>
        <v>5.3400000000000003E-2</v>
      </c>
      <c r="AR460" s="152">
        <f>(AQ460/AP460)</f>
        <v>2.4304654751013833E-3</v>
      </c>
      <c r="AS460" s="129">
        <f t="shared" si="2424"/>
        <v>1.472848412794012E-3</v>
      </c>
      <c r="AT460" s="129">
        <f t="shared" si="2425"/>
        <v>2.4752582535367198E-6</v>
      </c>
      <c r="AU460" s="18">
        <v>0.75</v>
      </c>
      <c r="AV460" s="18">
        <f>AU460/2</f>
        <v>0.375</v>
      </c>
      <c r="AW460" s="18">
        <f t="shared" si="2427"/>
        <v>21.895399999999999</v>
      </c>
      <c r="AX460" s="133">
        <f t="shared" si="2428"/>
        <v>6.7213699799999999E-2</v>
      </c>
      <c r="AY460" s="133">
        <f t="shared" si="2429"/>
        <v>6.5696750799893469E-2</v>
      </c>
      <c r="AZ460" s="152">
        <f t="shared" si="2430"/>
        <v>3.0697635028362124E-3</v>
      </c>
      <c r="BA460" s="18" t="str">
        <f>Input!B460</f>
        <v>ZLOM_Pch1321-8</v>
      </c>
      <c r="BB460" s="134">
        <f>Input!E460</f>
        <v>0</v>
      </c>
      <c r="BC460" s="18">
        <f>((U460-1)*EXP(Constants!$B$17*AW460*1000))*1000</f>
        <v>590.46804511997891</v>
      </c>
      <c r="BD460" s="130">
        <f>SQRT((EXP(Constants!$B$17*AW460*1000)*V460)^2+((U460-1)*Constants!$B$17*EXP(Constants!$B$17*AW460*1000)*AY460*1000)^2)*1000</f>
        <v>0.78706082971203406</v>
      </c>
      <c r="BE460" s="18">
        <f t="shared" si="2431"/>
        <v>21837.399999999998</v>
      </c>
      <c r="BF460" s="135">
        <f t="shared" si="2432"/>
        <v>32.848375399946733</v>
      </c>
      <c r="BG460" s="20">
        <f t="shared" si="2433"/>
        <v>0.30004818728999455</v>
      </c>
      <c r="BH460" s="18"/>
      <c r="BI460" s="18"/>
      <c r="BJ460" s="18"/>
      <c r="BK460" s="18"/>
      <c r="BL460" s="18"/>
      <c r="BM460" s="18"/>
      <c r="BN460" s="157"/>
      <c r="BO460" s="18"/>
      <c r="BP460" s="18"/>
      <c r="BQ460" s="18"/>
      <c r="BR460" s="18"/>
      <c r="BS460" s="18"/>
      <c r="BT460" s="18"/>
      <c r="BU460" s="18"/>
      <c r="BV460" s="18"/>
      <c r="BW460" s="18"/>
      <c r="BX460" s="18"/>
      <c r="BY460" s="18"/>
      <c r="BZ460" s="18"/>
      <c r="CA460" s="18"/>
      <c r="CB460" s="18"/>
      <c r="CC460" s="18"/>
      <c r="CD460" s="18"/>
      <c r="CE460" s="1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  <c r="CY460" s="18"/>
      <c r="CZ460" s="18"/>
      <c r="DA460" s="18"/>
      <c r="DB460" s="18"/>
      <c r="DC460" s="18"/>
      <c r="DD460" s="18"/>
      <c r="DE460" s="18"/>
      <c r="DF460" s="18"/>
    </row>
    <row r="461" spans="1:110" ht="15" customHeight="1" x14ac:dyDescent="0.2">
      <c r="A461" s="136">
        <f>Input!A461</f>
        <v>10368</v>
      </c>
      <c r="B461" s="136" t="str">
        <f>Input!B461</f>
        <v>Hu1-13</v>
      </c>
      <c r="C461" s="136">
        <f>Input!O461</f>
        <v>2.2892474780768484</v>
      </c>
      <c r="D461" s="136">
        <f>C461*Input!P461/100</f>
        <v>6.5360032447186935E-3</v>
      </c>
      <c r="E461" s="137">
        <f>Input!M461</f>
        <v>3.0140026987656552</v>
      </c>
      <c r="F461" s="138">
        <f>E461*Input!N461/100</f>
        <v>1.8214032353994924E-4</v>
      </c>
      <c r="G461" s="139">
        <f t="shared" ref="G461" si="2443">E461*137.88</f>
        <v>415.57069210580852</v>
      </c>
      <c r="H461" s="138">
        <f>G461*Input!L461/100</f>
        <v>1.4413472080186087E-2</v>
      </c>
      <c r="I461" s="136">
        <v>0</v>
      </c>
      <c r="J461" s="140">
        <f>(((C461*Constants!$B$24*0.000000001*Input!G461*(Constants!$B$4/Constants!$B$3))-(I461*0.000000000000001))/Input!F461)*1000000000000</f>
        <v>749.91269972331736</v>
      </c>
      <c r="K461" s="136">
        <f>J461*Input!P461/100</f>
        <v>2.1410668289847603</v>
      </c>
      <c r="L461" s="141">
        <f>(J461/Constants!$B$4)*602200000000*Constants!$B$17/(365.2425*24*60)</f>
        <v>10.353377458879372</v>
      </c>
      <c r="M461" s="142">
        <f>L461*Input!P461/100</f>
        <v>2.9559804832407607E-2</v>
      </c>
      <c r="N461" s="136">
        <v>0</v>
      </c>
      <c r="O461" s="140">
        <f>(((G461*Constants!$B$23*0.000000001*Input!G461*(Constants!$B$7/Constants!$B$6))-(N461*0.000000001))/Input!F461)*1000000</f>
        <v>13.713375757789557</v>
      </c>
      <c r="P461" s="136">
        <f>O461*Input!N461/100</f>
        <v>8.2871813564454019E-4</v>
      </c>
      <c r="Q461" s="143">
        <f>(O461/Constants!$B$7)*602200000000000000*Constants!$B$18/(365.2425*24*60)</f>
        <v>10.231834321537541</v>
      </c>
      <c r="R461" s="144">
        <f>Q461*Input!N461/100</f>
        <v>6.183238039220169E-4</v>
      </c>
      <c r="S461" s="142">
        <f>Input!S461*Constants!$B$17/Constants!$B$18</f>
        <v>0.99853144792107817</v>
      </c>
      <c r="T461" s="136">
        <f>S461*Input!T461/100</f>
        <v>6.8726549204518861E-4</v>
      </c>
      <c r="U461" s="142">
        <f>S461</f>
        <v>0.99853144792107817</v>
      </c>
      <c r="V461" s="136">
        <f>U461*Input!T461/100</f>
        <v>6.8726549204518861E-4</v>
      </c>
      <c r="W461" s="145">
        <v>0</v>
      </c>
      <c r="X461" s="140">
        <f>(((Constants!$B$25*0.000000001*Input!G461/Input!W461*(Constants!$B$11/Constants!$B$9))-(W461*0.000000001))/Input!F461)*1000000000</f>
        <v>0.86458642863698554</v>
      </c>
      <c r="Y461" s="140">
        <f>X461*Input!X461/100</f>
        <v>2.9819226484022539E-3</v>
      </c>
      <c r="Z461" s="140">
        <f>(X461/Constants!$B$11)*6.022E+23*0.000000001*Constants!$B$19/(365.2425*24*60)</f>
        <v>2.1107349821216712E-4</v>
      </c>
      <c r="AA461" s="140">
        <f>Z461*Input!X461/100</f>
        <v>7.2798372024946781E-7</v>
      </c>
      <c r="AB461" s="141">
        <v>0</v>
      </c>
      <c r="AC461" s="141">
        <v>0.9</v>
      </c>
      <c r="AD461" s="140">
        <f>(((Input!G461*Constants!$B$25*0.000000001*Input!U461*(Constants!$B$10/Constants!$B$9))-((AB461*0.000000000000001)+(Input!G461*AC461*0.000000000000001)))/Input!F461)*1000000000000</f>
        <v>223.59526252618295</v>
      </c>
      <c r="AE461" s="140">
        <f>AD461*Input!V461/100</f>
        <v>0.37914695200263238</v>
      </c>
      <c r="AF461" s="140">
        <f>(AD461/Constants!$B$10)*602200000000*Constants!$B$16/(365.2425*24*60)</f>
        <v>10.206155223475644</v>
      </c>
      <c r="AG461" s="140">
        <f>AF461*Input!V461/100</f>
        <v>1.7306416070391482E-2</v>
      </c>
      <c r="AH461" s="136">
        <f t="shared" ref="AH461" si="2444">AF461/Z461</f>
        <v>48353.560773492311</v>
      </c>
      <c r="AI461" s="145">
        <f t="shared" ref="AI461" si="2445">AH461*SQRT((AG461/AF461)^2+(AA461/Z461)^2)</f>
        <v>185.83537943738648</v>
      </c>
      <c r="AJ461" s="142">
        <f t="shared" si="2417"/>
        <v>-1.4685520789218254</v>
      </c>
      <c r="AK461" s="145">
        <f t="shared" ref="AK461" si="2446">V461*1000</f>
        <v>0.68726549204518861</v>
      </c>
      <c r="AL461" s="145">
        <f t="shared" ref="AL461" si="2447">AF461/Q461</f>
        <v>0.99749027425044956</v>
      </c>
      <c r="AM461" s="145">
        <f t="shared" ref="AM461" si="2448">AL461*SQRT((R461/Q461)^2+(AG461/AF461)^2)</f>
        <v>1.6925022829935583E-3</v>
      </c>
      <c r="AN461" s="136">
        <f>AF461/Q461</f>
        <v>0.99749027425044956</v>
      </c>
      <c r="AO461" s="140">
        <f t="shared" ref="AO461" si="2449">AN461*SQRT((R461/Q461)^2+(AG461/AF461)^2)</f>
        <v>1.6925022829935583E-3</v>
      </c>
      <c r="AP461" s="136">
        <f t="shared" ref="AP461" si="2450">ThU_Alter_Kombi(AN461,U461)</f>
        <v>853.78890000000001</v>
      </c>
      <c r="AQ461" s="136" t="e">
        <f t="shared" si="2423"/>
        <v>#VALUE!</v>
      </c>
      <c r="AR461" s="136" t="e">
        <f>(AQ461/AP461)*100</f>
        <v>#VALUE!</v>
      </c>
      <c r="AS461" s="144">
        <f t="shared" si="2424"/>
        <v>2.062909656070829E-5</v>
      </c>
      <c r="AT461" s="144">
        <f t="shared" si="2425"/>
        <v>7.1159817197188113E-8</v>
      </c>
      <c r="AU461" s="136">
        <v>0.75</v>
      </c>
      <c r="AV461" s="136">
        <f t="shared" ref="AV461" si="2451">AU461/2</f>
        <v>0.375</v>
      </c>
      <c r="AW461" s="136">
        <f t="shared" si="2427"/>
        <v>853.78719999999998</v>
      </c>
      <c r="AX461" s="146">
        <f t="shared" si="2428"/>
        <v>364.01150486149999</v>
      </c>
      <c r="AY461" s="146">
        <f t="shared" si="2429"/>
        <v>541.27245040765456</v>
      </c>
      <c r="AZ461" s="147">
        <f t="shared" si="2430"/>
        <v>0.42634921776936924</v>
      </c>
      <c r="BA461" s="136" t="str">
        <f>Input!B461</f>
        <v>Hu1-13</v>
      </c>
      <c r="BB461" s="148">
        <f>Input!E461</f>
        <v>0</v>
      </c>
      <c r="BC461" s="136">
        <f>((U461-1)*EXP(Constants!$B$17*AW461*1000))*1000</f>
        <v>-16.341626748454981</v>
      </c>
      <c r="BD461" s="142">
        <f>SQRT((EXP(Constants!$B$17*AW461*1000)*V461)^2+((U461-1)*Constants!$B$17*EXP(Constants!$B$17*AW461*1000)*AY461*1000)^2)*1000</f>
        <v>26.10714715957711</v>
      </c>
      <c r="BE461" s="136">
        <f t="shared" si="2431"/>
        <v>853729.2</v>
      </c>
      <c r="BF461" s="149">
        <f t="shared" si="2432"/>
        <v>270636.22520382726</v>
      </c>
      <c r="BG461" s="158">
        <f t="shared" si="2433"/>
        <v>63.396646190954208</v>
      </c>
      <c r="BH461" s="136"/>
      <c r="BI461" s="18"/>
      <c r="BJ461" s="18"/>
      <c r="BK461" s="18"/>
      <c r="BL461" s="18"/>
      <c r="BM461" s="18"/>
      <c r="BN461" s="157"/>
      <c r="BO461" s="18"/>
      <c r="BP461" s="18"/>
      <c r="BQ461" s="18"/>
      <c r="BR461" s="18"/>
      <c r="BS461" s="18"/>
      <c r="BT461" s="18"/>
      <c r="BU461" s="18"/>
      <c r="BV461" s="18"/>
      <c r="BW461" s="18"/>
      <c r="BX461" s="18"/>
      <c r="BY461" s="18"/>
      <c r="BZ461" s="18"/>
      <c r="CA461" s="18"/>
      <c r="CB461" s="18"/>
      <c r="CC461" s="18"/>
      <c r="CD461" s="18"/>
      <c r="CE461" s="1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  <c r="CY461" s="18"/>
      <c r="CZ461" s="18"/>
      <c r="DA461" s="18"/>
      <c r="DB461" s="18"/>
      <c r="DC461" s="18"/>
      <c r="DD461" s="18"/>
      <c r="DE461" s="18"/>
      <c r="DF461" s="18"/>
    </row>
    <row r="462" spans="1:110" ht="15" customHeight="1" x14ac:dyDescent="0.2">
      <c r="A462" s="18">
        <f>Input!A462</f>
        <v>10359</v>
      </c>
      <c r="B462" s="18" t="str">
        <f>Input!B462</f>
        <v>ZLOM_Pch1321-4</v>
      </c>
      <c r="C462" s="18">
        <f>Input!O462</f>
        <v>1.9417221423913478</v>
      </c>
      <c r="D462" s="18">
        <f>C462*Input!P462/100</f>
        <v>2.7036989576020897E-3</v>
      </c>
      <c r="E462" s="150">
        <f>Input!M462</f>
        <v>1.6682908704591672</v>
      </c>
      <c r="F462" s="151">
        <f>E462*Input!N462/100</f>
        <v>6.7615244950683864E-5</v>
      </c>
      <c r="G462" s="21">
        <f>E462*137.88</f>
        <v>230.02394521890997</v>
      </c>
      <c r="H462" s="151">
        <f>G462*Input!L462/100</f>
        <v>8.4232891890342037E-3</v>
      </c>
      <c r="I462" s="18">
        <v>0.3</v>
      </c>
      <c r="J462" s="127">
        <f>(((C462*Constants!$B$24*0.000000001*Input!G462*(Constants!$B$4/Constants!$B$3))-(I462*0.000000000000001))/Input!F462)*1000000000000</f>
        <v>873.38427687670242</v>
      </c>
      <c r="K462" s="18">
        <f>J462*Input!P462/100</f>
        <v>1.2161205290008321</v>
      </c>
      <c r="L462" s="132">
        <f>(J462/Constants!$B$4)*602200000000*Constants!$B$17/(365.2425*24*60)</f>
        <v>12.058039673806247</v>
      </c>
      <c r="M462" s="130">
        <f>L462*Input!P462/100</f>
        <v>1.6789894179526692E-2</v>
      </c>
      <c r="N462" s="18">
        <v>5.0000000000000001E-3</v>
      </c>
      <c r="O462" s="127">
        <f>(((G462*Constants!$B$23*0.000000001*Input!G462*(Constants!$B$7/Constants!$B$6))-(N462*0.000000001))/Input!F462)*1000000</f>
        <v>10.422441889402615</v>
      </c>
      <c r="P462" s="18">
        <f>O462*Input!N462/100</f>
        <v>4.2241792112802587E-4</v>
      </c>
      <c r="Q462" s="128">
        <f>(O462/Constants!$B$7)*602200000000000000*Constants!$B$18/(365.2425*24*60)</f>
        <v>7.7764002475937071</v>
      </c>
      <c r="R462" s="129">
        <f>Q462*Input!N462/100</f>
        <v>3.1517477970186892E-4</v>
      </c>
      <c r="S462" s="130">
        <f>Input!S462*Constants!$B$17/Constants!$B$18</f>
        <v>1.544324565134864</v>
      </c>
      <c r="T462" s="18">
        <f>S462*Input!T462/100</f>
        <v>6.4095579832466757E-4</v>
      </c>
      <c r="U462" s="18">
        <f>S462*1/((U461+U463)/2)</f>
        <v>1.5464884272788171</v>
      </c>
      <c r="V462" s="18">
        <f>U462*Input!T462/100</f>
        <v>6.4185388673124611E-4</v>
      </c>
      <c r="W462" s="131">
        <v>3.0000000000000001E-3</v>
      </c>
      <c r="X462" s="127">
        <f>IF((((Constants!$B$25*0.000000001*Input!G462/Input!W462*(Constants!$B$11/Constants!$B$9))-(W462*0.000000001))/Input!F462)*1000000000&lt;0, "n.d.", (((Constants!$B$25*0.000000001*Input!G462/Input!W462*(Constants!$B$11/Constants!$B$9))-(W462*0.000000001))/Input!F462)*1000000000)</f>
        <v>199.5793021610302</v>
      </c>
      <c r="Y462" s="127">
        <f>X462*Input!X462/100</f>
        <v>0.29270406291895112</v>
      </c>
      <c r="Z462" s="127">
        <f>(X462/Constants!$B$11)*6.022E+23*0.000000001*Constants!$B$19/(365.2425*24*60)</f>
        <v>4.8723759803034332E-2</v>
      </c>
      <c r="AA462" s="127">
        <f>Z462*Input!X462/100</f>
        <v>7.1458524509361405E-5</v>
      </c>
      <c r="AB462" s="132">
        <v>0.05</v>
      </c>
      <c r="AC462" s="132">
        <v>0.9</v>
      </c>
      <c r="AD462" s="127">
        <f>(((Input!G462*Constants!$B$25*0.000000001*Input!U462*(Constants!$B$10/Constants!$B$9))-((AB462*0.000000000000001)+(Input!G462*AC462*0.000000000000001)))/Input!F462)*1000000000000</f>
        <v>48.252211347368579</v>
      </c>
      <c r="AE462" s="127">
        <f>AD462*Input!V462/100</f>
        <v>0.10268715038428067</v>
      </c>
      <c r="AF462" s="127">
        <f>(AD462/Constants!$B$10)*602200000000*Constants!$B$16/(365.2425*24*60)</f>
        <v>2.2025044418350701</v>
      </c>
      <c r="AG462" s="127">
        <f>AF462*Input!V462/100</f>
        <v>4.6872236219925711E-3</v>
      </c>
      <c r="AH462" s="18">
        <f>AF462/Z462</f>
        <v>45.20390977089388</v>
      </c>
      <c r="AI462" s="131">
        <f>AH462*SQRT((AG462/AF462)^2+(AA462/Z462)^2)</f>
        <v>0.11683163266700615</v>
      </c>
      <c r="AJ462" s="130">
        <f t="shared" si="2417"/>
        <v>546.48842727881708</v>
      </c>
      <c r="AK462" s="131">
        <f>V462*1000</f>
        <v>0.6418538867312461</v>
      </c>
      <c r="AL462" s="131">
        <f>AF462/Q462</f>
        <v>0.28322930555389081</v>
      </c>
      <c r="AM462" s="131">
        <f>AL462*SQRT((R462/Q462)^2+(AG462/AF462)^2)</f>
        <v>6.028590896081928E-4</v>
      </c>
      <c r="AN462" s="18">
        <f>AL462*1/((AN461+AN463)/2)</f>
        <v>0.28371724901536483</v>
      </c>
      <c r="AO462" s="127">
        <f>AN462*SQRT((R462/Q462)^2+(AG462/AF462)^2)</f>
        <v>6.0389768676320549E-4</v>
      </c>
      <c r="AP462" s="18">
        <f>ThU_Alter_Kombi(AN462,U462)</f>
        <v>21.841000000000001</v>
      </c>
      <c r="AQ462" s="18">
        <f t="shared" si="2423"/>
        <v>5.1700000000000003E-2</v>
      </c>
      <c r="AR462" s="152">
        <f>(AQ462/AP462)</f>
        <v>2.3671077331624008E-3</v>
      </c>
      <c r="AS462" s="129">
        <f t="shared" si="2424"/>
        <v>6.2655931088566571E-3</v>
      </c>
      <c r="AT462" s="129">
        <f t="shared" si="2425"/>
        <v>9.1926602589770421E-6</v>
      </c>
      <c r="AU462" s="18">
        <v>0.75</v>
      </c>
      <c r="AV462" s="18">
        <f>AU462/2</f>
        <v>0.375</v>
      </c>
      <c r="AW462" s="18">
        <f t="shared" si="2427"/>
        <v>21.516400000000001</v>
      </c>
      <c r="AX462" s="133">
        <f t="shared" si="2428"/>
        <v>0.1733130289</v>
      </c>
      <c r="AY462" s="133">
        <f t="shared" si="2429"/>
        <v>0.17087248754145257</v>
      </c>
      <c r="AZ462" s="152">
        <f t="shared" si="2430"/>
        <v>8.0549268883270426E-3</v>
      </c>
      <c r="BA462" s="18" t="str">
        <f>Input!B462</f>
        <v>ZLOM_Pch1321-4</v>
      </c>
      <c r="BB462" s="134">
        <f>Input!E462</f>
        <v>0</v>
      </c>
      <c r="BC462" s="18">
        <f>((U462-1)*EXP(Constants!$B$17*AW462*1000))*1000</f>
        <v>580.69966942519932</v>
      </c>
      <c r="BD462" s="130">
        <f>SQRT((EXP(Constants!$B$17*AW462*1000)*V462)^2+((U462-1)*Constants!$B$17*EXP(Constants!$B$17*AW462*1000)*AY462*1000)^2)*1000</f>
        <v>0.73728117707832186</v>
      </c>
      <c r="BE462" s="18">
        <f t="shared" si="2431"/>
        <v>21458.400000000001</v>
      </c>
      <c r="BF462" s="135">
        <f t="shared" si="2432"/>
        <v>85.436243770726279</v>
      </c>
      <c r="BG462" s="20">
        <f t="shared" si="2433"/>
        <v>0.79414998578504103</v>
      </c>
      <c r="BH462" s="18"/>
      <c r="BI462" s="18"/>
      <c r="BJ462" s="18"/>
      <c r="BK462" s="18"/>
      <c r="BL462" s="18"/>
      <c r="BM462" s="18"/>
      <c r="BN462" s="157"/>
      <c r="BO462" s="18"/>
      <c r="BP462" s="18"/>
      <c r="BQ462" s="18"/>
      <c r="BR462" s="18"/>
      <c r="BS462" s="18"/>
      <c r="BT462" s="18"/>
      <c r="BU462" s="18"/>
      <c r="BV462" s="18"/>
      <c r="BW462" s="18"/>
      <c r="BX462" s="18"/>
      <c r="BY462" s="18"/>
      <c r="BZ462" s="18"/>
      <c r="CA462" s="18"/>
      <c r="CB462" s="18"/>
      <c r="CC462" s="18"/>
      <c r="CD462" s="18"/>
      <c r="CE462" s="1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  <c r="CY462" s="18"/>
      <c r="CZ462" s="18"/>
      <c r="DA462" s="18"/>
      <c r="DB462" s="18"/>
      <c r="DC462" s="18"/>
      <c r="DD462" s="18"/>
      <c r="DE462" s="18"/>
      <c r="DF462" s="18"/>
    </row>
    <row r="463" spans="1:110" ht="15" customHeight="1" x14ac:dyDescent="0.2">
      <c r="A463" s="136">
        <f>Input!A463</f>
        <v>10368</v>
      </c>
      <c r="B463" s="136" t="str">
        <f>Input!B463</f>
        <v>Hu1-13</v>
      </c>
      <c r="C463" s="136">
        <f>Input!O463</f>
        <v>2.2913381206756855</v>
      </c>
      <c r="D463" s="136">
        <f>C463*Input!P463/100</f>
        <v>6.8956676703783555E-3</v>
      </c>
      <c r="E463" s="137">
        <f>Input!M463</f>
        <v>3.0138975472786513</v>
      </c>
      <c r="F463" s="138">
        <f>E463*Input!N463/100</f>
        <v>2.3675762227568623E-4</v>
      </c>
      <c r="G463" s="139">
        <f t="shared" ref="G463" si="2452">E463*137.88</f>
        <v>415.55619381878046</v>
      </c>
      <c r="H463" s="138">
        <f>G463*Input!L463/100</f>
        <v>1.5674529540210411E-2</v>
      </c>
      <c r="I463" s="136">
        <v>0</v>
      </c>
      <c r="J463" s="140">
        <f>(((C463*Constants!$B$24*0.000000001*Input!G463*(Constants!$B$4/Constants!$B$3))-(I463*0.000000000000001))/Input!F463)*1000000000000</f>
        <v>750.59755334900228</v>
      </c>
      <c r="K463" s="136">
        <f>J463*Input!P463/100</f>
        <v>2.2588858603581001</v>
      </c>
      <c r="L463" s="141">
        <f>(J463/Constants!$B$4)*602200000000*Constants!$B$17/(365.2425*24*60)</f>
        <v>10.362832623585096</v>
      </c>
      <c r="M463" s="142">
        <f>L463*Input!P463/100</f>
        <v>3.1186427376735496E-2</v>
      </c>
      <c r="N463" s="136">
        <v>0</v>
      </c>
      <c r="O463" s="140">
        <f>(((G463*Constants!$B$23*0.000000001*Input!G463*(Constants!$B$7/Constants!$B$6))-(N463*0.000000001))/Input!F463)*1000000</f>
        <v>13.712897330264138</v>
      </c>
      <c r="P463" s="136">
        <f>O463*Input!N463/100</f>
        <v>1.0772207467222752E-3</v>
      </c>
      <c r="Q463" s="143">
        <f>(O463/Constants!$B$7)*602200000000000000*Constants!$B$18/(365.2425*24*60)</f>
        <v>10.231477356829403</v>
      </c>
      <c r="R463" s="144">
        <f>Q463*Input!N463/100</f>
        <v>8.037367605802329E-4</v>
      </c>
      <c r="S463" s="142">
        <f>Input!S463*Constants!$B$17/Constants!$B$18</f>
        <v>0.99867013198629884</v>
      </c>
      <c r="T463" s="136">
        <f>S463*Input!T463/100</f>
        <v>7.091782669017999E-4</v>
      </c>
      <c r="U463" s="142">
        <f>S463</f>
        <v>0.99867013198629884</v>
      </c>
      <c r="V463" s="136">
        <f>U463*Input!T463/100</f>
        <v>7.091782669017999E-4</v>
      </c>
      <c r="W463" s="145">
        <v>0</v>
      </c>
      <c r="X463" s="140">
        <f>(((Constants!$B$25*0.000000001*Input!G463/Input!W463*(Constants!$B$11/Constants!$B$9))-(W463*0.000000001))/Input!F463)*1000000000</f>
        <v>0.86573745351614584</v>
      </c>
      <c r="Y463" s="140">
        <f>X463*Input!X463/100</f>
        <v>2.339900310196142E-3</v>
      </c>
      <c r="Z463" s="140">
        <f>(X463/Constants!$B$11)*6.022E+23*0.000000001*Constants!$B$19/(365.2425*24*60)</f>
        <v>2.1135450059634359E-4</v>
      </c>
      <c r="AA463" s="140">
        <f>Z463*Input!X463/100</f>
        <v>5.7124531172603563E-7</v>
      </c>
      <c r="AB463" s="141">
        <v>0</v>
      </c>
      <c r="AC463" s="141">
        <v>0.9</v>
      </c>
      <c r="AD463" s="140">
        <f>(((Input!G463*Constants!$B$25*0.000000001*Input!U463*(Constants!$B$10/Constants!$B$9))-((AB463*0.000000000000001)+(Input!G463*AC463*0.000000000000001)))/Input!F463)*1000000000000</f>
        <v>223.94157522347405</v>
      </c>
      <c r="AE463" s="140">
        <f>AD463*Input!V463/100</f>
        <v>0.4178412246412655</v>
      </c>
      <c r="AF463" s="140">
        <f>(AD463/Constants!$B$10)*602200000000*Constants!$B$16/(365.2425*24*60)</f>
        <v>10.2219628980412</v>
      </c>
      <c r="AG463" s="140">
        <f>AF463*Input!V463/100</f>
        <v>1.9072642010724779E-2</v>
      </c>
      <c r="AH463" s="136">
        <f t="shared" ref="AH463" si="2453">AF463/Z463</f>
        <v>48364.065440762322</v>
      </c>
      <c r="AI463" s="145">
        <f t="shared" ref="AI463" si="2454">AH463*SQRT((AG463/AF463)^2+(AA463/Z463)^2)</f>
        <v>158.84064185056928</v>
      </c>
      <c r="AJ463" s="142">
        <f t="shared" si="2417"/>
        <v>-1.3298680137011631</v>
      </c>
      <c r="AK463" s="145">
        <f t="shared" ref="AK463" si="2455">V463*1000</f>
        <v>0.70917826690179986</v>
      </c>
      <c r="AL463" s="145">
        <f t="shared" ref="AL463" si="2456">AF463/Q463</f>
        <v>0.99907007967115791</v>
      </c>
      <c r="AM463" s="145">
        <f t="shared" ref="AM463" si="2457">AL463*SQRT((R463/Q463)^2+(AG463/AF463)^2)</f>
        <v>1.8657655626768011E-3</v>
      </c>
      <c r="AN463" s="136">
        <f>AF463/Q463</f>
        <v>0.99907007967115791</v>
      </c>
      <c r="AO463" s="140">
        <f t="shared" ref="AO463" si="2458">AN463*SQRT((R463/Q463)^2+(AG463/AF463)^2)</f>
        <v>1.8657655626768011E-3</v>
      </c>
      <c r="AP463" s="136" t="str">
        <f t="shared" ref="AP463" si="2459">ThU_Alter_Kombi(AN463,U463)</f>
        <v>Out of range</v>
      </c>
      <c r="AQ463" s="136" t="e">
        <f t="shared" si="2423"/>
        <v>#VALUE!</v>
      </c>
      <c r="AR463" s="136" t="e">
        <f>(AQ463/AP463)*100</f>
        <v>#VALUE!</v>
      </c>
      <c r="AS463" s="144">
        <f t="shared" si="2424"/>
        <v>2.0657280784115375E-5</v>
      </c>
      <c r="AT463" s="144">
        <f t="shared" si="2425"/>
        <v>5.5855720621939081E-8</v>
      </c>
      <c r="AU463" s="136">
        <v>0.75</v>
      </c>
      <c r="AV463" s="136">
        <f t="shared" ref="AV463" si="2460">AU463/2</f>
        <v>0.375</v>
      </c>
      <c r="AW463" s="136" t="str">
        <f t="shared" si="2427"/>
        <v>Out of range</v>
      </c>
      <c r="AX463" s="146">
        <f t="shared" si="2428"/>
        <v>345.58462557489997</v>
      </c>
      <c r="AY463" s="146" t="e">
        <f t="shared" si="2429"/>
        <v>#VALUE!</v>
      </c>
      <c r="AZ463" s="147" t="e">
        <f t="shared" si="2430"/>
        <v>#VALUE!</v>
      </c>
      <c r="BA463" s="136" t="str">
        <f>Input!B463</f>
        <v>Hu1-13</v>
      </c>
      <c r="BB463" s="148">
        <f>Input!E463</f>
        <v>0</v>
      </c>
      <c r="BC463" s="136" t="e">
        <f>((U463-1)*EXP(Constants!$B$17*AW463*1000))*1000</f>
        <v>#VALUE!</v>
      </c>
      <c r="BD463" s="142" t="e">
        <f>SQRT((EXP(Constants!$B$17*AW463*1000)*V463)^2+((U463-1)*Constants!$B$17*EXP(Constants!$B$17*AW463*1000)*AY463*1000)^2)*1000</f>
        <v>#VALUE!</v>
      </c>
      <c r="BE463" s="136" t="e">
        <f t="shared" si="2431"/>
        <v>#VALUE!</v>
      </c>
      <c r="BF463" s="149" t="e">
        <f t="shared" si="2432"/>
        <v>#VALUE!</v>
      </c>
      <c r="BG463" s="158" t="e">
        <f t="shared" si="2433"/>
        <v>#VALUE!</v>
      </c>
      <c r="BH463" s="136"/>
      <c r="BI463" s="18"/>
      <c r="BJ463" s="18"/>
      <c r="BK463" s="18"/>
      <c r="BL463" s="18"/>
      <c r="BM463" s="18"/>
      <c r="BN463" s="157"/>
      <c r="BO463" s="18"/>
      <c r="BP463" s="18"/>
      <c r="BQ463" s="18"/>
      <c r="BR463" s="18"/>
      <c r="BS463" s="18"/>
      <c r="BT463" s="18"/>
      <c r="BU463" s="18"/>
      <c r="BV463" s="18"/>
      <c r="BW463" s="18"/>
      <c r="BX463" s="18"/>
      <c r="BY463" s="18"/>
      <c r="BZ463" s="18"/>
      <c r="CA463" s="18"/>
      <c r="CB463" s="18"/>
      <c r="CC463" s="18"/>
      <c r="CD463" s="18"/>
      <c r="CE463" s="1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  <c r="CY463" s="18"/>
      <c r="CZ463" s="18"/>
      <c r="DA463" s="18"/>
      <c r="DB463" s="18"/>
      <c r="DC463" s="18"/>
      <c r="DD463" s="18"/>
      <c r="DE463" s="18"/>
      <c r="DF463" s="18"/>
    </row>
    <row r="464" spans="1:110" ht="15" customHeight="1" x14ac:dyDescent="0.2">
      <c r="A464" s="18">
        <f>Input!A464</f>
        <v>10364</v>
      </c>
      <c r="B464" s="18" t="str">
        <f>Input!B464</f>
        <v>ZLOM_Pch1321-9</v>
      </c>
      <c r="C464" s="18">
        <f>Input!O464</f>
        <v>1.9635661198495606</v>
      </c>
      <c r="D464" s="18">
        <f>C464*Input!P464/100</f>
        <v>2.7471284188745502E-3</v>
      </c>
      <c r="E464" s="150">
        <f>Input!M464</f>
        <v>1.6786899197496192</v>
      </c>
      <c r="F464" s="151">
        <f>E464*Input!N464/100</f>
        <v>5.9321111688007838E-5</v>
      </c>
      <c r="G464" s="21">
        <f>E464*137.88</f>
        <v>231.45776613507749</v>
      </c>
      <c r="H464" s="151">
        <f>G464*Input!L464/100</f>
        <v>7.9365170254340495E-3</v>
      </c>
      <c r="I464" s="18">
        <v>0.3</v>
      </c>
      <c r="J464" s="127">
        <f>(((C464*Constants!$B$24*0.000000001*Input!G464*(Constants!$B$4/Constants!$B$3))-(I464*0.000000000000001))/Input!F464)*1000000000000</f>
        <v>808.92927341294808</v>
      </c>
      <c r="K464" s="18">
        <f>J464*Input!P464/100</f>
        <v>1.1317330103569461</v>
      </c>
      <c r="L464" s="132">
        <f>(J464/Constants!$B$4)*602200000000*Constants!$B$17/(365.2425*24*60)</f>
        <v>11.168166785642278</v>
      </c>
      <c r="M464" s="130">
        <f>L464*Input!P464/100</f>
        <v>1.5624830787933607E-2</v>
      </c>
      <c r="N464" s="18">
        <v>5.0000000000000001E-3</v>
      </c>
      <c r="O464" s="127">
        <f>(((G464*Constants!$B$23*0.000000001*Input!G464*(Constants!$B$7/Constants!$B$6))-(N464*0.000000001))/Input!F464)*1000000</f>
        <v>9.6053872437176029</v>
      </c>
      <c r="P464" s="18">
        <f>O464*Input!N464/100</f>
        <v>3.3943269855109698E-4</v>
      </c>
      <c r="Q464" s="128">
        <f>(O464/Constants!$B$7)*602200000000000000*Constants!$B$18/(365.2425*24*60)</f>
        <v>7.1667788156466594</v>
      </c>
      <c r="R464" s="129">
        <f>Q464*Input!N464/100</f>
        <v>2.5325778249126249E-4</v>
      </c>
      <c r="S464" s="130">
        <f>Input!S464*Constants!$B$17/Constants!$B$18</f>
        <v>1.5455192183084716</v>
      </c>
      <c r="T464" s="18">
        <f>S464*Input!T464/100</f>
        <v>7.9652163044477387E-4</v>
      </c>
      <c r="U464" s="18">
        <f>S464*1/((U463+U465)/2)</f>
        <v>1.5477017926235679</v>
      </c>
      <c r="V464" s="18">
        <f>U464*Input!T464/100</f>
        <v>7.976464742069433E-4</v>
      </c>
      <c r="W464" s="131">
        <v>3.0000000000000001E-3</v>
      </c>
      <c r="X464" s="127">
        <f>IF((((Constants!$B$25*0.000000001*Input!G464/Input!W464*(Constants!$B$11/Constants!$B$9))-(W464*0.000000001))/Input!F464)*1000000000&lt;0, "n.d.", (((Constants!$B$25*0.000000001*Input!G464/Input!W464*(Constants!$B$11/Constants!$B$9))-(W464*0.000000001))/Input!F464)*1000000000)</f>
        <v>30.974725501615982</v>
      </c>
      <c r="Y464" s="127">
        <f>X464*Input!X464/100</f>
        <v>5.3896965424800276E-2</v>
      </c>
      <c r="Z464" s="127">
        <f>(X464/Constants!$B$11)*6.022E+23*0.000000001*Constants!$B$19/(365.2425*24*60)</f>
        <v>7.5619318685058836E-3</v>
      </c>
      <c r="AA464" s="127">
        <f>Z464*Input!X464/100</f>
        <v>1.3157991680678298E-5</v>
      </c>
      <c r="AB464" s="132">
        <v>0.05</v>
      </c>
      <c r="AC464" s="132">
        <v>0.9</v>
      </c>
      <c r="AD464" s="127">
        <f>(((Input!G464*Constants!$B$25*0.000000001*Input!U464*(Constants!$B$10/Constants!$B$9))-((AB464*0.000000000000001)+(Input!G464*AC464*0.000000000000001)))/Input!F464)*1000000000000</f>
        <v>43.973315743336308</v>
      </c>
      <c r="AE464" s="127">
        <f>AD464*Input!V464/100</f>
        <v>9.7171667091493372E-2</v>
      </c>
      <c r="AF464" s="127">
        <f>(AD464/Constants!$B$10)*602200000000*Constants!$B$16/(365.2425*24*60)</f>
        <v>2.0071913916997306</v>
      </c>
      <c r="AG464" s="127">
        <f>AF464*Input!V464/100</f>
        <v>4.43546570018919E-3</v>
      </c>
      <c r="AH464" s="18">
        <f>AF464/Z464</f>
        <v>265.43367840423554</v>
      </c>
      <c r="AI464" s="131">
        <f>AH464*SQRT((AG464/AF464)^2+(AA464/Z464)^2)</f>
        <v>0.74656566922903411</v>
      </c>
      <c r="AJ464" s="130">
        <f t="shared" si="2417"/>
        <v>547.70179262356794</v>
      </c>
      <c r="AK464" s="131">
        <f>V464*1000</f>
        <v>0.79764647420694335</v>
      </c>
      <c r="AL464" s="131">
        <f>AF464/Q464</f>
        <v>0.2800688347347331</v>
      </c>
      <c r="AM464" s="131">
        <f>AL464*SQRT((R464/Q464)^2+(AG464/AF464)^2)</f>
        <v>6.1897163459200683E-4</v>
      </c>
      <c r="AN464" s="18">
        <f>AL464*1/((AN463+AN465)/2)</f>
        <v>0.28031349127825805</v>
      </c>
      <c r="AO464" s="127">
        <f>AN464*SQRT((R464/Q464)^2+(AG464/AF464)^2)</f>
        <v>6.1951234259617551E-4</v>
      </c>
      <c r="AP464" s="18">
        <f>ThU_Alter_Kombi(AN464,U464)</f>
        <v>21.535699999999999</v>
      </c>
      <c r="AQ464" s="18">
        <f t="shared" si="2423"/>
        <v>5.5300000000000002E-2</v>
      </c>
      <c r="AR464" s="152">
        <f>(AQ464/AP464)</f>
        <v>2.5678292323908676E-3</v>
      </c>
      <c r="AS464" s="129">
        <f t="shared" si="2424"/>
        <v>1.0551367724641533E-3</v>
      </c>
      <c r="AT464" s="129">
        <f t="shared" si="2425"/>
        <v>1.8363486860766053E-6</v>
      </c>
      <c r="AU464" s="18">
        <v>0.75</v>
      </c>
      <c r="AV464" s="18">
        <f>AU464/2</f>
        <v>0.375</v>
      </c>
      <c r="AW464" s="18">
        <f t="shared" si="2427"/>
        <v>21.481200000000001</v>
      </c>
      <c r="AX464" s="133">
        <f t="shared" si="2428"/>
        <v>6.0013845699999999E-2</v>
      </c>
      <c r="AY464" s="133">
        <f t="shared" si="2429"/>
        <v>6.0093659063796045E-2</v>
      </c>
      <c r="AZ464" s="152">
        <f t="shared" si="2430"/>
        <v>2.793784597694728E-3</v>
      </c>
      <c r="BA464" s="18" t="str">
        <f>Input!B464</f>
        <v>ZLOM_Pch1321-9</v>
      </c>
      <c r="BB464" s="134">
        <f>Input!E464</f>
        <v>0</v>
      </c>
      <c r="BC464" s="18">
        <f>((U464-1)*EXP(Constants!$B$17*AW464*1000))*1000</f>
        <v>581.93118392339147</v>
      </c>
      <c r="BD464" s="130">
        <f>SQRT((EXP(Constants!$B$17*AW464*1000)*V464)^2+((U464-1)*Constants!$B$17*EXP(Constants!$B$17*AW464*1000)*AY464*1000)^2)*1000</f>
        <v>0.85322315441137886</v>
      </c>
      <c r="BE464" s="18">
        <f t="shared" si="2431"/>
        <v>21423.200000000001</v>
      </c>
      <c r="BF464" s="135">
        <f t="shared" si="2432"/>
        <v>30.046829531898023</v>
      </c>
      <c r="BG464" s="20">
        <f t="shared" si="2433"/>
        <v>0.27975000960745228</v>
      </c>
      <c r="BH464" s="18"/>
      <c r="BI464" s="18"/>
      <c r="BJ464" s="18"/>
      <c r="BK464" s="18"/>
      <c r="BL464" s="18"/>
      <c r="BM464" s="18"/>
      <c r="BN464" s="157"/>
      <c r="BO464" s="18"/>
      <c r="BP464" s="18"/>
      <c r="BQ464" s="18"/>
      <c r="BR464" s="18"/>
      <c r="BS464" s="18"/>
      <c r="BT464" s="18"/>
      <c r="BU464" s="18"/>
      <c r="BV464" s="18"/>
      <c r="BW464" s="18"/>
      <c r="BX464" s="18"/>
      <c r="BY464" s="18"/>
      <c r="BZ464" s="18"/>
      <c r="CA464" s="18"/>
      <c r="CB464" s="18"/>
      <c r="CC464" s="18"/>
      <c r="CD464" s="18"/>
      <c r="CE464" s="1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  <c r="CY464" s="18"/>
      <c r="CZ464" s="18"/>
      <c r="DA464" s="18"/>
      <c r="DB464" s="18"/>
      <c r="DC464" s="18"/>
      <c r="DD464" s="18"/>
      <c r="DE464" s="18"/>
      <c r="DF464" s="18"/>
    </row>
    <row r="465" spans="1:110" ht="15" customHeight="1" x14ac:dyDescent="0.2">
      <c r="A465" s="136">
        <f>Input!A465</f>
        <v>10368</v>
      </c>
      <c r="B465" s="136" t="str">
        <f>Input!B465</f>
        <v>Hu1-13</v>
      </c>
      <c r="C465" s="136">
        <f>Input!O465</f>
        <v>2.2921464647546372</v>
      </c>
      <c r="D465" s="136">
        <f>C465*Input!P465/100</f>
        <v>6.2747525002293889E-3</v>
      </c>
      <c r="E465" s="137">
        <f>Input!M465</f>
        <v>3.0134216432875087</v>
      </c>
      <c r="F465" s="138">
        <f>E465*Input!N465/100</f>
        <v>1.9515396305670323E-4</v>
      </c>
      <c r="G465" s="139">
        <f t="shared" ref="G465" si="2461">E465*137.88</f>
        <v>415.49057617648168</v>
      </c>
      <c r="H465" s="138">
        <f>G465*Input!L465/100</f>
        <v>1.4286447902442594E-2</v>
      </c>
      <c r="I465" s="136">
        <v>0</v>
      </c>
      <c r="J465" s="140">
        <f>(((C465*Constants!$B$24*0.000000001*Input!G465*(Constants!$B$4/Constants!$B$3))-(I465*0.000000000000001))/Input!F465)*1000000000000</f>
        <v>750.86235105932269</v>
      </c>
      <c r="K465" s="136">
        <f>J465*Input!P465/100</f>
        <v>2.0554861947453875</v>
      </c>
      <c r="L465" s="141">
        <f>(J465/Constants!$B$4)*602200000000*Constants!$B$17/(365.2425*24*60)</f>
        <v>10.366488449984896</v>
      </c>
      <c r="M465" s="142">
        <f>L465*Input!P465/100</f>
        <v>2.837826915528488E-2</v>
      </c>
      <c r="N465" s="136">
        <v>0</v>
      </c>
      <c r="O465" s="140">
        <f>(((G465*Constants!$B$23*0.000000001*Input!G465*(Constants!$B$7/Constants!$B$6))-(N465*0.000000001))/Input!F465)*1000000</f>
        <v>13.710732020240412</v>
      </c>
      <c r="P465" s="136">
        <f>O465*Input!N465/100</f>
        <v>8.8792874243754413E-4</v>
      </c>
      <c r="Q465" s="143">
        <f>(O465/Constants!$B$7)*602200000000000000*Constants!$B$18/(365.2425*24*60)</f>
        <v>10.229861774072187</v>
      </c>
      <c r="R465" s="144">
        <f>Q465*Input!N465/100</f>
        <v>6.6250206677167243E-4</v>
      </c>
      <c r="S465" s="142">
        <f>Input!S465*Constants!$B$17/Constants!$B$18</f>
        <v>0.99850946123314632</v>
      </c>
      <c r="T465" s="136">
        <f>S465*Input!T465/100</f>
        <v>6.7829304998576233E-4</v>
      </c>
      <c r="U465" s="142">
        <f>S465</f>
        <v>0.99850946123314632</v>
      </c>
      <c r="V465" s="136">
        <f>U465*Input!T465/100</f>
        <v>6.7829304998576233E-4</v>
      </c>
      <c r="W465" s="145">
        <v>0</v>
      </c>
      <c r="X465" s="140">
        <f>(((Constants!$B$25*0.000000001*Input!G465/Input!W465*(Constants!$B$11/Constants!$B$9))-(W465*0.000000001))/Input!F465)*1000000000</f>
        <v>0.86262692377488259</v>
      </c>
      <c r="Y465" s="140">
        <f>X465*Input!X465/100</f>
        <v>2.5327899864506188E-3</v>
      </c>
      <c r="Z465" s="140">
        <f>(X465/Constants!$B$11)*6.022E+23*0.000000001*Constants!$B$19/(365.2425*24*60)</f>
        <v>2.105951197270227E-4</v>
      </c>
      <c r="AA465" s="140">
        <f>Z465*Input!X465/100</f>
        <v>6.1833591757816555E-7</v>
      </c>
      <c r="AB465" s="141">
        <v>0</v>
      </c>
      <c r="AC465" s="141">
        <v>0.9</v>
      </c>
      <c r="AD465" s="140">
        <f>(((Input!G465*Constants!$B$25*0.000000001*Input!U465*(Constants!$B$10/Constants!$B$9))-((AB465*0.000000000000001)+(Input!G465*AC465*0.000000000000001)))/Input!F465)*1000000000000</f>
        <v>223.93181885331745</v>
      </c>
      <c r="AE465" s="140">
        <f>AD465*Input!V465/100</f>
        <v>0.47027780922481766</v>
      </c>
      <c r="AF465" s="140">
        <f>(AD465/Constants!$B$10)*602200000000*Constants!$B$16/(365.2425*24*60)</f>
        <v>10.221517562003616</v>
      </c>
      <c r="AG465" s="140">
        <f>AF465*Input!V465/100</f>
        <v>2.1466144966029898E-2</v>
      </c>
      <c r="AH465" s="136">
        <f t="shared" ref="AH465" si="2462">AF465/Z465</f>
        <v>48536.345833906009</v>
      </c>
      <c r="AI465" s="145">
        <f t="shared" ref="AI465" si="2463">AH465*SQRT((AG465/AF465)^2+(AA465/Z465)^2)</f>
        <v>175.21075265883388</v>
      </c>
      <c r="AJ465" s="142">
        <f t="shared" si="2417"/>
        <v>-1.4905387668536774</v>
      </c>
      <c r="AK465" s="145">
        <f t="shared" ref="AK465" si="2464">V465*1000</f>
        <v>0.67829304998576234</v>
      </c>
      <c r="AL465" s="145">
        <f t="shared" ref="AL465" si="2465">AF465/Q465</f>
        <v>0.99918432797501522</v>
      </c>
      <c r="AM465" s="145">
        <f t="shared" ref="AM465" si="2466">AL465*SQRT((R465/Q465)^2+(AG465/AF465)^2)</f>
        <v>2.0993782348193673E-3</v>
      </c>
      <c r="AN465" s="136">
        <f>AF465/Q465</f>
        <v>0.99918432797501522</v>
      </c>
      <c r="AO465" s="140">
        <f t="shared" ref="AO465" si="2467">AN465*SQRT((R465/Q465)^2+(AG465/AF465)^2)</f>
        <v>2.0993782348193673E-3</v>
      </c>
      <c r="AP465" s="136" t="str">
        <f t="shared" ref="AP465" si="2468">ThU_Alter_Kombi(AN465,U465)</f>
        <v>Out of range</v>
      </c>
      <c r="AQ465" s="136" t="e">
        <f t="shared" si="2423"/>
        <v>#VALUE!</v>
      </c>
      <c r="AR465" s="136" t="e">
        <f>(AQ465/AP465)*100</f>
        <v>#VALUE!</v>
      </c>
      <c r="AS465" s="144">
        <f t="shared" si="2424"/>
        <v>2.0586311367449824E-5</v>
      </c>
      <c r="AT465" s="144">
        <f t="shared" si="2425"/>
        <v>6.0458911672103631E-8</v>
      </c>
      <c r="AU465" s="136">
        <v>0.75</v>
      </c>
      <c r="AV465" s="136">
        <f t="shared" ref="AV465" si="2469">AU465/2</f>
        <v>0.375</v>
      </c>
      <c r="AW465" s="136" t="str">
        <f t="shared" si="2427"/>
        <v>Out of range</v>
      </c>
      <c r="AX465" s="146">
        <f t="shared" si="2428"/>
        <v>322.43601447600003</v>
      </c>
      <c r="AY465" s="146" t="e">
        <f t="shared" si="2429"/>
        <v>#VALUE!</v>
      </c>
      <c r="AZ465" s="147" t="e">
        <f t="shared" si="2430"/>
        <v>#VALUE!</v>
      </c>
      <c r="BA465" s="136" t="str">
        <f>Input!B465</f>
        <v>Hu1-13</v>
      </c>
      <c r="BB465" s="148">
        <f>Input!E465</f>
        <v>0</v>
      </c>
      <c r="BC465" s="136" t="e">
        <f>((U465-1)*EXP(Constants!$B$17*AW465*1000))*1000</f>
        <v>#VALUE!</v>
      </c>
      <c r="BD465" s="142" t="e">
        <f>SQRT((EXP(Constants!$B$17*AW465*1000)*V465)^2+((U465-1)*Constants!$B$17*EXP(Constants!$B$17*AW465*1000)*AY465*1000)^2)*1000</f>
        <v>#VALUE!</v>
      </c>
      <c r="BE465" s="136" t="e">
        <f t="shared" si="2431"/>
        <v>#VALUE!</v>
      </c>
      <c r="BF465" s="149" t="e">
        <f t="shared" si="2432"/>
        <v>#VALUE!</v>
      </c>
      <c r="BG465" s="158" t="e">
        <f t="shared" si="2433"/>
        <v>#VALUE!</v>
      </c>
      <c r="BH465" s="136"/>
      <c r="BI465" s="18"/>
      <c r="BJ465" s="18"/>
      <c r="BK465" s="18"/>
      <c r="BL465" s="18"/>
      <c r="BM465" s="18"/>
      <c r="BN465" s="157"/>
      <c r="BO465" s="18"/>
      <c r="BP465" s="18"/>
      <c r="BQ465" s="18"/>
      <c r="BR465" s="18"/>
      <c r="BS465" s="18"/>
      <c r="BT465" s="18"/>
      <c r="BU465" s="18"/>
      <c r="BV465" s="18"/>
      <c r="BW465" s="18"/>
      <c r="BX465" s="18"/>
      <c r="BY465" s="18"/>
      <c r="BZ465" s="18"/>
      <c r="CA465" s="18"/>
      <c r="CB465" s="18"/>
      <c r="CC465" s="18"/>
      <c r="CD465" s="18"/>
      <c r="CE465" s="1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  <c r="CY465" s="18"/>
      <c r="CZ465" s="18"/>
      <c r="DA465" s="18"/>
      <c r="DB465" s="18"/>
      <c r="DC465" s="18"/>
      <c r="DD465" s="18"/>
      <c r="DE465" s="18"/>
      <c r="DF465" s="18"/>
    </row>
    <row r="466" spans="1:110" ht="15" customHeight="1" x14ac:dyDescent="0.2">
      <c r="A466" s="18"/>
      <c r="B466" s="18"/>
      <c r="C466" s="18"/>
      <c r="D466" s="18"/>
      <c r="E466" s="150"/>
      <c r="F466" s="151"/>
      <c r="G466" s="21"/>
      <c r="H466" s="151"/>
      <c r="I466" s="18"/>
      <c r="J466" s="127"/>
      <c r="K466" s="18"/>
      <c r="L466" s="132"/>
      <c r="M466" s="130"/>
      <c r="N466" s="18"/>
      <c r="O466" s="127"/>
      <c r="P466" s="18"/>
      <c r="Q466" s="128"/>
      <c r="R466" s="129"/>
      <c r="S466" s="130"/>
      <c r="T466" s="18"/>
      <c r="U466" s="18"/>
      <c r="V466" s="18"/>
      <c r="W466" s="131"/>
      <c r="X466" s="127"/>
      <c r="Y466" s="127"/>
      <c r="Z466" s="127"/>
      <c r="AA466" s="127"/>
      <c r="AB466" s="132"/>
      <c r="AC466" s="132"/>
      <c r="AD466" s="127"/>
      <c r="AE466" s="127"/>
      <c r="AF466" s="127"/>
      <c r="AG466" s="127"/>
      <c r="AH466" s="18"/>
      <c r="AI466" s="131"/>
      <c r="AJ466" s="130"/>
      <c r="AK466" s="131"/>
      <c r="AL466" s="131"/>
      <c r="AM466" s="131"/>
      <c r="AN466" s="18"/>
      <c r="AO466" s="127"/>
      <c r="AP466" s="18"/>
      <c r="AQ466" s="18"/>
      <c r="AR466" s="152"/>
      <c r="AS466" s="129"/>
      <c r="AT466" s="129"/>
      <c r="AU466" s="18"/>
      <c r="AV466" s="18"/>
      <c r="AW466" s="18"/>
      <c r="AX466" s="133"/>
      <c r="AY466" s="133"/>
      <c r="AZ466" s="152"/>
      <c r="BA466" s="18"/>
      <c r="BB466" s="134"/>
      <c r="BC466" s="18"/>
      <c r="BD466" s="130"/>
      <c r="BE466" s="18"/>
      <c r="BF466" s="135"/>
      <c r="BG466" s="20"/>
      <c r="BH466" s="18"/>
      <c r="BI466" s="18"/>
      <c r="BJ466" s="18"/>
      <c r="BK466" s="18"/>
      <c r="BL466" s="18"/>
      <c r="BM466" s="18"/>
      <c r="BN466" s="157"/>
      <c r="BO466" s="18"/>
      <c r="BP466" s="18"/>
      <c r="BQ466" s="18"/>
      <c r="BR466" s="18"/>
      <c r="BS466" s="18"/>
      <c r="BT466" s="18"/>
      <c r="BU466" s="18"/>
      <c r="BV466" s="18"/>
      <c r="BW466" s="18"/>
      <c r="BX466" s="18"/>
      <c r="BY466" s="18"/>
      <c r="BZ466" s="18"/>
      <c r="CA466" s="18"/>
      <c r="CB466" s="18"/>
      <c r="CC466" s="18"/>
      <c r="CD466" s="18"/>
      <c r="CE466" s="1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  <c r="CY466" s="18"/>
      <c r="CZ466" s="18"/>
      <c r="DA466" s="18"/>
      <c r="DB466" s="18"/>
      <c r="DC466" s="18"/>
      <c r="DD466" s="18"/>
      <c r="DE466" s="18"/>
      <c r="DF466" s="18"/>
    </row>
    <row r="467" spans="1:110" ht="15" customHeight="1" x14ac:dyDescent="0.2">
      <c r="A467" s="136">
        <f>Input!A467</f>
        <v>10368</v>
      </c>
      <c r="B467" s="136" t="str">
        <f>Input!B467</f>
        <v>Hu1-13</v>
      </c>
      <c r="C467" s="136">
        <f>Input!O467</f>
        <v>2.2817977009645936</v>
      </c>
      <c r="D467" s="136">
        <f>C467*Input!P467/100</f>
        <v>6.6511062692490843E-3</v>
      </c>
      <c r="E467" s="137">
        <f>Input!M467</f>
        <v>3.0140313929932838</v>
      </c>
      <c r="F467" s="138">
        <f>E467*Input!N467/100</f>
        <v>2.219445201755806E-4</v>
      </c>
      <c r="G467" s="139">
        <f t="shared" ref="G467" si="2470">E467*137.88</f>
        <v>415.57464846591398</v>
      </c>
      <c r="H467" s="138">
        <f>G467*Input!L467/100</f>
        <v>1.5210602689106692E-2</v>
      </c>
      <c r="I467" s="136">
        <v>0</v>
      </c>
      <c r="J467" s="140">
        <f>(((C467*Constants!$B$24*0.000000001*Input!G467*(Constants!$B$4/Constants!$B$3))-(I467*0.000000000000001))/Input!F467)*1000000000000</f>
        <v>747.47229844731339</v>
      </c>
      <c r="K467" s="136">
        <f>J467*Input!P467/100</f>
        <v>2.1787723285860614</v>
      </c>
      <c r="L467" s="141">
        <f>(J467/Constants!$B$4)*602200000000*Constants!$B$17/(365.2425*24*60)</f>
        <v>10.319685009650385</v>
      </c>
      <c r="M467" s="142">
        <f>L467*Input!P467/100</f>
        <v>3.0080371119379314E-2</v>
      </c>
      <c r="N467" s="136">
        <v>0</v>
      </c>
      <c r="O467" s="140">
        <f>(((G467*Constants!$B$23*0.000000001*Input!G467*(Constants!$B$7/Constants!$B$6))-(N467*0.000000001))/Input!F467)*1000000</f>
        <v>13.713506313321476</v>
      </c>
      <c r="P467" s="136">
        <f>O467*Input!N467/100</f>
        <v>1.0098227860899098E-3</v>
      </c>
      <c r="Q467" s="143">
        <f>(O467/Constants!$B$7)*602200000000000000*Constants!$B$18/(365.2425*24*60)</f>
        <v>10.231931731730038</v>
      </c>
      <c r="R467" s="144">
        <f>Q467*Input!N467/100</f>
        <v>7.5344974307411949E-4</v>
      </c>
      <c r="S467" s="142">
        <f>Input!S467*Constants!$B$17/Constants!$B$18</f>
        <v>0.99742510576249732</v>
      </c>
      <c r="T467" s="136">
        <f>S467*Input!T467/100</f>
        <v>8.0729844100012088E-4</v>
      </c>
      <c r="U467" s="142">
        <f>S467</f>
        <v>0.99742510576249732</v>
      </c>
      <c r="V467" s="136">
        <f>U467*Input!T467/100</f>
        <v>8.0729844100012088E-4</v>
      </c>
      <c r="W467" s="145">
        <v>0</v>
      </c>
      <c r="X467" s="140">
        <f>(((Constants!$B$25*0.000000001*Input!G467/Input!W467*(Constants!$B$11/Constants!$B$9))-(W467*0.000000001))/Input!F467)*1000000000</f>
        <v>0.92292270565376111</v>
      </c>
      <c r="Y467" s="140">
        <f>X467*Input!X467/100</f>
        <v>3.5796051446882761E-3</v>
      </c>
      <c r="Z467" s="140">
        <f>(X467/Constants!$B$11)*6.022E+23*0.000000001*Constants!$B$19/(365.2425*24*60)</f>
        <v>2.2531526936975591E-4</v>
      </c>
      <c r="AA467" s="140">
        <f>Z467*Input!X467/100</f>
        <v>8.7389733990939447E-7</v>
      </c>
      <c r="AB467" s="141">
        <v>0</v>
      </c>
      <c r="AC467" s="141">
        <v>0.9</v>
      </c>
      <c r="AD467" s="140">
        <f>(((Input!G467*Constants!$B$25*0.000000001*Input!U467*(Constants!$B$10/Constants!$B$9))-((AB467*0.000000000000001)+(Input!G467*AC467*0.000000000000001)))/Input!F467)*1000000000000</f>
        <v>222.78886619789924</v>
      </c>
      <c r="AE467" s="140">
        <f>AD467*Input!V467/100</f>
        <v>0.55656049406037811</v>
      </c>
      <c r="AF467" s="140">
        <f>(AD467/Constants!$B$10)*602200000000*Constants!$B$16/(365.2425*24*60)</f>
        <v>10.169346724023915</v>
      </c>
      <c r="AG467" s="140">
        <f>AF467*Input!V467/100</f>
        <v>2.5404575792250285E-2</v>
      </c>
      <c r="AH467" s="136">
        <f t="shared" ref="AH467" si="2471">AF467/Z467</f>
        <v>45133.855119847234</v>
      </c>
      <c r="AI467" s="145">
        <f t="shared" ref="AI467" si="2472">AH467*SQRT((AG467/AF467)^2+(AA467/Z467)^2)</f>
        <v>208.22288747257815</v>
      </c>
      <c r="AJ467" s="142">
        <f t="shared" ref="AJ467:AJ475" si="2473">(U467-1)*1000</f>
        <v>-2.5748942375026784</v>
      </c>
      <c r="AK467" s="145">
        <f t="shared" ref="AK467" si="2474">V467*1000</f>
        <v>0.80729844100012094</v>
      </c>
      <c r="AL467" s="145">
        <f t="shared" ref="AL467" si="2475">AF467/Q467</f>
        <v>0.993883363440352</v>
      </c>
      <c r="AM467" s="145">
        <f t="shared" ref="AM467" si="2476">AL467*SQRT((R467/Q467)^2+(AG467/AF467)^2)</f>
        <v>2.4839503153033906E-3</v>
      </c>
      <c r="AN467" s="136">
        <f>AF467/Q467</f>
        <v>0.993883363440352</v>
      </c>
      <c r="AO467" s="140">
        <f t="shared" ref="AO467" si="2477">AN467*SQRT((R467/Q467)^2+(AG467/AF467)^2)</f>
        <v>2.4839503153033906E-3</v>
      </c>
      <c r="AP467" s="136">
        <f t="shared" ref="AP467" si="2478">ThU_Alter_Kombi(AN467,U467)</f>
        <v>655.31640000000004</v>
      </c>
      <c r="AQ467" s="136" t="e">
        <f t="shared" ref="AQ467:AQ475" si="2479">Montealter(AN467,AO467,U467,V467)</f>
        <v>#VALUE!</v>
      </c>
      <c r="AR467" s="136" t="e">
        <f>(AQ467/AP467)*100</f>
        <v>#VALUE!</v>
      </c>
      <c r="AS467" s="144">
        <f t="shared" ref="AS467:AS477" si="2480">Z467/Q467</f>
        <v>2.2020794829097155E-5</v>
      </c>
      <c r="AT467" s="144">
        <f t="shared" ref="AT467:AT477" si="2481">AS467*SQRT((Y467/X467)^2+(P467/O467)^2)</f>
        <v>8.5424223884293489E-8</v>
      </c>
      <c r="AU467" s="136">
        <v>0.75</v>
      </c>
      <c r="AV467" s="136">
        <f t="shared" ref="AV467" si="2482">AU467/2</f>
        <v>0.375</v>
      </c>
      <c r="AW467" s="136">
        <f t="shared" ref="AW467:AW477" si="2483">marincorr_age(AN467,U467,AS467,AU467)</f>
        <v>655.31449999999995</v>
      </c>
      <c r="AX467" s="146">
        <f t="shared" ref="AX467:AX477" si="2484">marincorr_age_error(AN467, AO467, U467, V467, AS467, AT467, AU467, AV467)</f>
        <v>286.54149062070002</v>
      </c>
      <c r="AY467" s="146">
        <f t="shared" ref="AY467:AY477" si="2485">SQRT(((AU467*EXP(-0.0000091577*AW467*1000))/(0.0000091577*(EXP(-0.0000091577*AW467*1000)+(AJ467/1000)*EXP(-(0.0000091577-0.0000028263)*AW467*1000)-AS467*AU467*EXP(-0.0000091577*AW467*1000))))^2*AT467^2+((AS467*EXP(-0.0000091577*AW467*1000))/(0.0000091577*(EXP(-0.0000091577*AW467*1000)+(AJ467/1000)*EXP(-(0.0000091577-0.0000028263)*AW467*1000)-AS467*AU467*EXP(-0.0000091577*AW467*1000))))^2*AV467^2+((0.0000091577/(0.0000091577-0.0000028263))*(EXP(-(0.0000091577-0.0000028263)*AW467*1000)-1)/(0.0000091577*(EXP(-0.0000091577*AW467*1000)+(AJ467/1000)*EXP(-(0.0000091577-0.0000028263)*AW467*1000)-AS467*AU467*EXP(-0.0000091577*AW467*1000))))^2*T467^2+(1/(0.0000091577*(EXP(-0.0000091577*AW467*1000)+(AJ467/1000)*EXP(-(0.0000091577-0.0000028263)*AW467*1000)-AS467*AU467*EXP(-0.0000091577*AW467*1000))))^2*AO467^2)/1000</f>
        <v>122.72895416276138</v>
      </c>
      <c r="AZ467" s="147">
        <f t="shared" ref="AZ467:AZ477" si="2486">AX467/AW467</f>
        <v>0.43725797402728012</v>
      </c>
      <c r="BA467" s="136" t="str">
        <f>Input!B467</f>
        <v>Hu1-13</v>
      </c>
      <c r="BB467" s="148">
        <f>Input!E467</f>
        <v>0</v>
      </c>
      <c r="BC467" s="136">
        <f>((U467-1)*EXP(Constants!$B$17*AW467*1000))*1000</f>
        <v>-16.365006388480762</v>
      </c>
      <c r="BD467" s="142">
        <f>SQRT((EXP(Constants!$B$17*AW467*1000)*V467)^2+((U467-1)*Constants!$B$17*EXP(Constants!$B$17*AW467*1000)*AY467*1000)^2)*1000</f>
        <v>7.6453894670353071</v>
      </c>
      <c r="BE467" s="136">
        <f t="shared" ref="BE467:BE475" si="2487">AW467*1000-58</f>
        <v>655256.5</v>
      </c>
      <c r="BF467" s="149">
        <f t="shared" ref="BF467:BF475" si="2488">AY467/2*1000</f>
        <v>61364.47708138069</v>
      </c>
      <c r="BG467" s="158">
        <f t="shared" ref="BG467:BG475" si="2489">AY467/AW467*100</f>
        <v>18.728252489874922</v>
      </c>
      <c r="BH467" s="136"/>
      <c r="BI467" s="18"/>
      <c r="BJ467" s="18"/>
      <c r="BK467" s="18"/>
      <c r="BL467" s="18"/>
      <c r="BM467" s="18"/>
      <c r="BN467" s="157"/>
      <c r="BO467" s="18"/>
      <c r="BP467" s="18"/>
      <c r="BQ467" s="18"/>
      <c r="BR467" s="18"/>
      <c r="BS467" s="18"/>
      <c r="BT467" s="18"/>
      <c r="BU467" s="18"/>
      <c r="BV467" s="18"/>
      <c r="BW467" s="18"/>
      <c r="BX467" s="18"/>
      <c r="BY467" s="18"/>
      <c r="BZ467" s="18"/>
      <c r="CA467" s="18"/>
      <c r="CB467" s="18"/>
      <c r="CC467" s="18"/>
      <c r="CD467" s="18"/>
      <c r="CE467" s="1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  <c r="CY467" s="18"/>
      <c r="CZ467" s="18"/>
      <c r="DA467" s="18"/>
      <c r="DB467" s="18"/>
      <c r="DC467" s="18"/>
      <c r="DD467" s="18"/>
      <c r="DE467" s="18"/>
      <c r="DF467" s="18"/>
    </row>
    <row r="468" spans="1:110" ht="15" customHeight="1" x14ac:dyDescent="0.2">
      <c r="A468" s="18">
        <f>Input!A468</f>
        <v>10361</v>
      </c>
      <c r="B468" s="18" t="str">
        <f>Input!B468</f>
        <v>ZLOM_Pch1321-6</v>
      </c>
      <c r="C468" s="18">
        <f>Input!O468</f>
        <v>2.3419006022526521</v>
      </c>
      <c r="D468" s="18">
        <f>C468*Input!P468/100</f>
        <v>3.039534988445702E-3</v>
      </c>
      <c r="E468" s="150">
        <f>Input!M468</f>
        <v>2.0191362379873441</v>
      </c>
      <c r="F468" s="151">
        <f>E468*Input!N468/100</f>
        <v>9.4221256425149267E-5</v>
      </c>
      <c r="G468" s="21">
        <f>E468*137.88</f>
        <v>278.39850449369499</v>
      </c>
      <c r="H468" s="151">
        <f>G468*Input!L468/100</f>
        <v>7.8963132481065443E-3</v>
      </c>
      <c r="I468" s="18">
        <v>0.3</v>
      </c>
      <c r="J468" s="127">
        <f>(((C468*Constants!$B$24*0.000000001*Input!G468*(Constants!$B$4/Constants!$B$3))-(I468*0.000000000000001))/Input!F468)*1000000000000</f>
        <v>836.36944979106534</v>
      </c>
      <c r="K468" s="18">
        <f>J468*Input!P468/100</f>
        <v>1.085517550771254</v>
      </c>
      <c r="L468" s="132">
        <f>(J468/Constants!$B$4)*602200000000*Constants!$B$17/(365.2425*24*60)</f>
        <v>11.547008887777226</v>
      </c>
      <c r="M468" s="130">
        <f>L468*Input!P468/100</f>
        <v>1.4986775054642529E-2</v>
      </c>
      <c r="N468" s="18">
        <v>5.0000000000000001E-3</v>
      </c>
      <c r="O468" s="127">
        <f>(((G468*Constants!$B$23*0.000000001*Input!G468*(Constants!$B$7/Constants!$B$6))-(N468*0.000000001))/Input!F468)*1000000</f>
        <v>10.015562711479364</v>
      </c>
      <c r="P468" s="18">
        <f>O468*Input!N468/100</f>
        <v>4.6736762221706775E-4</v>
      </c>
      <c r="Q468" s="128">
        <f>(O468/Constants!$B$7)*602200000000000000*Constants!$B$18/(365.2425*24*60)</f>
        <v>7.4728192467573997</v>
      </c>
      <c r="R468" s="129">
        <f>Q468*Input!N468/100</f>
        <v>3.4871268477126551E-4</v>
      </c>
      <c r="S468" s="130">
        <f>Input!S468*Constants!$B$17/Constants!$B$18</f>
        <v>1.5399338075271352</v>
      </c>
      <c r="T468" s="18">
        <f>S468*Input!T468/100</f>
        <v>5.7100517136109434E-4</v>
      </c>
      <c r="U468" s="18">
        <f>S468*1/((U467+U469)/2)</f>
        <v>1.543168733655137</v>
      </c>
      <c r="V468" s="18">
        <f>U468*Input!T468/100</f>
        <v>5.7220467717039028E-4</v>
      </c>
      <c r="W468" s="131">
        <v>3.0000000000000001E-3</v>
      </c>
      <c r="X468" s="127">
        <f>IF((((Constants!$B$25*0.000000001*Input!G468/Input!W468*(Constants!$B$11/Constants!$B$9))-(W468*0.000000001))/Input!F468)*1000000000&lt;0, "n.d.", (((Constants!$B$25*0.000000001*Input!G468/Input!W468*(Constants!$B$11/Constants!$B$9))-(W468*0.000000001))/Input!F468)*1000000000)</f>
        <v>0.22599458340536635</v>
      </c>
      <c r="Y468" s="127">
        <f>X468*Input!X468/100</f>
        <v>8.3795681454381906E-4</v>
      </c>
      <c r="Z468" s="127">
        <f>(X468/Constants!$B$11)*6.022E+23*0.000000001*Constants!$B$19/(365.2425*24*60)</f>
        <v>5.5172583927292356E-5</v>
      </c>
      <c r="AA468" s="127">
        <f>Z468*Input!X468/100</f>
        <v>2.0457234851040065E-7</v>
      </c>
      <c r="AB468" s="132">
        <v>0.05</v>
      </c>
      <c r="AC468" s="132">
        <v>0.9</v>
      </c>
      <c r="AD468" s="127">
        <f>(((Input!G468*Constants!$B$25*0.000000001*Input!U468*(Constants!$B$10/Constants!$B$9))-((AB468*0.000000000000001)+(Input!G468*AC468*0.000000000000001)))/Input!F468)*1000000000000</f>
        <v>45.867353593968538</v>
      </c>
      <c r="AE468" s="127">
        <f>AD468*Input!V468/100</f>
        <v>0.10400927350584067</v>
      </c>
      <c r="AF468" s="127">
        <f>(AD468/Constants!$B$10)*602200000000*Constants!$B$16/(365.2425*24*60)</f>
        <v>2.0936460154886718</v>
      </c>
      <c r="AG468" s="127">
        <f>AF468*Input!V468/100</f>
        <v>4.747572815668389E-3</v>
      </c>
      <c r="AH468" s="18">
        <f>AF468/Z468</f>
        <v>37947.217013575522</v>
      </c>
      <c r="AI468" s="131">
        <f>AH468*SQRT((AG468/AF468)^2+(AA468/Z468)^2)</f>
        <v>164.92988126288279</v>
      </c>
      <c r="AJ468" s="130">
        <f t="shared" si="2473"/>
        <v>543.16873365513698</v>
      </c>
      <c r="AK468" s="131">
        <f>V468*1000</f>
        <v>0.57220467717039025</v>
      </c>
      <c r="AL468" s="131">
        <f>AF468/Q468</f>
        <v>0.28016815961354147</v>
      </c>
      <c r="AM468" s="131">
        <f>AL468*SQRT((R468/Q468)^2+(AG468/AF468)^2)</f>
        <v>6.3544664955676624E-4</v>
      </c>
      <c r="AN468" s="18">
        <f>AL468*1/((AN467+AN469)/2)</f>
        <v>0.28177242701115129</v>
      </c>
      <c r="AO468" s="127">
        <f>AN468*SQRT((R468/Q468)^2+(AG468/AF468)^2)</f>
        <v>6.3908527267586188E-4</v>
      </c>
      <c r="AP468" s="18">
        <f>ThU_Alter_Kombi(AN468,U468)</f>
        <v>21.729299999999999</v>
      </c>
      <c r="AQ468" s="18">
        <f t="shared" si="2479"/>
        <v>5.5E-2</v>
      </c>
      <c r="AR468" s="152">
        <f>(AQ468/AP468)</f>
        <v>2.5311445835806954E-3</v>
      </c>
      <c r="AS468" s="129">
        <f t="shared" si="2480"/>
        <v>7.3831016254317674E-6</v>
      </c>
      <c r="AT468" s="129">
        <f t="shared" si="2481"/>
        <v>2.7377692662663981E-8</v>
      </c>
      <c r="AU468" s="18">
        <v>0.75</v>
      </c>
      <c r="AV468" s="18">
        <f>AU468/2</f>
        <v>0.375</v>
      </c>
      <c r="AW468" s="18">
        <f t="shared" si="2483"/>
        <v>21.728899999999999</v>
      </c>
      <c r="AX468" s="133">
        <f t="shared" si="2484"/>
        <v>5.4943268099999998E-2</v>
      </c>
      <c r="AY468" s="133">
        <f t="shared" si="2485"/>
        <v>5.4716239003680812E-2</v>
      </c>
      <c r="AZ468" s="152">
        <f t="shared" si="2486"/>
        <v>2.5285802824809357E-3</v>
      </c>
      <c r="BA468" s="18" t="str">
        <f>Input!B468</f>
        <v>ZLOM_Pch1321-6</v>
      </c>
      <c r="BB468" s="134">
        <f>Input!E468</f>
        <v>0</v>
      </c>
      <c r="BC468" s="18">
        <f>((U468-1)*EXP(Constants!$B$17*AW468*1000))*1000</f>
        <v>577.51838337705306</v>
      </c>
      <c r="BD468" s="130">
        <f>SQRT((EXP(Constants!$B$17*AW468*1000)*V468)^2+((U468-1)*Constants!$B$17*EXP(Constants!$B$17*AW468*1000)*AY468*1000)^2)*1000</f>
        <v>0.61489138996246862</v>
      </c>
      <c r="BE468" s="18">
        <f t="shared" si="2487"/>
        <v>21670.899999999998</v>
      </c>
      <c r="BF468" s="135">
        <f t="shared" si="2488"/>
        <v>27.358119501840406</v>
      </c>
      <c r="BG468" s="20">
        <f t="shared" si="2489"/>
        <v>0.25181320271012714</v>
      </c>
      <c r="BH468" s="18"/>
      <c r="BI468" s="18"/>
      <c r="BJ468" s="18"/>
      <c r="BK468" s="18"/>
      <c r="BL468" s="18"/>
      <c r="BM468" s="18"/>
      <c r="BN468" s="157"/>
      <c r="BO468" s="18"/>
      <c r="BP468" s="18"/>
      <c r="BQ468" s="18"/>
      <c r="BR468" s="18"/>
      <c r="BS468" s="18"/>
      <c r="BT468" s="18"/>
      <c r="BU468" s="18"/>
      <c r="BV468" s="18"/>
      <c r="BW468" s="18"/>
      <c r="BX468" s="18"/>
      <c r="BY468" s="18"/>
      <c r="BZ468" s="18"/>
      <c r="CA468" s="18"/>
      <c r="CB468" s="18"/>
      <c r="CC468" s="18"/>
      <c r="CD468" s="18"/>
      <c r="CE468" s="1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  <c r="CY468" s="18"/>
      <c r="CZ468" s="18"/>
      <c r="DA468" s="18"/>
      <c r="DB468" s="18"/>
      <c r="DC468" s="18"/>
      <c r="DD468" s="18"/>
      <c r="DE468" s="18"/>
      <c r="DF468" s="18"/>
    </row>
    <row r="469" spans="1:110" ht="15" customHeight="1" x14ac:dyDescent="0.2">
      <c r="A469" s="136">
        <f>Input!A469</f>
        <v>10368</v>
      </c>
      <c r="B469" s="136" t="str">
        <f>Input!B469</f>
        <v>Hu1-13</v>
      </c>
      <c r="C469" s="136">
        <f>Input!O469</f>
        <v>2.2953405772147959</v>
      </c>
      <c r="D469" s="136">
        <f>C469*Input!P469/100</f>
        <v>9.2099604821953025E-3</v>
      </c>
      <c r="E469" s="137">
        <f>Input!M469</f>
        <v>3.0135653052252827</v>
      </c>
      <c r="F469" s="138">
        <f>E469*Input!N469/100</f>
        <v>2.2670785856691549E-4</v>
      </c>
      <c r="G469" s="139">
        <f t="shared" ref="G469" si="2490">E469*137.88</f>
        <v>415.51038428446196</v>
      </c>
      <c r="H469" s="138">
        <f>G469*Input!L469/100</f>
        <v>1.5386302877954994E-2</v>
      </c>
      <c r="I469" s="136">
        <v>0</v>
      </c>
      <c r="J469" s="140">
        <f>(((C469*Constants!$B$24*0.000000001*Input!G469*(Constants!$B$4/Constants!$B$3))-(I469*0.000000000000001))/Input!F469)*1000000000000</f>
        <v>751.9086798294345</v>
      </c>
      <c r="K469" s="136">
        <f>J469*Input!P469/100</f>
        <v>3.0170029215671779</v>
      </c>
      <c r="L469" s="141">
        <f>(J469/Constants!$B$4)*602200000000*Constants!$B$17/(365.2425*24*60)</f>
        <v>10.38093418041065</v>
      </c>
      <c r="M469" s="142">
        <f>L469*Input!P469/100</f>
        <v>4.1653075155350099E-2</v>
      </c>
      <c r="N469" s="136">
        <v>0</v>
      </c>
      <c r="O469" s="140">
        <f>(((G469*Constants!$B$23*0.000000001*Input!G469*(Constants!$B$7/Constants!$B$6))-(N469*0.000000001))/Input!F469)*1000000</f>
        <v>13.711385666017035</v>
      </c>
      <c r="P469" s="136">
        <f>O469*Input!N469/100</f>
        <v>1.0314954439308043E-3</v>
      </c>
      <c r="Q469" s="143">
        <f>(O469/Constants!$B$7)*602200000000000000*Constants!$B$18/(365.2425*24*60)</f>
        <v>10.23034947275481</v>
      </c>
      <c r="R469" s="144">
        <f>Q469*Input!N469/100</f>
        <v>7.6962016298035192E-4</v>
      </c>
      <c r="S469" s="142">
        <f>Input!S469*Constants!$B$17/Constants!$B$18</f>
        <v>0.99838231819905543</v>
      </c>
      <c r="T469" s="136">
        <f>S469*Input!T469/100</f>
        <v>6.1804826189726511E-4</v>
      </c>
      <c r="U469" s="142">
        <f>S469</f>
        <v>0.99838231819905543</v>
      </c>
      <c r="V469" s="136">
        <f>U469*Input!T469/100</f>
        <v>6.1804826189726511E-4</v>
      </c>
      <c r="W469" s="145">
        <v>0</v>
      </c>
      <c r="X469" s="140">
        <f>(((Constants!$B$25*0.000000001*Input!G469/Input!W469*(Constants!$B$11/Constants!$B$9))-(W469*0.000000001))/Input!F469)*1000000000</f>
        <v>0.92373682826511805</v>
      </c>
      <c r="Y469" s="140">
        <f>X469*Input!X469/100</f>
        <v>2.2186622361101004E-3</v>
      </c>
      <c r="Z469" s="140">
        <f>(X469/Constants!$B$11)*6.022E+23*0.000000001*Constants!$B$19/(365.2425*24*60)</f>
        <v>2.2551402301873881E-4</v>
      </c>
      <c r="AA469" s="140">
        <f>Z469*Input!X469/100</f>
        <v>5.4164717836857661E-7</v>
      </c>
      <c r="AB469" s="141">
        <v>0</v>
      </c>
      <c r="AC469" s="141">
        <v>0.9</v>
      </c>
      <c r="AD469" s="140">
        <f>(((Input!G469*Constants!$B$25*0.000000001*Input!U469*(Constants!$B$10/Constants!$B$9))-((AB469*0.000000000000001)+(Input!G469*AC469*0.000000000000001)))/Input!F469)*1000000000000</f>
        <v>222.94409173085509</v>
      </c>
      <c r="AE469" s="140">
        <f>AD469*Input!V469/100</f>
        <v>0.51590123110766373</v>
      </c>
      <c r="AF469" s="140">
        <f>(AD469/Constants!$B$10)*602200000000*Constants!$B$16/(365.2425*24*60)</f>
        <v>10.176432097238425</v>
      </c>
      <c r="AG469" s="140">
        <f>AF469*Input!V469/100</f>
        <v>2.3548656555504727E-2</v>
      </c>
      <c r="AH469" s="136">
        <f t="shared" ref="AH469" si="2491">AF469/Z469</f>
        <v>45125.495794081187</v>
      </c>
      <c r="AI469" s="145">
        <f t="shared" ref="AI469" si="2492">AH469*SQRT((AG469/AF469)^2+(AA469/Z469)^2)</f>
        <v>150.50269310324438</v>
      </c>
      <c r="AJ469" s="142">
        <f t="shared" si="2473"/>
        <v>-1.6176818009445704</v>
      </c>
      <c r="AK469" s="145">
        <f t="shared" ref="AK469" si="2493">V469*1000</f>
        <v>0.61804826189726514</v>
      </c>
      <c r="AL469" s="145">
        <f t="shared" ref="AL469" si="2494">AF469/Q469</f>
        <v>0.99472966435213428</v>
      </c>
      <c r="AM469" s="145">
        <f t="shared" ref="AM469" si="2495">AL469*SQRT((R469/Q469)^2+(AG469/AF469)^2)</f>
        <v>2.3030589061554911E-3</v>
      </c>
      <c r="AN469" s="136">
        <f>AF469/Q469</f>
        <v>0.99472966435213428</v>
      </c>
      <c r="AO469" s="140">
        <f t="shared" ref="AO469" si="2496">AN469*SQRT((R469/Q469)^2+(AG469/AF469)^2)</f>
        <v>2.3030589061554911E-3</v>
      </c>
      <c r="AP469" s="136">
        <f t="shared" ref="AP469" si="2497">ThU_Alter_Kombi(AN469,U469)</f>
        <v>634.36350000000004</v>
      </c>
      <c r="AQ469" s="136" t="e">
        <f t="shared" si="2479"/>
        <v>#VALUE!</v>
      </c>
      <c r="AR469" s="136" t="e">
        <f>(AQ469/AP469)*100</f>
        <v>#VALUE!</v>
      </c>
      <c r="AS469" s="144">
        <f t="shared" si="2480"/>
        <v>2.2043628482030028E-5</v>
      </c>
      <c r="AT469" s="144">
        <f t="shared" si="2481"/>
        <v>5.2971093808689326E-8</v>
      </c>
      <c r="AU469" s="136">
        <v>0.75</v>
      </c>
      <c r="AV469" s="136">
        <f t="shared" ref="AV469" si="2498">AU469/2</f>
        <v>0.375</v>
      </c>
      <c r="AW469" s="136">
        <f t="shared" si="2483"/>
        <v>634.36159999999995</v>
      </c>
      <c r="AX469" s="146">
        <f t="shared" si="2484"/>
        <v>238.68787485670001</v>
      </c>
      <c r="AY469" s="146">
        <f t="shared" si="2485"/>
        <v>90.608104683412819</v>
      </c>
      <c r="AZ469" s="147">
        <f t="shared" si="2486"/>
        <v>0.37626469643922333</v>
      </c>
      <c r="BA469" s="136" t="str">
        <f>Input!B469</f>
        <v>Hu1-13</v>
      </c>
      <c r="BB469" s="148">
        <f>Input!E469</f>
        <v>0</v>
      </c>
      <c r="BC469" s="136">
        <f>((U469-1)*EXP(Constants!$B$17*AW469*1000))*1000</f>
        <v>-9.6910292133389184</v>
      </c>
      <c r="BD469" s="142">
        <f>SQRT((EXP(Constants!$B$17*AW469*1000)*V469)^2+((U469-1)*Constants!$B$17*EXP(Constants!$B$17*AW469*1000)*AY469*1000)^2)*1000</f>
        <v>4.4552557864915752</v>
      </c>
      <c r="BE469" s="136">
        <f t="shared" si="2487"/>
        <v>634303.6</v>
      </c>
      <c r="BF469" s="149">
        <f t="shared" si="2488"/>
        <v>45304.052341706411</v>
      </c>
      <c r="BG469" s="158">
        <f t="shared" si="2489"/>
        <v>14.283352694017548</v>
      </c>
      <c r="BH469" s="136"/>
      <c r="BI469" s="18"/>
      <c r="BJ469" s="18"/>
      <c r="BK469" s="18"/>
      <c r="BL469" s="18"/>
      <c r="BM469" s="18"/>
      <c r="BN469" s="157"/>
      <c r="BO469" s="18"/>
      <c r="BP469" s="18"/>
      <c r="BQ469" s="18"/>
      <c r="BR469" s="18"/>
      <c r="BS469" s="18"/>
      <c r="BT469" s="18"/>
      <c r="BU469" s="18"/>
      <c r="BV469" s="18"/>
      <c r="BW469" s="18"/>
      <c r="BX469" s="18"/>
      <c r="BY469" s="18"/>
      <c r="BZ469" s="18"/>
      <c r="CA469" s="18"/>
      <c r="CB469" s="18"/>
      <c r="CC469" s="18"/>
      <c r="CD469" s="18"/>
      <c r="CE469" s="1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  <c r="CY469" s="18"/>
      <c r="CZ469" s="18"/>
      <c r="DA469" s="18"/>
      <c r="DB469" s="18"/>
      <c r="DC469" s="18"/>
      <c r="DD469" s="18"/>
      <c r="DE469" s="18"/>
      <c r="DF469" s="18"/>
    </row>
    <row r="470" spans="1:110" ht="15" customHeight="1" x14ac:dyDescent="0.2">
      <c r="A470" s="18">
        <f>Input!A470</f>
        <v>10362</v>
      </c>
      <c r="B470" s="18" t="str">
        <f>Input!B470</f>
        <v>ZLOM_Pch1321-7</v>
      </c>
      <c r="C470" s="18">
        <f>Input!O470</f>
        <v>2.2107529526832423</v>
      </c>
      <c r="D470" s="18">
        <f>C470*Input!P470/100</f>
        <v>2.5157831982229946E-3</v>
      </c>
      <c r="E470" s="150">
        <f>Input!M470</f>
        <v>1.8978366035467535</v>
      </c>
      <c r="F470" s="151">
        <f>E470*Input!N470/100</f>
        <v>6.5614139525422478E-5</v>
      </c>
      <c r="G470" s="21">
        <f>E470*137.88</f>
        <v>261.67371089702635</v>
      </c>
      <c r="H470" s="151">
        <f>G470*Input!L470/100</f>
        <v>7.0701446335563189E-3</v>
      </c>
      <c r="I470" s="18">
        <v>0.3</v>
      </c>
      <c r="J470" s="127">
        <f>(((C470*Constants!$B$24*0.000000001*Input!G470*(Constants!$B$4/Constants!$B$3))-(I470*0.000000000000001))/Input!F470)*1000000000000</f>
        <v>583.72145433189735</v>
      </c>
      <c r="K470" s="18">
        <f>J470*Input!P470/100</f>
        <v>0.66426084627325976</v>
      </c>
      <c r="L470" s="132">
        <f>(J470/Constants!$B$4)*602200000000*Constants!$B$17/(365.2425*24*60)</f>
        <v>8.058922791644834</v>
      </c>
      <c r="M470" s="130">
        <f>L470*Input!P470/100</f>
        <v>9.1708585214773947E-3</v>
      </c>
      <c r="N470" s="18">
        <v>5.0000000000000001E-3</v>
      </c>
      <c r="O470" s="127">
        <f>(((G470*Constants!$B$23*0.000000001*Input!G470*(Constants!$B$7/Constants!$B$6))-(N470*0.000000001))/Input!F470)*1000000</f>
        <v>6.9599171589062383</v>
      </c>
      <c r="P470" s="18">
        <f>O470*Input!N470/100</f>
        <v>2.4062607639478261E-4</v>
      </c>
      <c r="Q470" s="128">
        <f>(O470/Constants!$B$7)*602200000000000000*Constants!$B$18/(365.2425*24*60)</f>
        <v>5.1929386694668676</v>
      </c>
      <c r="R470" s="129">
        <f>Q470*Input!N470/100</f>
        <v>1.795361106264841E-4</v>
      </c>
      <c r="S470" s="130">
        <f>Input!S470*Constants!$B$17/Constants!$B$18</f>
        <v>1.5490324727804421</v>
      </c>
      <c r="T470" s="18">
        <f>S470*Input!T470/100</f>
        <v>4.613723830438836E-4</v>
      </c>
      <c r="U470" s="18">
        <f>S470*1/((U469+U471)/2)</f>
        <v>1.5517251583904423</v>
      </c>
      <c r="V470" s="18">
        <f>U470*Input!T470/100</f>
        <v>4.6217438739079304E-4</v>
      </c>
      <c r="W470" s="131">
        <v>3.0000000000000001E-3</v>
      </c>
      <c r="X470" s="127">
        <f>IF((((Constants!$B$25*0.000000001*Input!G470/Input!W470*(Constants!$B$11/Constants!$B$9))-(W470*0.000000001))/Input!F470)*1000000000&lt;0, "n.d.", (((Constants!$B$25*0.000000001*Input!G470/Input!W470*(Constants!$B$11/Constants!$B$9))-(W470*0.000000001))/Input!F470)*1000000000)</f>
        <v>23.056343365179529</v>
      </c>
      <c r="Y470" s="127">
        <f>X470*Input!X470/100</f>
        <v>2.9171347614521673E-2</v>
      </c>
      <c r="Z470" s="127">
        <f>(X470/Constants!$B$11)*6.022E+23*0.000000001*Constants!$B$19/(365.2425*24*60)</f>
        <v>5.6287987977575206E-3</v>
      </c>
      <c r="AA470" s="127">
        <f>Z470*Input!X470/100</f>
        <v>7.1216690253479744E-6</v>
      </c>
      <c r="AB470" s="132">
        <v>0.05</v>
      </c>
      <c r="AC470" s="132">
        <v>0.9</v>
      </c>
      <c r="AD470" s="127">
        <f>(((Input!G470*Constants!$B$25*0.000000001*Input!U470*(Constants!$B$10/Constants!$B$9))-((AB470*0.000000000000001)+(Input!G470*AC470*0.000000000000001)))/Input!F470)*1000000000000</f>
        <v>32.275973710306815</v>
      </c>
      <c r="AE470" s="127">
        <f>AD470*Input!V470/100</f>
        <v>5.8675895060640942E-2</v>
      </c>
      <c r="AF470" s="127">
        <f>(AD470/Constants!$B$10)*602200000000*Constants!$B$16/(365.2425*24*60)</f>
        <v>1.473258395345636</v>
      </c>
      <c r="AG470" s="127">
        <f>AF470*Input!V470/100</f>
        <v>2.6783004527886345E-3</v>
      </c>
      <c r="AH470" s="18">
        <f>AF470/Z470</f>
        <v>261.73584245586699</v>
      </c>
      <c r="AI470" s="131">
        <f>AH470*SQRT((AG470/AF470)^2+(AA470/Z470)^2)</f>
        <v>0.57971387996910517</v>
      </c>
      <c r="AJ470" s="130">
        <f t="shared" si="2473"/>
        <v>551.72515839044229</v>
      </c>
      <c r="AK470" s="131">
        <f>V470*1000</f>
        <v>0.46217438739079303</v>
      </c>
      <c r="AL470" s="131">
        <f>AF470/Q470</f>
        <v>0.28370417775353546</v>
      </c>
      <c r="AM470" s="131">
        <f>AL470*SQRT((R470/Q470)^2+(AG470/AF470)^2)</f>
        <v>5.1585141178171528E-4</v>
      </c>
      <c r="AN470" s="18">
        <f>AL470*1/((AN469+AN471)/2)</f>
        <v>0.28544558336719533</v>
      </c>
      <c r="AO470" s="127">
        <f>AN470*SQRT((R470/Q470)^2+(AG470/AF470)^2)</f>
        <v>5.1901776115099183E-4</v>
      </c>
      <c r="AP470" s="18">
        <f>ThU_Alter_Kombi(AN470,U470)</f>
        <v>21.9039</v>
      </c>
      <c r="AQ470" s="18">
        <f t="shared" si="2479"/>
        <v>4.4299999999999999E-2</v>
      </c>
      <c r="AR470" s="152">
        <f>(AQ470/AP470)</f>
        <v>2.0224708841804426E-3</v>
      </c>
      <c r="AS470" s="129">
        <f t="shared" si="2480"/>
        <v>1.0839332324206711E-3</v>
      </c>
      <c r="AT470" s="129">
        <f t="shared" si="2481"/>
        <v>1.3719259655174454E-6</v>
      </c>
      <c r="AU470" s="18">
        <v>0.75</v>
      </c>
      <c r="AV470" s="18">
        <f>AU470/2</f>
        <v>0.375</v>
      </c>
      <c r="AW470" s="18">
        <f t="shared" si="2483"/>
        <v>21.847999999999999</v>
      </c>
      <c r="AX470" s="133">
        <f t="shared" si="2484"/>
        <v>5.3227887199999997E-2</v>
      </c>
      <c r="AY470" s="133">
        <f t="shared" si="2485"/>
        <v>5.2354020290965711E-2</v>
      </c>
      <c r="AZ470" s="152">
        <f t="shared" si="2486"/>
        <v>2.4362819113877702E-3</v>
      </c>
      <c r="BA470" s="18" t="str">
        <f>Input!B470</f>
        <v>ZLOM_Pch1321-7</v>
      </c>
      <c r="BB470" s="134">
        <f>Input!E470</f>
        <v>0</v>
      </c>
      <c r="BC470" s="18">
        <f>((U470-1)*EXP(Constants!$B$17*AW470*1000))*1000</f>
        <v>586.8131100961549</v>
      </c>
      <c r="BD470" s="130">
        <f>SQRT((EXP(Constants!$B$17*AW470*1000)*V470)^2+((U470-1)*Constants!$B$17*EXP(Constants!$B$17*AW470*1000)*AY470*1000)^2)*1000</f>
        <v>0.49915438000009849</v>
      </c>
      <c r="BE470" s="18">
        <f t="shared" si="2487"/>
        <v>21790</v>
      </c>
      <c r="BF470" s="135">
        <f t="shared" si="2488"/>
        <v>26.177010145482857</v>
      </c>
      <c r="BG470" s="20">
        <f t="shared" si="2489"/>
        <v>0.2396284341402678</v>
      </c>
      <c r="BH470" s="18"/>
      <c r="BI470" s="18"/>
      <c r="BJ470" s="18"/>
      <c r="BK470" s="18"/>
      <c r="BL470" s="18"/>
      <c r="BM470" s="18"/>
      <c r="BN470" s="157"/>
      <c r="BO470" s="18"/>
      <c r="BP470" s="18"/>
      <c r="BQ470" s="18"/>
      <c r="BR470" s="18"/>
      <c r="BS470" s="18"/>
      <c r="BT470" s="18"/>
      <c r="BU470" s="18"/>
      <c r="BV470" s="18"/>
      <c r="BW470" s="18"/>
      <c r="BX470" s="18"/>
      <c r="BY470" s="18"/>
      <c r="BZ470" s="18"/>
      <c r="CA470" s="18"/>
      <c r="CB470" s="18"/>
      <c r="CC470" s="18"/>
      <c r="CD470" s="18"/>
      <c r="CE470" s="1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  <c r="CY470" s="18"/>
      <c r="CZ470" s="18"/>
      <c r="DA470" s="18"/>
      <c r="DB470" s="18"/>
      <c r="DC470" s="18"/>
      <c r="DD470" s="18"/>
      <c r="DE470" s="18"/>
      <c r="DF470" s="18"/>
    </row>
    <row r="471" spans="1:110" ht="15" customHeight="1" x14ac:dyDescent="0.2">
      <c r="A471" s="136">
        <f>Input!A471</f>
        <v>10368</v>
      </c>
      <c r="B471" s="136" t="str">
        <f>Input!B471</f>
        <v>Hu1-13</v>
      </c>
      <c r="C471" s="136">
        <f>Input!O471</f>
        <v>2.2810255096127938</v>
      </c>
      <c r="D471" s="136">
        <f>C471*Input!P471/100</f>
        <v>6.8568174725636196E-3</v>
      </c>
      <c r="E471" s="137">
        <f>Input!M471</f>
        <v>3.0133091237421619</v>
      </c>
      <c r="F471" s="138">
        <f>E471*Input!N471/100</f>
        <v>2.2128642671029027E-4</v>
      </c>
      <c r="G471" s="139">
        <f t="shared" ref="G471" si="2499">E471*137.88</f>
        <v>415.47506198156924</v>
      </c>
      <c r="H471" s="138">
        <f>G471*Input!L471/100</f>
        <v>1.602599007251379E-2</v>
      </c>
      <c r="I471" s="136">
        <v>0</v>
      </c>
      <c r="J471" s="140">
        <f>(((C471*Constants!$B$24*0.000000001*Input!G471*(Constants!$B$4/Constants!$B$3))-(I471*0.000000000000001))/Input!F471)*1000000000000</f>
        <v>747.21934366331686</v>
      </c>
      <c r="K471" s="136">
        <f>J471*Input!P471/100</f>
        <v>2.2461592954030043</v>
      </c>
      <c r="L471" s="141">
        <f>(J471/Constants!$B$4)*602200000000*Constants!$B$17/(365.2425*24*60)</f>
        <v>10.316192687997862</v>
      </c>
      <c r="M471" s="142">
        <f>L471*Input!P471/100</f>
        <v>3.1010723017036466E-2</v>
      </c>
      <c r="N471" s="136">
        <v>0</v>
      </c>
      <c r="O471" s="140">
        <f>(((G471*Constants!$B$23*0.000000001*Input!G471*(Constants!$B$7/Constants!$B$6))-(N471*0.000000001))/Input!F471)*1000000</f>
        <v>13.710220068872196</v>
      </c>
      <c r="P471" s="136">
        <f>O471*Input!N471/100</f>
        <v>1.0068285343007633E-3</v>
      </c>
      <c r="Q471" s="143">
        <f>(O471/Constants!$B$7)*602200000000000000*Constants!$B$18/(365.2425*24*60)</f>
        <v>10.229479796529036</v>
      </c>
      <c r="R471" s="144">
        <f>Q471*Input!N471/100</f>
        <v>7.512156696581621E-4</v>
      </c>
      <c r="S471" s="142">
        <f>Input!S471*Constants!$B$17/Constants!$B$18</f>
        <v>0.99814711151929314</v>
      </c>
      <c r="T471" s="136">
        <f>S471*Input!T471/100</f>
        <v>6.4272992182742167E-4</v>
      </c>
      <c r="U471" s="142">
        <f>S471</f>
        <v>0.99814711151929314</v>
      </c>
      <c r="V471" s="136">
        <f>U471*Input!T471/100</f>
        <v>6.4272992182742167E-4</v>
      </c>
      <c r="W471" s="145">
        <v>0</v>
      </c>
      <c r="X471" s="140">
        <f>(((Constants!$B$25*0.000000001*Input!G471/Input!W471*(Constants!$B$11/Constants!$B$9))-(W471*0.000000001))/Input!F471)*1000000000</f>
        <v>0.9222429779899346</v>
      </c>
      <c r="Y471" s="140">
        <f>X471*Input!X471/100</f>
        <v>3.746317340330711E-3</v>
      </c>
      <c r="Z471" s="140">
        <f>(X471/Constants!$B$11)*6.022E+23*0.000000001*Constants!$B$19/(365.2425*24*60)</f>
        <v>2.2514932587228321E-4</v>
      </c>
      <c r="AA471" s="140">
        <f>Z471*Input!X471/100</f>
        <v>9.14597176459402E-7</v>
      </c>
      <c r="AB471" s="141">
        <v>0</v>
      </c>
      <c r="AC471" s="141">
        <v>0.9</v>
      </c>
      <c r="AD471" s="140">
        <f>(((Input!G471*Constants!$B$25*0.000000001*Input!U471*(Constants!$B$10/Constants!$B$9))-((AB471*0.000000000000001)+(Input!G471*AC471*0.000000000000001)))/Input!F471)*1000000000000</f>
        <v>222.55297893574385</v>
      </c>
      <c r="AE471" s="140">
        <f>AD471*Input!V471/100</f>
        <v>0.5543013517951243</v>
      </c>
      <c r="AF471" s="140">
        <f>(AD471/Constants!$B$10)*602200000000*Constants!$B$16/(365.2425*24*60)</f>
        <v>10.158579492260602</v>
      </c>
      <c r="AG471" s="140">
        <f>AF471*Input!V471/100</f>
        <v>2.5301455733396643E-2</v>
      </c>
      <c r="AH471" s="136">
        <f t="shared" ref="AH471" si="2500">AF471/Z471</f>
        <v>45119.29783890667</v>
      </c>
      <c r="AI471" s="145">
        <f t="shared" ref="AI471" si="2501">AH471*SQRT((AG471/AF471)^2+(AA471/Z471)^2)</f>
        <v>214.99069355551848</v>
      </c>
      <c r="AJ471" s="142">
        <f t="shared" si="2473"/>
        <v>-1.8528884807068602</v>
      </c>
      <c r="AK471" s="145">
        <f t="shared" ref="AK471" si="2502">V471*1000</f>
        <v>0.64272992182742161</v>
      </c>
      <c r="AL471" s="145">
        <f t="shared" ref="AL471" si="2503">AF471/Q471</f>
        <v>0.99306902152614918</v>
      </c>
      <c r="AM471" s="145">
        <f t="shared" ref="AM471" si="2504">AL471*SQRT((R471/Q471)^2+(AG471/AF471)^2)</f>
        <v>2.4744612453822925E-3</v>
      </c>
      <c r="AN471" s="136">
        <f>AF471/Q471</f>
        <v>0.99306902152614918</v>
      </c>
      <c r="AO471" s="140">
        <f t="shared" ref="AO471" si="2505">AN471*SQRT((R471/Q471)^2+(AG471/AF471)^2)</f>
        <v>2.4744612453822925E-3</v>
      </c>
      <c r="AP471" s="136">
        <f t="shared" ref="AP471" si="2506">ThU_Alter_Kombi(AN471,U471)</f>
        <v>593.79300000000001</v>
      </c>
      <c r="AQ471" s="136" t="e">
        <f t="shared" si="2479"/>
        <v>#VALUE!</v>
      </c>
      <c r="AR471" s="136" t="e">
        <f>(AQ471/AP471)*100</f>
        <v>#VALUE!</v>
      </c>
      <c r="AS471" s="144">
        <f t="shared" si="2480"/>
        <v>2.2009850974893036E-5</v>
      </c>
      <c r="AT471" s="144">
        <f t="shared" si="2481"/>
        <v>8.9422593826703943E-8</v>
      </c>
      <c r="AU471" s="136">
        <v>0.75</v>
      </c>
      <c r="AV471" s="136">
        <f t="shared" ref="AV471" si="2507">AU471/2</f>
        <v>0.375</v>
      </c>
      <c r="AW471" s="136">
        <f t="shared" si="2483"/>
        <v>593.7912</v>
      </c>
      <c r="AX471" s="146">
        <f t="shared" si="2484"/>
        <v>167.0815362459</v>
      </c>
      <c r="AY471" s="146">
        <f t="shared" si="2485"/>
        <v>66.842592742758782</v>
      </c>
      <c r="AZ471" s="147">
        <f t="shared" si="2486"/>
        <v>0.28138095722183148</v>
      </c>
      <c r="BA471" s="136" t="str">
        <f>Input!B471</f>
        <v>Hu1-13</v>
      </c>
      <c r="BB471" s="148">
        <f>Input!E471</f>
        <v>0</v>
      </c>
      <c r="BC471" s="136">
        <f>((U471-1)*EXP(Constants!$B$17*AW471*1000))*1000</f>
        <v>-9.899261478823945</v>
      </c>
      <c r="BD471" s="142">
        <f>SQRT((EXP(Constants!$B$17*AW471*1000)*V471)^2+((U471-1)*Constants!$B$17*EXP(Constants!$B$17*AW471*1000)*AY471*1000)^2)*1000</f>
        <v>3.9087473661974586</v>
      </c>
      <c r="BE471" s="136">
        <f t="shared" si="2487"/>
        <v>593733.19999999995</v>
      </c>
      <c r="BF471" s="149">
        <f t="shared" si="2488"/>
        <v>33421.296371379394</v>
      </c>
      <c r="BG471" s="158">
        <f t="shared" si="2489"/>
        <v>11.256918718694179</v>
      </c>
      <c r="BH471" s="136"/>
      <c r="BI471" s="18"/>
      <c r="BJ471" s="18"/>
      <c r="BK471" s="18"/>
      <c r="BL471" s="18"/>
      <c r="BM471" s="18"/>
      <c r="BN471" s="157"/>
      <c r="BO471" s="18"/>
      <c r="BP471" s="18"/>
      <c r="BQ471" s="18"/>
      <c r="BR471" s="18"/>
      <c r="BS471" s="18"/>
      <c r="BT471" s="18"/>
      <c r="BU471" s="18"/>
      <c r="BV471" s="18"/>
      <c r="BW471" s="18"/>
      <c r="BX471" s="18"/>
      <c r="BY471" s="18"/>
      <c r="BZ471" s="18"/>
      <c r="CA471" s="18"/>
      <c r="CB471" s="18"/>
      <c r="CC471" s="18"/>
      <c r="CD471" s="18"/>
      <c r="CE471" s="1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  <c r="CY471" s="18"/>
      <c r="CZ471" s="18"/>
      <c r="DA471" s="18"/>
      <c r="DB471" s="18"/>
      <c r="DC471" s="18"/>
      <c r="DD471" s="18"/>
      <c r="DE471" s="18"/>
      <c r="DF471" s="18"/>
    </row>
    <row r="472" spans="1:110" ht="15" customHeight="1" x14ac:dyDescent="0.2">
      <c r="A472" s="18">
        <f>Input!A472</f>
        <v>10358</v>
      </c>
      <c r="B472" s="18" t="str">
        <f>Input!B472</f>
        <v>ZLOM_Pch1321-3</v>
      </c>
      <c r="C472" s="18">
        <f>Input!O472</f>
        <v>3.4542776572629461</v>
      </c>
      <c r="D472" s="18">
        <f>C472*Input!P472/100</f>
        <v>8.0271884697918523E-3</v>
      </c>
      <c r="E472" s="150">
        <f>Input!M472</f>
        <v>2.987067298300103</v>
      </c>
      <c r="F472" s="151">
        <f>E472*Input!N472/100</f>
        <v>1.244143374963403E-4</v>
      </c>
      <c r="G472" s="21">
        <f>E472*137.88</f>
        <v>411.85683908961818</v>
      </c>
      <c r="H472" s="151">
        <f>G472*Input!L472/100</f>
        <v>1.5976542631654281E-2</v>
      </c>
      <c r="I472" s="18">
        <v>0.3</v>
      </c>
      <c r="J472" s="127">
        <f>(((C472*Constants!$B$24*0.000000001*Input!G472*(Constants!$B$4/Constants!$B$3))-(I472*0.000000000000001))/Input!F472)*1000000000000</f>
        <v>814.3289088742722</v>
      </c>
      <c r="K472" s="18">
        <f>J472*Input!P472/100</f>
        <v>1.8923700630114539</v>
      </c>
      <c r="L472" s="132">
        <f>(J472/Constants!$B$4)*602200000000*Constants!$B$17/(365.2425*24*60)</f>
        <v>11.242714748481239</v>
      </c>
      <c r="M472" s="130">
        <f>L472*Input!P472/100</f>
        <v>2.6126269846436269E-2</v>
      </c>
      <c r="N472" s="18">
        <v>5.0000000000000001E-3</v>
      </c>
      <c r="O472" s="127">
        <f>(((G472*Constants!$B$23*0.000000001*Input!G472*(Constants!$B$7/Constants!$B$6))-(N472*0.000000001))/Input!F472)*1000000</f>
        <v>9.7806691225828519</v>
      </c>
      <c r="P472" s="18">
        <f>O472*Input!N472/100</f>
        <v>4.0737464129099216E-4</v>
      </c>
      <c r="Q472" s="128">
        <f>(O472/Constants!$B$7)*602200000000000000*Constants!$B$18/(365.2425*24*60)</f>
        <v>7.2975602640510253</v>
      </c>
      <c r="R472" s="129">
        <f>Q472*Input!N472/100</f>
        <v>3.0395067634003805E-4</v>
      </c>
      <c r="S472" s="130">
        <f>Input!S472*Constants!$B$17/Constants!$B$18</f>
        <v>1.5414905381012227</v>
      </c>
      <c r="T472" s="18">
        <f>S472*Input!T472/100</f>
        <v>6.7726245680733131E-4</v>
      </c>
      <c r="U472" s="18">
        <f>S472*1/((U471+U473)/2)</f>
        <v>1.5444169665016934</v>
      </c>
      <c r="V472" s="18">
        <f>U472*Input!T472/100</f>
        <v>6.7854819943058138E-4</v>
      </c>
      <c r="W472" s="131">
        <v>3.0000000000000001E-3</v>
      </c>
      <c r="X472" s="127">
        <f>IF((((Constants!$B$25*0.000000001*Input!G472/Input!W472*(Constants!$B$11/Constants!$B$9))-(W472*0.000000001))/Input!F472)*1000000000&lt;0, "n.d.", (((Constants!$B$25*0.000000001*Input!G472/Input!W472*(Constants!$B$11/Constants!$B$9))-(W472*0.000000001))/Input!F472)*1000000000)</f>
        <v>8.6506868832168546</v>
      </c>
      <c r="Y472" s="127">
        <f>X472*Input!X472/100</f>
        <v>1.3878720985466797E-2</v>
      </c>
      <c r="Z472" s="127">
        <f>(X472/Constants!$B$11)*6.022E+23*0.000000001*Constants!$B$19/(365.2425*24*60)</f>
        <v>2.1119123339204591E-3</v>
      </c>
      <c r="AA472" s="127">
        <f>Z472*Input!X472/100</f>
        <v>3.3882444739866196E-6</v>
      </c>
      <c r="AB472" s="132">
        <v>0.05</v>
      </c>
      <c r="AC472" s="132">
        <v>0.9</v>
      </c>
      <c r="AD472" s="127">
        <f>(((Input!G472*Constants!$B$25*0.000000001*Input!U472*(Constants!$B$10/Constants!$B$9))-((AB472*0.000000000000001)+(Input!G472*AC472*0.000000000000001)))/Input!F472)*1000000000000</f>
        <v>44.435024382687644</v>
      </c>
      <c r="AE472" s="127">
        <f>AD472*Input!V472/100</f>
        <v>0.1103630966020253</v>
      </c>
      <c r="AF472" s="127">
        <f>(AD472/Constants!$B$10)*602200000000*Constants!$B$16/(365.2425*24*60)</f>
        <v>2.0282663911787</v>
      </c>
      <c r="AG472" s="127">
        <f>AF472*Input!V472/100</f>
        <v>5.0375973181981367E-3</v>
      </c>
      <c r="AH472" s="18">
        <f>AF472/Z472</f>
        <v>960.39326945617927</v>
      </c>
      <c r="AI472" s="131">
        <f>AH472*SQRT((AG472/AF472)^2+(AA472/Z472)^2)</f>
        <v>2.839693388863219</v>
      </c>
      <c r="AJ472" s="130">
        <f t="shared" si="2473"/>
        <v>544.41696650169331</v>
      </c>
      <c r="AK472" s="131">
        <f>V472*1000</f>
        <v>0.67854819943058142</v>
      </c>
      <c r="AL472" s="131">
        <f>AF472/Q472</f>
        <v>0.27793760075819746</v>
      </c>
      <c r="AM472" s="131">
        <f>AL472*SQRT((R472/Q472)^2+(AG472/AF472)^2)</f>
        <v>6.9040959379224726E-4</v>
      </c>
      <c r="AN472" s="18">
        <f>AL472*1/((AN471+AN473)/2)</f>
        <v>0.27968440157595648</v>
      </c>
      <c r="AO472" s="127">
        <f>AN472*SQRT((R472/Q472)^2+(AG472/AF472)^2)</f>
        <v>6.9474872617208733E-4</v>
      </c>
      <c r="AP472" s="18">
        <f>ThU_Alter_Kombi(AN472,U472)</f>
        <v>21.533799999999999</v>
      </c>
      <c r="AQ472" s="18">
        <f t="shared" si="2479"/>
        <v>5.9700000000000003E-2</v>
      </c>
      <c r="AR472" s="152">
        <f>(AQ472/AP472)</f>
        <v>2.7723857377703891E-3</v>
      </c>
      <c r="AS472" s="129">
        <f t="shared" si="2480"/>
        <v>2.8939977985849389E-4</v>
      </c>
      <c r="AT472" s="129">
        <f t="shared" si="2481"/>
        <v>4.6445469165738114E-7</v>
      </c>
      <c r="AU472" s="18">
        <v>0.75</v>
      </c>
      <c r="AV472" s="18">
        <f>AU472/2</f>
        <v>0.375</v>
      </c>
      <c r="AW472" s="18">
        <f t="shared" si="2483"/>
        <v>21.518799999999999</v>
      </c>
      <c r="AX472" s="133">
        <f t="shared" si="2484"/>
        <v>5.9273676099999999E-2</v>
      </c>
      <c r="AY472" s="133">
        <f t="shared" si="2485"/>
        <v>5.9944779033176285E-2</v>
      </c>
      <c r="AZ472" s="152">
        <f t="shared" si="2486"/>
        <v>2.7545065756454821E-3</v>
      </c>
      <c r="BA472" s="18" t="str">
        <f>Input!B472</f>
        <v>ZLOM_Pch1321-3</v>
      </c>
      <c r="BB472" s="134">
        <f>Input!E472</f>
        <v>0</v>
      </c>
      <c r="BC472" s="18">
        <f>((U472-1)*EXP(Constants!$B$17*AW472*1000))*1000</f>
        <v>578.50244931191673</v>
      </c>
      <c r="BD472" s="130">
        <f>SQRT((EXP(Constants!$B$17*AW472*1000)*V472)^2+((U472-1)*Constants!$B$17*EXP(Constants!$B$17*AW472*1000)*AY472*1000)^2)*1000</f>
        <v>0.72764264244108634</v>
      </c>
      <c r="BE472" s="18">
        <f t="shared" si="2487"/>
        <v>21460.799999999999</v>
      </c>
      <c r="BF472" s="135">
        <f t="shared" si="2488"/>
        <v>29.972389516588141</v>
      </c>
      <c r="BG472" s="20">
        <f t="shared" si="2489"/>
        <v>0.27856933952253976</v>
      </c>
      <c r="BH472" s="18"/>
      <c r="BI472" s="18"/>
      <c r="BJ472" s="18"/>
      <c r="BK472" s="18"/>
      <c r="BL472" s="18"/>
      <c r="BM472" s="18"/>
      <c r="BN472" s="157"/>
      <c r="BO472" s="18"/>
      <c r="BP472" s="18"/>
      <c r="BQ472" s="18"/>
      <c r="BR472" s="18"/>
      <c r="BS472" s="18"/>
      <c r="BT472" s="18"/>
      <c r="BU472" s="18"/>
      <c r="BV472" s="18"/>
      <c r="BW472" s="18"/>
      <c r="BX472" s="18"/>
      <c r="BY472" s="18"/>
      <c r="BZ472" s="18"/>
      <c r="CA472" s="18"/>
      <c r="CB472" s="18"/>
      <c r="CC472" s="18"/>
      <c r="CD472" s="18"/>
      <c r="CE472" s="1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  <c r="CY472" s="18"/>
      <c r="CZ472" s="18"/>
      <c r="DA472" s="18"/>
      <c r="DB472" s="18"/>
      <c r="DC472" s="18"/>
      <c r="DD472" s="18"/>
      <c r="DE472" s="18"/>
      <c r="DF472" s="18"/>
    </row>
    <row r="473" spans="1:110" ht="15" customHeight="1" x14ac:dyDescent="0.2">
      <c r="A473" s="136">
        <f>Input!A473</f>
        <v>10368</v>
      </c>
      <c r="B473" s="136" t="str">
        <f>Input!B473</f>
        <v>Hu1-13</v>
      </c>
      <c r="C473" s="136">
        <f>Input!O473</f>
        <v>2.284372048514014</v>
      </c>
      <c r="D473" s="136">
        <f>C473*Input!P473/100</f>
        <v>8.3735415539346273E-3</v>
      </c>
      <c r="E473" s="137">
        <f>Input!M473</f>
        <v>3.0133779431618493</v>
      </c>
      <c r="F473" s="138">
        <f>E473*Input!N473/100</f>
        <v>2.1130659691274184E-4</v>
      </c>
      <c r="G473" s="139">
        <f t="shared" ref="G473" si="2508">E473*137.88</f>
        <v>415.48455080315574</v>
      </c>
      <c r="H473" s="138">
        <f>G473*Input!L473/100</f>
        <v>1.5450050931876482E-2</v>
      </c>
      <c r="I473" s="136">
        <v>0</v>
      </c>
      <c r="J473" s="140">
        <f>(((C473*Constants!$B$24*0.000000001*Input!G473*(Constants!$B$4/Constants!$B$3))-(I473*0.000000000000001))/Input!F473)*1000000000000</f>
        <v>748.31560435429799</v>
      </c>
      <c r="K473" s="136">
        <f>J473*Input!P473/100</f>
        <v>2.7430084397130021</v>
      </c>
      <c r="L473" s="141">
        <f>(J473/Constants!$B$4)*602200000000*Constants!$B$17/(365.2425*24*60)</f>
        <v>10.331327784031371</v>
      </c>
      <c r="M473" s="142">
        <f>L473*Input!P473/100</f>
        <v>3.7870277113214001E-2</v>
      </c>
      <c r="N473" s="136">
        <v>0</v>
      </c>
      <c r="O473" s="140">
        <f>(((G473*Constants!$B$23*0.000000001*Input!G473*(Constants!$B$7/Constants!$B$6))-(N473*0.000000001))/Input!F473)*1000000</f>
        <v>13.710533189547897</v>
      </c>
      <c r="P473" s="136">
        <f>O473*Input!N473/100</f>
        <v>9.6142142299704251E-4</v>
      </c>
      <c r="Q473" s="143">
        <f>(O473/Constants!$B$7)*602200000000000000*Constants!$B$18/(365.2425*24*60)</f>
        <v>10.229713422365082</v>
      </c>
      <c r="R473" s="144">
        <f>Q473*Input!N473/100</f>
        <v>7.1733648133245887E-4</v>
      </c>
      <c r="S473" s="142">
        <f>Input!S473*Constants!$B$17/Constants!$B$18</f>
        <v>0.99806320154519046</v>
      </c>
      <c r="T473" s="136">
        <f>S473*Input!T473/100</f>
        <v>5.7988328551825661E-4</v>
      </c>
      <c r="U473" s="142">
        <f>S473</f>
        <v>0.99806320154519046</v>
      </c>
      <c r="V473" s="136">
        <f>U473*Input!T473/100</f>
        <v>5.7988328551825661E-4</v>
      </c>
      <c r="W473" s="145">
        <v>0</v>
      </c>
      <c r="X473" s="140">
        <f>(((Constants!$B$25*0.000000001*Input!G473/Input!W473*(Constants!$B$11/Constants!$B$9))-(W473*0.000000001))/Input!F473)*1000000000</f>
        <v>0.92353367107901896</v>
      </c>
      <c r="Y473" s="140">
        <f>X473*Input!X473/100</f>
        <v>2.6896046456668138E-3</v>
      </c>
      <c r="Z473" s="140">
        <f>(X473/Constants!$B$11)*6.022E+23*0.000000001*Constants!$B$19/(365.2425*24*60)</f>
        <v>2.2546442578179804E-4</v>
      </c>
      <c r="AA473" s="140">
        <f>Z473*Input!X473/100</f>
        <v>6.566194455117373E-7</v>
      </c>
      <c r="AB473" s="141">
        <v>0</v>
      </c>
      <c r="AC473" s="141">
        <v>0.9</v>
      </c>
      <c r="AD473" s="140">
        <f>(((Input!G473*Constants!$B$25*0.000000001*Input!U473*(Constants!$B$10/Constants!$B$9))-((AB473*0.000000000000001)+(Input!G473*AC473*0.000000000000001)))/Input!F473)*1000000000000</f>
        <v>222.86525764924301</v>
      </c>
      <c r="AE473" s="140">
        <f>AD473*Input!V473/100</f>
        <v>0.51868243032541472</v>
      </c>
      <c r="AF473" s="140">
        <f>(AD473/Constants!$B$10)*602200000000*Constants!$B$16/(365.2425*24*60)</f>
        <v>10.172833662885466</v>
      </c>
      <c r="AG473" s="140">
        <f>AF473*Input!V473/100</f>
        <v>2.3675606252931577E-2</v>
      </c>
      <c r="AH473" s="136">
        <f t="shared" ref="AH473" si="2509">AF473/Z473</f>
        <v>45119.462316998164</v>
      </c>
      <c r="AI473" s="145">
        <f t="shared" ref="AI473" si="2510">AH473*SQRT((AG473/AF473)^2+(AA473/Z473)^2)</f>
        <v>168.20527410355959</v>
      </c>
      <c r="AJ473" s="142">
        <f t="shared" si="2473"/>
        <v>-1.9367984548095407</v>
      </c>
      <c r="AK473" s="145">
        <f t="shared" ref="AK473" si="2511">V473*1000</f>
        <v>0.57988328551825663</v>
      </c>
      <c r="AL473" s="145">
        <f t="shared" ref="AL473" si="2512">AF473/Q473</f>
        <v>0.99443975044743094</v>
      </c>
      <c r="AM473" s="145">
        <f t="shared" ref="AM473" si="2513">AL473*SQRT((R473/Q473)^2+(AG473/AF473)^2)</f>
        <v>2.3154461373361915E-3</v>
      </c>
      <c r="AN473" s="136">
        <f>AF473/Q473</f>
        <v>0.99443975044743094</v>
      </c>
      <c r="AO473" s="140">
        <f t="shared" ref="AO473" si="2514">AN473*SQRT((R473/Q473)^2+(AG473/AF473)^2)</f>
        <v>2.3154461373361915E-3</v>
      </c>
      <c r="AP473" s="136">
        <f t="shared" ref="AP473" si="2515">ThU_Alter_Kombi(AN473,U473)</f>
        <v>640.57640000000004</v>
      </c>
      <c r="AQ473" s="136" t="e">
        <f t="shared" si="2479"/>
        <v>#VALUE!</v>
      </c>
      <c r="AR473" s="136" t="e">
        <f>(AQ473/AP473)*100</f>
        <v>#VALUE!</v>
      </c>
      <c r="AS473" s="144">
        <f t="shared" si="2480"/>
        <v>2.2040150732753498E-5</v>
      </c>
      <c r="AT473" s="144">
        <f t="shared" si="2481"/>
        <v>6.4206076096192142E-8</v>
      </c>
      <c r="AU473" s="136">
        <v>0.75</v>
      </c>
      <c r="AV473" s="136">
        <f t="shared" ref="AV473" si="2516">AU473/2</f>
        <v>0.375</v>
      </c>
      <c r="AW473" s="136">
        <f t="shared" si="2483"/>
        <v>640.57460000000003</v>
      </c>
      <c r="AX473" s="146">
        <f t="shared" si="2484"/>
        <v>249.53712534350001</v>
      </c>
      <c r="AY473" s="146">
        <f t="shared" si="2485"/>
        <v>95.849116847671525</v>
      </c>
      <c r="AZ473" s="147">
        <f t="shared" si="2486"/>
        <v>0.38955201368193493</v>
      </c>
      <c r="BA473" s="136" t="str">
        <f>Input!B473</f>
        <v>Hu1-13</v>
      </c>
      <c r="BB473" s="148">
        <f>Input!E473</f>
        <v>0</v>
      </c>
      <c r="BC473" s="136">
        <f>((U473-1)*EXP(Constants!$B$17*AW473*1000))*1000</f>
        <v>-11.807988388648827</v>
      </c>
      <c r="BD473" s="142">
        <f>SQRT((EXP(Constants!$B$17*AW473*1000)*V473)^2+((U473-1)*Constants!$B$17*EXP(Constants!$B$17*AW473*1000)*AY473*1000)^2)*1000</f>
        <v>4.7644620301508267</v>
      </c>
      <c r="BE473" s="136">
        <f t="shared" si="2487"/>
        <v>640516.6</v>
      </c>
      <c r="BF473" s="149">
        <f t="shared" si="2488"/>
        <v>47924.558423835762</v>
      </c>
      <c r="BG473" s="158">
        <f t="shared" si="2489"/>
        <v>14.962990547497752</v>
      </c>
      <c r="BH473" s="136"/>
      <c r="BI473" s="18"/>
      <c r="BJ473" s="18"/>
      <c r="BK473" s="18"/>
      <c r="BL473" s="18"/>
      <c r="BM473" s="18"/>
      <c r="BN473" s="157"/>
      <c r="BO473" s="18"/>
      <c r="BP473" s="18"/>
      <c r="BQ473" s="18"/>
      <c r="BR473" s="18"/>
      <c r="BS473" s="18"/>
      <c r="BT473" s="18"/>
      <c r="BU473" s="18"/>
      <c r="BV473" s="18"/>
      <c r="BW473" s="18"/>
      <c r="BX473" s="18"/>
      <c r="BY473" s="18"/>
      <c r="BZ473" s="18"/>
      <c r="CA473" s="18"/>
      <c r="CB473" s="18"/>
      <c r="CC473" s="18"/>
      <c r="CD473" s="18"/>
      <c r="CE473" s="1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  <c r="CY473" s="18"/>
      <c r="CZ473" s="18"/>
      <c r="DA473" s="18"/>
      <c r="DB473" s="18"/>
      <c r="DC473" s="18"/>
      <c r="DD473" s="18"/>
      <c r="DE473" s="18"/>
      <c r="DF473" s="18"/>
    </row>
    <row r="474" spans="1:110" ht="15" customHeight="1" x14ac:dyDescent="0.2">
      <c r="A474" s="18">
        <f>Input!A474</f>
        <v>10356</v>
      </c>
      <c r="B474" s="18" t="str">
        <f>Input!B474</f>
        <v>ZLOM_Pch1321-1</v>
      </c>
      <c r="C474" s="18">
        <f>Input!O474</f>
        <v>3.8603086829856061</v>
      </c>
      <c r="D474" s="18">
        <f>C474*Input!P474/100</f>
        <v>5.075186894750938E-3</v>
      </c>
      <c r="E474" s="150">
        <f>Input!M474</f>
        <v>3.3301065179685856</v>
      </c>
      <c r="F474" s="151">
        <f>E474*Input!N474/100</f>
        <v>1.4109899426863084E-4</v>
      </c>
      <c r="G474" s="21">
        <f>E474*137.88</f>
        <v>459.15508669750858</v>
      </c>
      <c r="H474" s="151">
        <f>G474*Input!L474/100</f>
        <v>1.612097729648786E-2</v>
      </c>
      <c r="I474" s="18">
        <v>0.3</v>
      </c>
      <c r="J474" s="127">
        <f>(((C474*Constants!$B$24*0.000000001*Input!G474*(Constants!$B$4/Constants!$B$3))-(I474*0.000000000000001))/Input!F474)*1000000000000</f>
        <v>1006.3743675420544</v>
      </c>
      <c r="K474" s="18">
        <f>J474*Input!P474/100</f>
        <v>1.323090566273698</v>
      </c>
      <c r="L474" s="132">
        <f>(J474/Constants!$B$4)*602200000000*Constants!$B$17/(365.2425*24*60)</f>
        <v>13.894115536312626</v>
      </c>
      <c r="M474" s="130">
        <f>L474*Input!P474/100</f>
        <v>1.8266734314498389E-2</v>
      </c>
      <c r="N474" s="18">
        <v>5.0000000000000001E-3</v>
      </c>
      <c r="O474" s="127">
        <f>(((G474*Constants!$B$23*0.000000001*Input!G474*(Constants!$B$7/Constants!$B$6))-(N474*0.000000001))/Input!F474)*1000000</f>
        <v>12.058041415308887</v>
      </c>
      <c r="P474" s="18">
        <f>O474*Input!N474/100</f>
        <v>5.1090783654195171E-4</v>
      </c>
      <c r="Q474" s="128">
        <f>(O474/Constants!$B$7)*602200000000000000*Constants!$B$18/(365.2425*24*60)</f>
        <v>8.9967550064102806</v>
      </c>
      <c r="R474" s="129">
        <f>Q474*Input!N474/100</f>
        <v>3.8119894250714028E-4</v>
      </c>
      <c r="S474" s="130">
        <f>Input!S474*Constants!$B$17/Constants!$B$18</f>
        <v>1.5414480509610231</v>
      </c>
      <c r="T474" s="18">
        <f>S474*Input!T474/100</f>
        <v>5.082296830583909E-4</v>
      </c>
      <c r="U474" s="18">
        <f>S474*1/((U473+U475)/2)</f>
        <v>1.5444080652079264</v>
      </c>
      <c r="V474" s="18">
        <f>U474*Input!T474/100</f>
        <v>5.0920562714007055E-4</v>
      </c>
      <c r="W474" s="131">
        <v>3.0000000000000001E-3</v>
      </c>
      <c r="X474" s="127">
        <f>IF((((Constants!$B$25*0.000000001*Input!G474/Input!W474*(Constants!$B$11/Constants!$B$9))-(W474*0.000000001))/Input!F474)*1000000000&lt;0, "n.d.", (((Constants!$B$25*0.000000001*Input!G474/Input!W474*(Constants!$B$11/Constants!$B$9))-(W474*0.000000001))/Input!F474)*1000000000)</f>
        <v>17.030164810037746</v>
      </c>
      <c r="Y474" s="127">
        <f>X474*Input!X474/100</f>
        <v>3.2095242487800858E-2</v>
      </c>
      <c r="Z474" s="127">
        <f>(X474/Constants!$B$11)*6.022E+23*0.000000001*Constants!$B$19/(365.2425*24*60)</f>
        <v>4.1576137937433299E-3</v>
      </c>
      <c r="AA474" s="127">
        <f>Z474*Input!X474/100</f>
        <v>7.8354862897255832E-6</v>
      </c>
      <c r="AB474" s="132">
        <v>0.05</v>
      </c>
      <c r="AC474" s="132">
        <v>0.9</v>
      </c>
      <c r="AD474" s="127">
        <f>(((Input!G474*Constants!$B$25*0.000000001*Input!U474*(Constants!$B$10/Constants!$B$9))-((AB474*0.000000000000001)+(Input!G474*AC474*0.000000000000001)))/Input!F474)*1000000000000</f>
        <v>55.469283867411669</v>
      </c>
      <c r="AE474" s="127">
        <f>AD474*Input!V474/100</f>
        <v>0.13008136963346056</v>
      </c>
      <c r="AF474" s="127">
        <f>(AD474/Constants!$B$10)*602200000000*Constants!$B$16/(365.2425*24*60)</f>
        <v>2.5319325413683282</v>
      </c>
      <c r="AG474" s="127">
        <f>AF474*Input!V474/100</f>
        <v>5.9376510716811111E-3</v>
      </c>
      <c r="AH474" s="18">
        <f>AF474/Z474</f>
        <v>608.98694948014622</v>
      </c>
      <c r="AI474" s="131">
        <f>AH474*SQRT((AG474/AF474)^2+(AA474/Z474)^2)</f>
        <v>1.8321586534966685</v>
      </c>
      <c r="AJ474" s="130">
        <f t="shared" si="2473"/>
        <v>544.40806520792637</v>
      </c>
      <c r="AK474" s="131">
        <f>V474*1000</f>
        <v>0.50920562714007056</v>
      </c>
      <c r="AL474" s="131">
        <f>AF474/Q474</f>
        <v>0.28142730790871823</v>
      </c>
      <c r="AM474" s="131">
        <f>AL474*SQRT((R474/Q474)^2+(AG474/AF474)^2)</f>
        <v>6.6008467928364205E-4</v>
      </c>
      <c r="AN474" s="18">
        <f>AL474*1/((AN473+AN475)/2)</f>
        <v>0.28293236442820519</v>
      </c>
      <c r="AO474" s="127">
        <f>AN474*SQRT((R474/Q474)^2+(AG474/AF474)^2)</f>
        <v>6.6361477292434712E-4</v>
      </c>
      <c r="AP474" s="18">
        <f>ThU_Alter_Kombi(AN474,U474)</f>
        <v>21.807600000000001</v>
      </c>
      <c r="AQ474" s="18">
        <f t="shared" si="2479"/>
        <v>5.3800000000000001E-2</v>
      </c>
      <c r="AR474" s="152">
        <f>(AQ474/AP474)</f>
        <v>2.4670298428070949E-3</v>
      </c>
      <c r="AS474" s="129">
        <f t="shared" si="2480"/>
        <v>4.621237091352368E-4</v>
      </c>
      <c r="AT474" s="129">
        <f t="shared" si="2481"/>
        <v>8.7114368477991329E-7</v>
      </c>
      <c r="AU474" s="18">
        <v>0.75</v>
      </c>
      <c r="AV474" s="18">
        <f>AU474/2</f>
        <v>0.375</v>
      </c>
      <c r="AW474" s="18">
        <f t="shared" si="2483"/>
        <v>21.7837</v>
      </c>
      <c r="AX474" s="133">
        <f t="shared" si="2484"/>
        <v>5.8105270399999999E-2</v>
      </c>
      <c r="AY474" s="133">
        <f t="shared" si="2485"/>
        <v>5.7861487671502003E-2</v>
      </c>
      <c r="AZ474" s="152">
        <f t="shared" si="2486"/>
        <v>2.6673737886584925E-3</v>
      </c>
      <c r="BA474" s="18" t="str">
        <f>Input!B474</f>
        <v>ZLOM_Pch1321-1</v>
      </c>
      <c r="BB474" s="134">
        <f>Input!E474</f>
        <v>0</v>
      </c>
      <c r="BC474" s="18">
        <f>((U474-1)*EXP(Constants!$B$17*AW474*1000))*1000</f>
        <v>578.92561275893593</v>
      </c>
      <c r="BD474" s="130">
        <f>SQRT((EXP(Constants!$B$17*AW474*1000)*V474)^2+((U474-1)*Constants!$B$17*EXP(Constants!$B$17*AW474*1000)*AY474*1000)^2)*1000</f>
        <v>0.54968083014272928</v>
      </c>
      <c r="BE474" s="18">
        <f t="shared" si="2487"/>
        <v>21725.7</v>
      </c>
      <c r="BF474" s="135">
        <f t="shared" si="2488"/>
        <v>28.930743835751002</v>
      </c>
      <c r="BG474" s="20">
        <f t="shared" si="2489"/>
        <v>0.26561827270620691</v>
      </c>
      <c r="BH474" s="18"/>
      <c r="BI474" s="18"/>
      <c r="BJ474" s="18"/>
      <c r="BK474" s="18"/>
      <c r="BL474" s="18"/>
      <c r="BM474" s="18"/>
      <c r="BN474" s="157"/>
      <c r="BO474" s="18"/>
      <c r="BP474" s="18"/>
      <c r="BQ474" s="18"/>
      <c r="BR474" s="18"/>
      <c r="BS474" s="18"/>
      <c r="BT474" s="18"/>
      <c r="BU474" s="18"/>
      <c r="BV474" s="18"/>
      <c r="BW474" s="18"/>
      <c r="BX474" s="18"/>
      <c r="BY474" s="18"/>
      <c r="BZ474" s="18"/>
      <c r="CA474" s="18"/>
      <c r="CB474" s="18"/>
      <c r="CC474" s="18"/>
      <c r="CD474" s="18"/>
      <c r="CE474" s="1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  <c r="CY474" s="18"/>
      <c r="CZ474" s="18"/>
      <c r="DA474" s="18"/>
      <c r="DB474" s="18"/>
      <c r="DC474" s="18"/>
      <c r="DD474" s="18"/>
      <c r="DE474" s="18"/>
      <c r="DF474" s="18"/>
    </row>
    <row r="475" spans="1:110" ht="15" customHeight="1" x14ac:dyDescent="0.2">
      <c r="A475" s="136">
        <f>Input!A475</f>
        <v>10368</v>
      </c>
      <c r="B475" s="136" t="str">
        <f>Input!B475</f>
        <v>Hu1-13</v>
      </c>
      <c r="C475" s="136">
        <f>Input!O475</f>
        <v>2.2936489718130177</v>
      </c>
      <c r="D475" s="136">
        <f>C475*Input!P475/100</f>
        <v>8.1728113468991191E-3</v>
      </c>
      <c r="E475" s="137">
        <f>Input!M475</f>
        <v>3.0129720277440377</v>
      </c>
      <c r="F475" s="138">
        <f>E475*Input!N475/100</f>
        <v>1.8991630086229047E-4</v>
      </c>
      <c r="G475" s="139">
        <f t="shared" ref="G475" si="2517">E475*137.88</f>
        <v>415.42858318534792</v>
      </c>
      <c r="H475" s="138">
        <f>G475*Input!L475/100</f>
        <v>1.6557788789089551E-2</v>
      </c>
      <c r="I475" s="136">
        <v>0</v>
      </c>
      <c r="J475" s="140">
        <f>(((C475*Constants!$B$24*0.000000001*Input!G475*(Constants!$B$4/Constants!$B$3))-(I475*0.000000000000001))/Input!F475)*1000000000000</f>
        <v>751.35454298496381</v>
      </c>
      <c r="K475" s="136">
        <f>J475*Input!P475/100</f>
        <v>2.6772531498565826</v>
      </c>
      <c r="L475" s="141">
        <f>(J475/Constants!$B$4)*602200000000*Constants!$B$17/(365.2425*24*60)</f>
        <v>10.373283706006369</v>
      </c>
      <c r="M475" s="142">
        <f>L475*Input!P475/100</f>
        <v>3.6962452327672014E-2</v>
      </c>
      <c r="N475" s="136">
        <v>0</v>
      </c>
      <c r="O475" s="140">
        <f>(((G475*Constants!$B$23*0.000000001*Input!G475*(Constants!$B$7/Constants!$B$6))-(N475*0.000000001))/Input!F475)*1000000</f>
        <v>13.708686319718417</v>
      </c>
      <c r="P475" s="136">
        <f>O475*Input!N475/100</f>
        <v>8.6409796425218762E-4</v>
      </c>
      <c r="Q475" s="143">
        <f>(O475/Constants!$B$7)*602200000000000000*Constants!$B$18/(365.2425*24*60)</f>
        <v>10.22833543444712</v>
      </c>
      <c r="R475" s="144">
        <f>Q475*Input!N475/100</f>
        <v>6.4472142847716814E-4</v>
      </c>
      <c r="S475" s="142">
        <f>Input!S475*Constants!$B$17/Constants!$B$18</f>
        <v>0.99810359618970124</v>
      </c>
      <c r="T475" s="136">
        <f>S475*Input!T475/100</f>
        <v>8.399754007394442E-4</v>
      </c>
      <c r="U475" s="142">
        <f>S475</f>
        <v>0.99810359618970124</v>
      </c>
      <c r="V475" s="136">
        <f>U475*Input!T475/100</f>
        <v>8.399754007394442E-4</v>
      </c>
      <c r="W475" s="145">
        <v>0</v>
      </c>
      <c r="X475" s="140">
        <f>(((Constants!$B$25*0.000000001*Input!G475/Input!W475*(Constants!$B$11/Constants!$B$9))-(W475*0.000000001))/Input!F475)*1000000000</f>
        <v>0.92247561026984914</v>
      </c>
      <c r="Y475" s="140">
        <f>X475*Input!X475/100</f>
        <v>2.9074061721038099E-3</v>
      </c>
      <c r="Z475" s="140">
        <f>(X475/Constants!$B$11)*6.022E+23*0.000000001*Constants!$B$19/(365.2425*24*60)</f>
        <v>2.2520611893251668E-4</v>
      </c>
      <c r="AA475" s="140">
        <f>Z475*Input!X475/100</f>
        <v>7.097918393619176E-7</v>
      </c>
      <c r="AB475" s="141">
        <v>0</v>
      </c>
      <c r="AC475" s="141">
        <v>0.9</v>
      </c>
      <c r="AD475" s="140">
        <f>(((Input!G475*Constants!$B$25*0.000000001*Input!U475*(Constants!$B$10/Constants!$B$9))-((AB475*0.000000000000001)+(Input!G475*AC475*0.000000000000001)))/Input!F475)*1000000000000</f>
        <v>222.94313507074918</v>
      </c>
      <c r="AE475" s="140">
        <f>AD475*Input!V475/100</f>
        <v>0.47424371106551499</v>
      </c>
      <c r="AF475" s="140">
        <f>(AD475/Constants!$B$10)*602200000000*Constants!$B$16/(365.2425*24*60)</f>
        <v>10.176388429848398</v>
      </c>
      <c r="AG475" s="140">
        <f>AF475*Input!V475/100</f>
        <v>2.1647171206612633E-2</v>
      </c>
      <c r="AH475" s="136">
        <f t="shared" ref="AH475" si="2518">AF475/Z475</f>
        <v>45186.997929207093</v>
      </c>
      <c r="AI475" s="145">
        <f t="shared" ref="AI475" si="2519">AH475*SQRT((AG475/AF475)^2+(AA475/Z475)^2)</f>
        <v>171.82023644846996</v>
      </c>
      <c r="AJ475" s="142">
        <f t="shared" si="2473"/>
        <v>-1.8964038102987635</v>
      </c>
      <c r="AK475" s="145">
        <f t="shared" ref="AK475" si="2520">V475*1000</f>
        <v>0.83997540073944421</v>
      </c>
      <c r="AL475" s="145">
        <f t="shared" ref="AL475" si="2521">AF475/Q475</f>
        <v>0.99492126505513556</v>
      </c>
      <c r="AM475" s="145">
        <f t="shared" ref="AM475" si="2522">AL475*SQRT((R475/Q475)^2+(AG475/AF475)^2)</f>
        <v>2.1173213287114909E-3</v>
      </c>
      <c r="AN475" s="136">
        <f>AF475/Q475</f>
        <v>0.99492126505513556</v>
      </c>
      <c r="AO475" s="140">
        <f t="shared" ref="AO475" si="2523">AN475*SQRT((R475/Q475)^2+(AG475/AF475)^2)</f>
        <v>2.1173213287114909E-3</v>
      </c>
      <c r="AP475" s="136">
        <f t="shared" ref="AP475" si="2524">ThU_Alter_Kombi(AN475,U475)</f>
        <v>658.64980000000003</v>
      </c>
      <c r="AQ475" s="136" t="e">
        <f t="shared" si="2479"/>
        <v>#VALUE!</v>
      </c>
      <c r="AR475" s="136" t="e">
        <f>(AQ475/AP475)*100</f>
        <v>#VALUE!</v>
      </c>
      <c r="AS475" s="144">
        <f t="shared" si="2480"/>
        <v>2.2017865993528585E-5</v>
      </c>
      <c r="AT475" s="144">
        <f t="shared" si="2481"/>
        <v>6.9408534668540209E-8</v>
      </c>
      <c r="AU475" s="136">
        <v>0.75</v>
      </c>
      <c r="AV475" s="136">
        <f t="shared" ref="AV475" si="2525">AU475/2</f>
        <v>0.375</v>
      </c>
      <c r="AW475" s="136">
        <f t="shared" si="2483"/>
        <v>658.64800000000002</v>
      </c>
      <c r="AX475" s="146">
        <f t="shared" si="2484"/>
        <v>277.458626563</v>
      </c>
      <c r="AY475" s="146">
        <f t="shared" si="2485"/>
        <v>111.94947425402252</v>
      </c>
      <c r="AZ475" s="147">
        <f t="shared" si="2486"/>
        <v>0.4212547924885523</v>
      </c>
      <c r="BA475" s="136" t="str">
        <f>Input!B475</f>
        <v>Hu1-13</v>
      </c>
      <c r="BB475" s="148">
        <f>Input!E475</f>
        <v>0</v>
      </c>
      <c r="BC475" s="136">
        <f>((U475-1)*EXP(Constants!$B$17*AW475*1000))*1000</f>
        <v>-12.166710031552382</v>
      </c>
      <c r="BD475" s="142">
        <f>SQRT((EXP(Constants!$B$17*AW475*1000)*V475)^2+((U475-1)*Constants!$B$17*EXP(Constants!$B$17*AW475*1000)*AY475*1000)^2)*1000</f>
        <v>6.6193853265725799</v>
      </c>
      <c r="BE475" s="136">
        <f t="shared" si="2487"/>
        <v>658590</v>
      </c>
      <c r="BF475" s="149">
        <f t="shared" si="2488"/>
        <v>55974.737127011256</v>
      </c>
      <c r="BG475" s="158">
        <f t="shared" si="2489"/>
        <v>16.996859362515714</v>
      </c>
      <c r="BH475" s="136"/>
      <c r="BI475" s="18"/>
      <c r="BJ475" s="18"/>
      <c r="BK475" s="18"/>
      <c r="BL475" s="18"/>
      <c r="BM475" s="18"/>
      <c r="BN475" s="157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</row>
    <row r="476" spans="1:110" ht="15" customHeight="1" x14ac:dyDescent="0.2">
      <c r="A476" s="18">
        <f>Input!A476</f>
        <v>10357</v>
      </c>
      <c r="B476" s="18" t="str">
        <f>Input!B476</f>
        <v>ZLOM_Pch1321-2</v>
      </c>
      <c r="C476" s="18">
        <f>Input!O476</f>
        <v>5.0637577108376846</v>
      </c>
      <c r="D476" s="18">
        <f>C476*Input!P476/100</f>
        <v>1.2631101418291577E-2</v>
      </c>
      <c r="E476" s="150">
        <f>Input!M476</f>
        <v>4.3583048830994704</v>
      </c>
      <c r="F476" s="151">
        <f>E476*Input!N476/100</f>
        <v>2.3707180846512435E-4</v>
      </c>
      <c r="G476" s="21">
        <f>E476*137.88</f>
        <v>600.92307728175501</v>
      </c>
      <c r="H476" s="151">
        <f>G476*Input!L476/100</f>
        <v>1.6514844119715218E-2</v>
      </c>
      <c r="I476" s="18">
        <v>0.3</v>
      </c>
      <c r="J476" s="127">
        <f>(((C476*Constants!$B$24*0.000000001*Input!G476*(Constants!$B$4/Constants!$B$3))-(I476*0.000000000000001))/Input!F476)*1000000000000</f>
        <v>956.54078111558522</v>
      </c>
      <c r="K476" s="18">
        <f>J476*Input!P476/100</f>
        <v>2.3860074488050653</v>
      </c>
      <c r="L476" s="132">
        <f>(J476/Constants!$B$4)*602200000000*Constants!$B$17/(365.2425*24*60)</f>
        <v>13.206107544724697</v>
      </c>
      <c r="M476" s="130">
        <f>L476*Input!P476/100</f>
        <v>3.2941482050231945E-2</v>
      </c>
      <c r="N476" s="18">
        <v>5.0000000000000001E-3</v>
      </c>
      <c r="O476" s="127">
        <f>(((G476*Constants!$B$23*0.000000001*Input!G476*(Constants!$B$7/Constants!$B$6))-(N476*0.000000001))/Input!F476)*1000000</f>
        <v>11.434829047859555</v>
      </c>
      <c r="P476" s="18">
        <f>O476*Input!N476/100</f>
        <v>6.2200228634251098E-4</v>
      </c>
      <c r="Q476" s="128">
        <f>(O476/Constants!$B$7)*602200000000000000*Constants!$B$18/(365.2425*24*60)</f>
        <v>8.5317633221233073</v>
      </c>
      <c r="R476" s="129">
        <f>Q476*Input!N476/100</f>
        <v>4.6408881765374802E-4</v>
      </c>
      <c r="S476" s="130">
        <f>Input!S476*Constants!$B$17/Constants!$B$18</f>
        <v>1.5458074590796356</v>
      </c>
      <c r="T476" s="18">
        <f>S476*Input!T476/100</f>
        <v>5.9729554724424283E-4</v>
      </c>
      <c r="U476" s="18">
        <f>S476*1/((U475+U477)/2)</f>
        <v>1.548744504058311</v>
      </c>
      <c r="V476" s="18">
        <f>U476*Input!T476/100</f>
        <v>5.9843041295957805E-4</v>
      </c>
      <c r="W476" s="131">
        <v>3.0000000000000001E-3</v>
      </c>
      <c r="X476" s="127">
        <f>IF((((Constants!$B$25*0.000000001*Input!G476/Input!W476*(Constants!$B$11/Constants!$B$9))-(W476*0.000000001))/Input!F476)*1000000000&lt;0, "n.d.", (((Constants!$B$25*0.000000001*Input!G476/Input!W476*(Constants!$B$11/Constants!$B$9))-(W476*0.000000001))/Input!F476)*1000000000)</f>
        <v>33.223334138173023</v>
      </c>
      <c r="Y476" s="127">
        <f>X476*Input!X476/100</f>
        <v>6.3836691502308127E-2</v>
      </c>
      <c r="Z476" s="127">
        <f>(X476/Constants!$B$11)*6.022E+23*0.000000001*Constants!$B$19/(365.2425*24*60)</f>
        <v>8.1108899313526769E-3</v>
      </c>
      <c r="AA476" s="127">
        <f>Z476*Input!X476/100</f>
        <v>1.5584600154926253E-5</v>
      </c>
      <c r="AB476" s="132">
        <v>0.05</v>
      </c>
      <c r="AC476" s="132">
        <v>0.9</v>
      </c>
      <c r="AD476" s="127">
        <f>(((Input!G476*Constants!$B$25*0.000000001*Input!U476*(Constants!$B$10/Constants!$B$9))-((AB476*0.000000000000001)+(Input!G476*AC476*0.000000000000001)))/Input!F476)*1000000000000</f>
        <v>52.155545116642678</v>
      </c>
      <c r="AE476" s="127">
        <f>AD476*Input!V476/100</f>
        <v>0.12165251485392213</v>
      </c>
      <c r="AF476" s="127">
        <f>(AD476/Constants!$B$10)*602200000000*Constants!$B$16/(365.2425*24*60)</f>
        <v>2.3806747209731656</v>
      </c>
      <c r="AG476" s="127">
        <f>AF476*Input!V476/100</f>
        <v>5.5529103608799148E-3</v>
      </c>
      <c r="AH476" s="18">
        <f>AF476/Z476</f>
        <v>293.51584611827343</v>
      </c>
      <c r="AI476" s="131">
        <f>AH476*SQRT((AG476/AF476)^2+(AA476/Z476)^2)</f>
        <v>0.88700407152752869</v>
      </c>
      <c r="AJ476" s="130">
        <f t="shared" ref="AJ476:AJ477" si="2526">(U476-1)*1000</f>
        <v>548.74450405831101</v>
      </c>
      <c r="AK476" s="131">
        <f>V476*1000</f>
        <v>0.598430412959578</v>
      </c>
      <c r="AL476" s="131">
        <f>AF476/Q476</f>
        <v>0.27903665761565982</v>
      </c>
      <c r="AM476" s="131">
        <f>AL476*SQRT((R476/Q476)^2+(AG476/AF476)^2)</f>
        <v>6.5102839072339255E-4</v>
      </c>
      <c r="AN476" s="18">
        <f>AL476*1/((AN475+AN477)/2)</f>
        <v>0.28046104492519458</v>
      </c>
      <c r="AO476" s="127">
        <f>AN476*SQRT((R476/Q476)^2+(AG476/AF476)^2)</f>
        <v>6.5435166941307105E-4</v>
      </c>
      <c r="AP476" s="18">
        <f>ThU_Alter_Kombi(AN476,U476)</f>
        <v>21.532</v>
      </c>
      <c r="AQ476" s="18">
        <f t="shared" ref="AQ476:AQ477" si="2527">Montealter(AN476,AO476,U476,V476)</f>
        <v>5.7799999999999997E-2</v>
      </c>
      <c r="AR476" s="152">
        <f>(AQ476/AP476)</f>
        <v>2.6843767415939065E-3</v>
      </c>
      <c r="AS476" s="129">
        <f t="shared" si="2480"/>
        <v>9.5066982347256587E-4</v>
      </c>
      <c r="AT476" s="129">
        <f t="shared" si="2481"/>
        <v>1.8273882392398826E-6</v>
      </c>
      <c r="AU476" s="18">
        <v>0.75</v>
      </c>
      <c r="AV476" s="18">
        <f>AU476/2</f>
        <v>0.375</v>
      </c>
      <c r="AW476" s="18">
        <f t="shared" si="2483"/>
        <v>21.482800000000001</v>
      </c>
      <c r="AX476" s="133">
        <f t="shared" si="2484"/>
        <v>6.0608854599999998E-2</v>
      </c>
      <c r="AY476" s="133">
        <f t="shared" si="2485"/>
        <v>6.0930546463957659E-2</v>
      </c>
      <c r="AZ476" s="152">
        <f t="shared" si="2486"/>
        <v>2.8212735118327216E-3</v>
      </c>
      <c r="BA476" s="18" t="str">
        <f>Input!B476</f>
        <v>ZLOM_Pch1321-2</v>
      </c>
      <c r="BB476" s="134">
        <f>Input!E476</f>
        <v>0</v>
      </c>
      <c r="BC476" s="18">
        <f>((U476-1)*EXP(Constants!$B$17*AW476*1000))*1000</f>
        <v>583.04169367080829</v>
      </c>
      <c r="BD476" s="130">
        <f>SQRT((EXP(Constants!$B$17*AW476*1000)*V476)^2+((U476-1)*Constants!$B$17*EXP(Constants!$B$17*AW476*1000)*AY476*1000)^2)*1000</f>
        <v>0.64368817939164147</v>
      </c>
      <c r="BE476" s="18">
        <f t="shared" ref="BE476:BE477" si="2528">AW476*1000-58</f>
        <v>21424.799999999999</v>
      </c>
      <c r="BF476" s="135">
        <f t="shared" ref="BF476:BF477" si="2529">AY476/2*1000</f>
        <v>30.465273231978831</v>
      </c>
      <c r="BG476" s="20">
        <f t="shared" ref="BG476:BG477" si="2530">AY476/AW476*100</f>
        <v>0.28362479036232546</v>
      </c>
      <c r="BH476" s="18"/>
      <c r="BI476" s="18"/>
      <c r="BJ476" s="18"/>
      <c r="BK476" s="18"/>
      <c r="BL476" s="18"/>
      <c r="BM476" s="18"/>
      <c r="BN476" s="157"/>
      <c r="BO476" s="18"/>
      <c r="BP476" s="18"/>
      <c r="BQ476" s="18"/>
      <c r="BR476" s="18"/>
      <c r="BS476" s="18"/>
      <c r="BT476" s="18"/>
      <c r="BU476" s="18"/>
      <c r="BV476" s="18"/>
      <c r="BW476" s="18"/>
      <c r="BX476" s="18"/>
      <c r="BY476" s="18"/>
      <c r="BZ476" s="18"/>
      <c r="CA476" s="18"/>
      <c r="CB476" s="18"/>
      <c r="CC476" s="18"/>
      <c r="CD476" s="18"/>
      <c r="CE476" s="1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  <c r="CY476" s="18"/>
      <c r="CZ476" s="18"/>
      <c r="DA476" s="18"/>
      <c r="DB476" s="18"/>
      <c r="DC476" s="18"/>
      <c r="DD476" s="18"/>
      <c r="DE476" s="18"/>
      <c r="DF476" s="18"/>
    </row>
    <row r="477" spans="1:110" ht="15" customHeight="1" x14ac:dyDescent="0.2">
      <c r="A477" s="136">
        <f>Input!A477</f>
        <v>10368</v>
      </c>
      <c r="B477" s="136" t="str">
        <f>Input!B477</f>
        <v>Hu1-13</v>
      </c>
      <c r="C477" s="136">
        <f>Input!O477</f>
        <v>2.2936489718130177</v>
      </c>
      <c r="D477" s="136">
        <f>C477*Input!P477/100</f>
        <v>8.1728113468991191E-3</v>
      </c>
      <c r="E477" s="137">
        <f>Input!M477</f>
        <v>3.0129720277440377</v>
      </c>
      <c r="F477" s="138">
        <f>E477*Input!N477/100</f>
        <v>1.8991630086229047E-4</v>
      </c>
      <c r="G477" s="139">
        <f t="shared" ref="G477" si="2531">E477*137.88</f>
        <v>415.42858318534792</v>
      </c>
      <c r="H477" s="138">
        <f>G477*Input!L477/100</f>
        <v>1.6557788789089551E-2</v>
      </c>
      <c r="I477" s="136">
        <v>0</v>
      </c>
      <c r="J477" s="140">
        <f>(((C477*Constants!$B$24*0.000000001*Input!G477*(Constants!$B$4/Constants!$B$3))-(I477*0.000000000000001))/Input!F477)*1000000000000</f>
        <v>751.35454298496381</v>
      </c>
      <c r="K477" s="136">
        <f>J477*Input!P477/100</f>
        <v>2.6772531498565826</v>
      </c>
      <c r="L477" s="141">
        <f>(J477/Constants!$B$4)*602200000000*Constants!$B$17/(365.2425*24*60)</f>
        <v>10.373283706006369</v>
      </c>
      <c r="M477" s="142">
        <f>L477*Input!P477/100</f>
        <v>3.6962452327672014E-2</v>
      </c>
      <c r="N477" s="136">
        <v>0</v>
      </c>
      <c r="O477" s="140">
        <f>(((G477*Constants!$B$23*0.000000001*Input!G477*(Constants!$B$7/Constants!$B$6))-(N477*0.000000001))/Input!F477)*1000000</f>
        <v>13.708686319718417</v>
      </c>
      <c r="P477" s="136">
        <f>O477*Input!N477/100</f>
        <v>8.6409796425218762E-4</v>
      </c>
      <c r="Q477" s="143">
        <f>(O477/Constants!$B$7)*602200000000000000*Constants!$B$18/(365.2425*24*60)</f>
        <v>10.22833543444712</v>
      </c>
      <c r="R477" s="144">
        <f>Q477*Input!N477/100</f>
        <v>6.4472142847716814E-4</v>
      </c>
      <c r="S477" s="142">
        <f>Input!S477*Constants!$B$17/Constants!$B$18</f>
        <v>0.99810359618970124</v>
      </c>
      <c r="T477" s="136">
        <f>S477*Input!T477/100</f>
        <v>8.399754007394442E-4</v>
      </c>
      <c r="U477" s="142">
        <f>S477</f>
        <v>0.99810359618970124</v>
      </c>
      <c r="V477" s="136">
        <f>U477*Input!T477/100</f>
        <v>8.399754007394442E-4</v>
      </c>
      <c r="W477" s="145">
        <v>0</v>
      </c>
      <c r="X477" s="140">
        <f>(((Constants!$B$25*0.000000001*Input!G477/Input!W477*(Constants!$B$11/Constants!$B$9))-(W477*0.000000001))/Input!F477)*1000000000</f>
        <v>0.92247561026984914</v>
      </c>
      <c r="Y477" s="140">
        <f>X477*Input!X477/100</f>
        <v>2.9074061721038099E-3</v>
      </c>
      <c r="Z477" s="140">
        <f>(X477/Constants!$B$11)*6.022E+23*0.000000001*Constants!$B$19/(365.2425*24*60)</f>
        <v>2.2520611893251668E-4</v>
      </c>
      <c r="AA477" s="140">
        <f>Z477*Input!X477/100</f>
        <v>7.097918393619176E-7</v>
      </c>
      <c r="AB477" s="141">
        <v>0</v>
      </c>
      <c r="AC477" s="141">
        <v>0.9</v>
      </c>
      <c r="AD477" s="140">
        <f>(((Input!G477*Constants!$B$25*0.000000001*Input!U477*(Constants!$B$10/Constants!$B$9))-((AB477*0.000000000000001)+(Input!G477*AC477*0.000000000000001)))/Input!F477)*1000000000000</f>
        <v>222.94313507074918</v>
      </c>
      <c r="AE477" s="140">
        <f>AD477*Input!V477/100</f>
        <v>0.47424371106551499</v>
      </c>
      <c r="AF477" s="140">
        <f>(AD477/Constants!$B$10)*602200000000*Constants!$B$16/(365.2425*24*60)</f>
        <v>10.176388429848398</v>
      </c>
      <c r="AG477" s="140">
        <f>AF477*Input!V477/100</f>
        <v>2.1647171206612633E-2</v>
      </c>
      <c r="AH477" s="136">
        <f t="shared" ref="AH477" si="2532">AF477/Z477</f>
        <v>45186.997929207093</v>
      </c>
      <c r="AI477" s="145">
        <f t="shared" ref="AI477" si="2533">AH477*SQRT((AG477/AF477)^2+(AA477/Z477)^2)</f>
        <v>171.82023644846996</v>
      </c>
      <c r="AJ477" s="142">
        <f t="shared" si="2526"/>
        <v>-1.8964038102987635</v>
      </c>
      <c r="AK477" s="145">
        <f t="shared" ref="AK477" si="2534">V477*1000</f>
        <v>0.83997540073944421</v>
      </c>
      <c r="AL477" s="145">
        <f t="shared" ref="AL477" si="2535">AF477/Q477</f>
        <v>0.99492126505513556</v>
      </c>
      <c r="AM477" s="145">
        <f t="shared" ref="AM477" si="2536">AL477*SQRT((R477/Q477)^2+(AG477/AF477)^2)</f>
        <v>2.1173213287114909E-3</v>
      </c>
      <c r="AN477" s="136">
        <f>AF477/Q477</f>
        <v>0.99492126505513556</v>
      </c>
      <c r="AO477" s="140">
        <f t="shared" ref="AO477" si="2537">AN477*SQRT((R477/Q477)^2+(AG477/AF477)^2)</f>
        <v>2.1173213287114909E-3</v>
      </c>
      <c r="AP477" s="136">
        <f t="shared" ref="AP477" si="2538">ThU_Alter_Kombi(AN477,U477)</f>
        <v>658.64980000000003</v>
      </c>
      <c r="AQ477" s="136" t="e">
        <f t="shared" si="2527"/>
        <v>#VALUE!</v>
      </c>
      <c r="AR477" s="136" t="e">
        <f>(AQ477/AP477)*100</f>
        <v>#VALUE!</v>
      </c>
      <c r="AS477" s="144">
        <f t="shared" si="2480"/>
        <v>2.2017865993528585E-5</v>
      </c>
      <c r="AT477" s="144">
        <f t="shared" si="2481"/>
        <v>6.9408534668540209E-8</v>
      </c>
      <c r="AU477" s="136">
        <v>0.75</v>
      </c>
      <c r="AV477" s="136">
        <f t="shared" ref="AV477" si="2539">AU477/2</f>
        <v>0.375</v>
      </c>
      <c r="AW477" s="136">
        <f t="shared" si="2483"/>
        <v>658.64800000000002</v>
      </c>
      <c r="AX477" s="146">
        <f t="shared" si="2484"/>
        <v>277.64934055050003</v>
      </c>
      <c r="AY477" s="146">
        <f t="shared" si="2485"/>
        <v>111.94947425402252</v>
      </c>
      <c r="AZ477" s="147">
        <f t="shared" si="2486"/>
        <v>0.42154434622210957</v>
      </c>
      <c r="BA477" s="136" t="str">
        <f>Input!B477</f>
        <v>Hu1-13</v>
      </c>
      <c r="BB477" s="148">
        <f>Input!E477</f>
        <v>0</v>
      </c>
      <c r="BC477" s="136">
        <f>((U477-1)*EXP(Constants!$B$17*AW477*1000))*1000</f>
        <v>-12.166710031552382</v>
      </c>
      <c r="BD477" s="142">
        <f>SQRT((EXP(Constants!$B$17*AW477*1000)*V477)^2+((U477-1)*Constants!$B$17*EXP(Constants!$B$17*AW477*1000)*AY477*1000)^2)*1000</f>
        <v>6.6193853265725799</v>
      </c>
      <c r="BE477" s="136">
        <f t="shared" si="2528"/>
        <v>658590</v>
      </c>
      <c r="BF477" s="149">
        <f t="shared" si="2529"/>
        <v>55974.737127011256</v>
      </c>
      <c r="BG477" s="158">
        <f t="shared" si="2530"/>
        <v>16.996859362515714</v>
      </c>
      <c r="BH477" s="136"/>
      <c r="BI477" s="18"/>
      <c r="BJ477" s="18"/>
      <c r="BK477" s="18"/>
      <c r="BL477" s="18"/>
      <c r="BM477" s="18"/>
      <c r="BN477" s="157"/>
      <c r="BO477" s="18"/>
      <c r="BP477" s="18"/>
      <c r="BQ477" s="18"/>
      <c r="BR477" s="18"/>
      <c r="BS477" s="18"/>
      <c r="BT477" s="18"/>
      <c r="BU477" s="18"/>
      <c r="BV477" s="18"/>
      <c r="BW477" s="18"/>
      <c r="BX477" s="18"/>
      <c r="BY477" s="18"/>
      <c r="BZ477" s="18"/>
      <c r="CA477" s="18"/>
      <c r="CB477" s="18"/>
      <c r="CC477" s="18"/>
      <c r="CD477" s="18"/>
      <c r="CE477" s="1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  <c r="CY477" s="18"/>
      <c r="CZ477" s="18"/>
      <c r="DA477" s="18"/>
      <c r="DB477" s="18"/>
      <c r="DC477" s="18"/>
      <c r="DD477" s="18"/>
      <c r="DE477" s="18"/>
      <c r="DF477" s="18"/>
    </row>
    <row r="479" spans="1:110" ht="15" customHeight="1" x14ac:dyDescent="0.2">
      <c r="A479" s="136">
        <f>Input!A479</f>
        <v>10368</v>
      </c>
      <c r="B479" s="136" t="str">
        <f>Input!B479</f>
        <v>Hu1-13</v>
      </c>
      <c r="C479" s="136">
        <f>Input!O479</f>
        <v>2.3083015977067745</v>
      </c>
      <c r="D479" s="136">
        <f>C479*Input!P479/100</f>
        <v>1.0927766946753284E-2</v>
      </c>
      <c r="E479" s="137">
        <f>Input!M479</f>
        <v>3.0134286893300359</v>
      </c>
      <c r="F479" s="138">
        <f>E479*Input!N479/100</f>
        <v>2.5809488094484794E-4</v>
      </c>
      <c r="G479" s="139">
        <f t="shared" ref="G479" si="2540">E479*137.88</f>
        <v>415.49154768482532</v>
      </c>
      <c r="H479" s="138">
        <f>G479*Input!L479/100</f>
        <v>2.227823758931561E-2</v>
      </c>
      <c r="I479" s="136">
        <v>0</v>
      </c>
      <c r="J479" s="140">
        <f>(((C479*Constants!$B$24*0.000000001*Input!G479*(Constants!$B$4/Constants!$B$3))-(I479*0.000000000000001))/Input!F479)*1000000000000</f>
        <v>756.15445664534877</v>
      </c>
      <c r="K479" s="136">
        <f>J479*Input!P479/100</f>
        <v>3.5797227217527996</v>
      </c>
      <c r="L479" s="141">
        <f>(J479/Constants!$B$4)*602200000000*Constants!$B$17/(365.2425*24*60)</f>
        <v>10.439551843503352</v>
      </c>
      <c r="M479" s="142">
        <f>L479*Input!P479/100</f>
        <v>4.9422046793057346E-2</v>
      </c>
      <c r="N479" s="136">
        <v>0</v>
      </c>
      <c r="O479" s="140">
        <f>(((G479*Constants!$B$23*0.000000001*Input!G479*(Constants!$B$7/Constants!$B$6))-(N479*0.000000001))/Input!F479)*1000000</f>
        <v>13.7107640789472</v>
      </c>
      <c r="P479" s="136">
        <f>O479*Input!N479/100</f>
        <v>1.17430289130403E-3</v>
      </c>
      <c r="Q479" s="143">
        <f>(O479/Constants!$B$7)*602200000000000000*Constants!$B$18/(365.2425*24*60)</f>
        <v>10.229885693738812</v>
      </c>
      <c r="R479" s="144">
        <f>Q479*Input!N479/100</f>
        <v>8.7617176392912268E-4</v>
      </c>
      <c r="S479" s="142">
        <f>Input!S479*Constants!$B$17/Constants!$B$18</f>
        <v>0.99702912180266323</v>
      </c>
      <c r="T479" s="136">
        <f>S479*Input!T479/100</f>
        <v>7.9338450047904217E-4</v>
      </c>
      <c r="U479" s="142">
        <f>S479</f>
        <v>0.99702912180266323</v>
      </c>
      <c r="V479" s="136">
        <f>U479*Input!T479/100</f>
        <v>7.9338450047904217E-4</v>
      </c>
      <c r="W479" s="145">
        <v>0</v>
      </c>
      <c r="X479" s="140">
        <f>(((Constants!$B$25*0.000000001*Input!G479/Input!W479*(Constants!$B$11/Constants!$B$9))-(W479*0.000000001))/Input!F479)*1000000000</f>
        <v>0.86804980328808201</v>
      </c>
      <c r="Y479" s="140">
        <f>X479*Input!X479/100</f>
        <v>4.0321103138054627E-3</v>
      </c>
      <c r="Z479" s="140">
        <f>(X479/Constants!$B$11)*6.022E+23*0.000000001*Constants!$B$19/(365.2425*24*60)</f>
        <v>2.1191901993100645E-4</v>
      </c>
      <c r="AA479" s="140">
        <f>Z479*Input!X479/100</f>
        <v>9.8436848060868408E-7</v>
      </c>
      <c r="AB479" s="141">
        <v>0</v>
      </c>
      <c r="AC479" s="141">
        <v>0.9</v>
      </c>
      <c r="AD479" s="140">
        <f>(((Input!G479*Constants!$B$25*0.000000001*Input!U479*(Constants!$B$10/Constants!$B$9))-((AB479*0.000000000000001)+(Input!G479*AC479*0.000000000000001)))/Input!F479)*1000000000000</f>
        <v>224.70838458565493</v>
      </c>
      <c r="AE479" s="140">
        <f>AD479*Input!V479/100</f>
        <v>0.55386205819042456</v>
      </c>
      <c r="AF479" s="140">
        <f>(AD479/Constants!$B$10)*602200000000*Constants!$B$16/(365.2425*24*60)</f>
        <v>10.256964423962687</v>
      </c>
      <c r="AG479" s="140">
        <f>AF479*Input!V479/100</f>
        <v>2.5281403883157996E-2</v>
      </c>
      <c r="AH479" s="136">
        <f t="shared" ref="AH479" si="2541">AF479/Z479</f>
        <v>48400.395713900536</v>
      </c>
      <c r="AI479" s="145">
        <f t="shared" ref="AI479" si="2542">AH479*SQRT((AG479/AF479)^2+(AA479/Z479)^2)</f>
        <v>254.51193059052997</v>
      </c>
      <c r="AJ479" s="142">
        <f t="shared" ref="AJ479:AJ489" si="2543">(U479-1)*1000</f>
        <v>-2.9708781973367682</v>
      </c>
      <c r="AK479" s="145">
        <f t="shared" ref="AK479" si="2544">V479*1000</f>
        <v>0.79338450047904219</v>
      </c>
      <c r="AL479" s="145">
        <f t="shared" ref="AL479" si="2545">AF479/Q479</f>
        <v>1.0026470217785961</v>
      </c>
      <c r="AM479" s="145">
        <f t="shared" ref="AM479" si="2546">AL479*SQRT((R479/Q479)^2+(AG479/AF479)^2)</f>
        <v>2.4728196541822694E-3</v>
      </c>
      <c r="AN479" s="136">
        <f>AF479/Q479</f>
        <v>1.0026470217785961</v>
      </c>
      <c r="AO479" s="140">
        <f t="shared" ref="AO479" si="2547">AN479*SQRT((R479/Q479)^2+(AG479/AF479)^2)</f>
        <v>2.4728196541822694E-3</v>
      </c>
      <c r="AP479" s="136" t="str">
        <f t="shared" ref="AP479" si="2548">ThU_Alter_Kombi(AN479,U479)</f>
        <v>Out of range</v>
      </c>
      <c r="AQ479" s="136" t="e">
        <f t="shared" ref="AQ479:AQ489" si="2549">Montealter(AN479,AO479,U479,V479)</f>
        <v>#VALUE!</v>
      </c>
      <c r="AR479" s="136" t="e">
        <f>(AQ479/AP479)*100</f>
        <v>#VALUE!</v>
      </c>
      <c r="AS479" s="144">
        <f t="shared" ref="AS479:AS493" si="2550">Z479/Q479</f>
        <v>2.0715678187949959E-5</v>
      </c>
      <c r="AT479" s="144">
        <f t="shared" ref="AT479:AT493" si="2551">AS479*SQRT((Y479/X479)^2+(P479/O479)^2)</f>
        <v>9.6241134237737827E-8</v>
      </c>
      <c r="AU479" s="136">
        <v>0.75</v>
      </c>
      <c r="AV479" s="136">
        <f t="shared" ref="AV479" si="2552">AU479/2</f>
        <v>0.375</v>
      </c>
      <c r="AW479" s="136" t="str">
        <f t="shared" ref="AW479:AW493" si="2553">marincorr_age(AN479,U479,AS479,AU479)</f>
        <v>Out of range</v>
      </c>
      <c r="AX479" s="146">
        <f t="shared" ref="AX479:AX493" si="2554">marincorr_age_error(AN479, AO479, U479, V479, AS479, AT479, AU479, AV479)</f>
        <v>61.718071654600003</v>
      </c>
      <c r="AY479" s="146" t="e">
        <f t="shared" ref="AY479:AY493" si="2555">SQRT(((AU479*EXP(-0.0000091577*AW479*1000))/(0.0000091577*(EXP(-0.0000091577*AW479*1000)+(AJ479/1000)*EXP(-(0.0000091577-0.0000028263)*AW479*1000)-AS479*AU479*EXP(-0.0000091577*AW479*1000))))^2*AT479^2+((AS479*EXP(-0.0000091577*AW479*1000))/(0.0000091577*(EXP(-0.0000091577*AW479*1000)+(AJ479/1000)*EXP(-(0.0000091577-0.0000028263)*AW479*1000)-AS479*AU479*EXP(-0.0000091577*AW479*1000))))^2*AV479^2+((0.0000091577/(0.0000091577-0.0000028263))*(EXP(-(0.0000091577-0.0000028263)*AW479*1000)-1)/(0.0000091577*(EXP(-0.0000091577*AW479*1000)+(AJ479/1000)*EXP(-(0.0000091577-0.0000028263)*AW479*1000)-AS479*AU479*EXP(-0.0000091577*AW479*1000))))^2*T479^2+(1/(0.0000091577*(EXP(-0.0000091577*AW479*1000)+(AJ479/1000)*EXP(-(0.0000091577-0.0000028263)*AW479*1000)-AS479*AU479*EXP(-0.0000091577*AW479*1000))))^2*AO479^2)/1000</f>
        <v>#VALUE!</v>
      </c>
      <c r="AZ479" s="147" t="e">
        <f t="shared" ref="AZ479:AZ493" si="2556">AX479/AW479</f>
        <v>#VALUE!</v>
      </c>
      <c r="BA479" s="136" t="str">
        <f>Input!B479</f>
        <v>Hu1-13</v>
      </c>
      <c r="BB479" s="148">
        <f>Input!E479</f>
        <v>0</v>
      </c>
      <c r="BC479" s="136" t="e">
        <f>((U479-1)*EXP(Constants!$B$17*AW479*1000))*1000</f>
        <v>#VALUE!</v>
      </c>
      <c r="BD479" s="142" t="e">
        <f>SQRT((EXP(Constants!$B$17*AW479*1000)*V479)^2+((U479-1)*Constants!$B$17*EXP(Constants!$B$17*AW479*1000)*AY479*1000)^2)*1000</f>
        <v>#VALUE!</v>
      </c>
      <c r="BE479" s="136" t="e">
        <f t="shared" ref="BE479:BE489" si="2557">AW479*1000-58</f>
        <v>#VALUE!</v>
      </c>
      <c r="BF479" s="149" t="e">
        <f t="shared" ref="BF479:BF489" si="2558">AY479/2*1000</f>
        <v>#VALUE!</v>
      </c>
      <c r="BG479" s="158" t="e">
        <f t="shared" ref="BG479:BG489" si="2559">AY479/AW479*100</f>
        <v>#VALUE!</v>
      </c>
      <c r="BH479" s="136"/>
      <c r="BI479" s="18"/>
      <c r="BJ479" s="18"/>
      <c r="BK479" s="18"/>
      <c r="BL479" s="18"/>
      <c r="BM479" s="18"/>
      <c r="BN479" s="157"/>
      <c r="BO479" s="18"/>
      <c r="BP479" s="18"/>
      <c r="BQ479" s="18"/>
      <c r="BR479" s="18"/>
      <c r="BS479" s="18"/>
      <c r="BT479" s="18"/>
      <c r="BU479" s="18"/>
      <c r="BV479" s="18"/>
      <c r="BW479" s="18"/>
      <c r="BX479" s="18"/>
      <c r="BY479" s="18"/>
      <c r="BZ479" s="18"/>
      <c r="CA479" s="18"/>
      <c r="CB479" s="18"/>
      <c r="CC479" s="18"/>
      <c r="CD479" s="18"/>
      <c r="CE479" s="1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  <c r="CY479" s="18"/>
      <c r="CZ479" s="18"/>
      <c r="DA479" s="18"/>
      <c r="DB479" s="18"/>
      <c r="DC479" s="18"/>
      <c r="DD479" s="18"/>
      <c r="DE479" s="18"/>
      <c r="DF479" s="18"/>
    </row>
    <row r="480" spans="1:110" ht="15" customHeight="1" x14ac:dyDescent="0.2">
      <c r="A480" s="18">
        <f>Input!A480</f>
        <v>10369</v>
      </c>
      <c r="B480" s="18" t="str">
        <f>Input!B480</f>
        <v>Larga B1- 3mm</v>
      </c>
      <c r="C480" s="18">
        <f>Input!O480</f>
        <v>1.3724027041551954</v>
      </c>
      <c r="D480" s="18">
        <f>C480*Input!P480/100</f>
        <v>3.4372385556776025E-3</v>
      </c>
      <c r="E480" s="150">
        <f>Input!M480</f>
        <v>1.1617147925474829</v>
      </c>
      <c r="F480" s="151">
        <f>E480*Input!N480/100</f>
        <v>8.0489713403717118E-5</v>
      </c>
      <c r="G480" s="21">
        <f>E480*137.88</f>
        <v>160.17723559644693</v>
      </c>
      <c r="H480" s="151">
        <f>G480*Input!L480/100</f>
        <v>1.9250168360106151E-2</v>
      </c>
      <c r="I480" s="18">
        <v>0.3</v>
      </c>
      <c r="J480" s="127">
        <f>(((C480*Constants!$B$24*0.000000001*Input!G480*(Constants!$B$4/Constants!$B$3))-(I480*0.000000000000001))/Input!F480)*1000000000000</f>
        <v>34.516603495121203</v>
      </c>
      <c r="K480" s="18">
        <f>J480*Input!P480/100</f>
        <v>8.6448241456576536E-2</v>
      </c>
      <c r="L480" s="132">
        <f>(J480/Constants!$B$4)*602200000000*Constants!$B$17/(365.2425*24*60)</f>
        <v>0.47654003554722452</v>
      </c>
      <c r="M480" s="130">
        <f>L480*Input!P480/100</f>
        <v>1.1935139580733934E-3</v>
      </c>
      <c r="N480" s="18">
        <v>5.0000000000000001E-3</v>
      </c>
      <c r="O480" s="127">
        <f>(((G480*Constants!$B$23*0.000000001*Input!G480*(Constants!$B$7/Constants!$B$6))-(N480*0.000000001))/Input!F480)*1000000</f>
        <v>0.40580597493849357</v>
      </c>
      <c r="P480" s="18">
        <f>O480*Input!N480/100</f>
        <v>2.8116373166506193E-5</v>
      </c>
      <c r="Q480" s="128">
        <f>(O480/Constants!$B$7)*602200000000000000*Constants!$B$18/(365.2425*24*60)</f>
        <v>0.302780261811331</v>
      </c>
      <c r="R480" s="129">
        <f>Q480*Input!N480/100</f>
        <v>2.0978209672319689E-5</v>
      </c>
      <c r="S480" s="130">
        <f>Input!S480*Constants!$B$17/Constants!$B$18</f>
        <v>1.5711675911536576</v>
      </c>
      <c r="T480" s="18">
        <f>S480*Input!T480/100</f>
        <v>1.5015077517652035E-3</v>
      </c>
      <c r="U480" s="18">
        <f>S480*1/((U479+U481)/2)</f>
        <v>1.5757432639327391</v>
      </c>
      <c r="V480" s="18">
        <f>U480*Input!T480/100</f>
        <v>1.505880555905268E-3</v>
      </c>
      <c r="W480" s="131">
        <v>3.0000000000000001E-3</v>
      </c>
      <c r="X480" s="127">
        <f>IF((((Constants!$B$25*0.000000001*Input!G480/Input!W480*(Constants!$B$11/Constants!$B$9))-(W480*0.000000001))/Input!F480)*1000000000&lt;0, "n.d.", (((Constants!$B$25*0.000000001*Input!G480/Input!W480*(Constants!$B$11/Constants!$B$9))-(W480*0.000000001))/Input!F480)*1000000000)</f>
        <v>3.7377566104891936E-2</v>
      </c>
      <c r="Y480" s="127">
        <f>X480*Input!X480/100</f>
        <v>3.7218650820204283E-4</v>
      </c>
      <c r="Z480" s="127">
        <f>(X480/Constants!$B$11)*6.022E+23*0.000000001*Constants!$B$19/(365.2425*24*60)</f>
        <v>9.1250722554755708E-6</v>
      </c>
      <c r="AA480" s="127">
        <f>Z480*Input!X480/100</f>
        <v>9.0862758969538601E-8</v>
      </c>
      <c r="AB480" s="132">
        <v>0.05</v>
      </c>
      <c r="AC480" s="132">
        <v>0.9</v>
      </c>
      <c r="AD480" s="127">
        <f>(((Input!G480*Constants!$B$25*0.000000001*Input!U480*(Constants!$B$10/Constants!$B$9))-((AB480*0.000000000000001)+(Input!G480*AC480*0.000000000000001)))/Input!F480)*1000000000000</f>
        <v>2.1457098268042464E-2</v>
      </c>
      <c r="AE480" s="127">
        <f>AD480*Input!V480/100</f>
        <v>1.2501784524594892E-3</v>
      </c>
      <c r="AF480" s="127">
        <f>(AD480/Constants!$B$10)*602200000000*Constants!$B$16/(365.2425*24*60)</f>
        <v>9.7942359375063947E-4</v>
      </c>
      <c r="AG480" s="127">
        <f>AF480*Input!V480/100</f>
        <v>5.7065231162274635E-5</v>
      </c>
      <c r="AH480" s="18">
        <f>AF480/Z480</f>
        <v>107.33324255738673</v>
      </c>
      <c r="AI480" s="131">
        <f>AH480*SQRT((AG480/AF480)^2+(AA480/Z480)^2)</f>
        <v>6.3443448260175188</v>
      </c>
      <c r="AJ480" s="130">
        <f t="shared" si="2543"/>
        <v>575.74326393273907</v>
      </c>
      <c r="AK480" s="131">
        <f>V480*1000</f>
        <v>1.5058805559052679</v>
      </c>
      <c r="AL480" s="131">
        <f>AF480/Q480</f>
        <v>3.2347669821388152E-3</v>
      </c>
      <c r="AM480" s="131">
        <f>AL480*SQRT((R480/Q480)^2+(AG480/AF480)^2)</f>
        <v>1.8847091012078604E-4</v>
      </c>
      <c r="AN480" s="18">
        <f>AL480*1/((AN479+AN481)/2)</f>
        <v>3.212944710301912E-3</v>
      </c>
      <c r="AO480" s="127">
        <f>AN480*SQRT((R480/Q480)^2+(AG480/AF480)^2)</f>
        <v>1.8719945426114794E-4</v>
      </c>
      <c r="AP480" s="18">
        <f>ThU_Alter_Kombi(AN480,U480)</f>
        <v>0.2225</v>
      </c>
      <c r="AQ480" s="18">
        <f t="shared" si="2549"/>
        <v>1.3299999999999999E-2</v>
      </c>
      <c r="AR480" s="152">
        <f>(AQ480/AP480)</f>
        <v>5.9775280898876404E-2</v>
      </c>
      <c r="AS480" s="129">
        <f t="shared" si="2550"/>
        <v>3.0137606067470813E-5</v>
      </c>
      <c r="AT480" s="129">
        <f t="shared" si="2551"/>
        <v>3.0010198806419833E-7</v>
      </c>
      <c r="AU480" s="18">
        <v>0.75</v>
      </c>
      <c r="AV480" s="18">
        <f>AU480/2</f>
        <v>0.375</v>
      </c>
      <c r="AW480" s="18">
        <f t="shared" si="2553"/>
        <v>0.221</v>
      </c>
      <c r="AX480" s="133">
        <f t="shared" si="2554"/>
        <v>1.3025274E-2</v>
      </c>
      <c r="AY480" s="133">
        <f t="shared" si="2555"/>
        <v>1.3021553984649136E-2</v>
      </c>
      <c r="AZ480" s="152">
        <f t="shared" si="2556"/>
        <v>5.893789140271493E-2</v>
      </c>
      <c r="BA480" s="18" t="str">
        <f>Input!B480</f>
        <v>Larga B1- 3mm</v>
      </c>
      <c r="BB480" s="134">
        <f>Input!E480</f>
        <v>3</v>
      </c>
      <c r="BC480" s="18">
        <f>((U480-1)*EXP(Constants!$B$17*AW480*1000))*1000</f>
        <v>576.10245275951524</v>
      </c>
      <c r="BD480" s="130">
        <f>SQRT((EXP(Constants!$B$17*AW480*1000)*V480)^2+((U480-1)*Constants!$B$17*EXP(Constants!$B$17*AW480*1000)*AY480*1000)^2)*1000</f>
        <v>1.5069687408542594</v>
      </c>
      <c r="BE480" s="18">
        <f t="shared" si="2557"/>
        <v>163</v>
      </c>
      <c r="BF480" s="135">
        <f t="shared" si="2558"/>
        <v>6.5107769923245682</v>
      </c>
      <c r="BG480" s="20">
        <f t="shared" si="2559"/>
        <v>5.8921058754068492</v>
      </c>
      <c r="BH480" s="18"/>
      <c r="BI480" s="18"/>
      <c r="BJ480" s="18"/>
      <c r="BK480" s="18"/>
      <c r="BL480" s="18"/>
      <c r="BM480" s="18"/>
      <c r="BN480" s="157"/>
      <c r="BO480" s="18"/>
      <c r="BP480" s="18"/>
      <c r="BQ480" s="18"/>
      <c r="BR480" s="18"/>
      <c r="BS480" s="18"/>
      <c r="BT480" s="18"/>
      <c r="BU480" s="18"/>
      <c r="BV480" s="18"/>
      <c r="BW480" s="18"/>
      <c r="BX480" s="18"/>
      <c r="BY480" s="18"/>
      <c r="BZ480" s="18"/>
      <c r="CA480" s="18"/>
      <c r="CB480" s="18"/>
      <c r="CC480" s="18"/>
      <c r="CD480" s="18"/>
      <c r="CE480" s="1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  <c r="CY480" s="18"/>
      <c r="CZ480" s="18"/>
      <c r="DA480" s="18"/>
      <c r="DB480" s="18"/>
      <c r="DC480" s="18"/>
      <c r="DD480" s="18"/>
      <c r="DE480" s="18"/>
      <c r="DF480" s="18"/>
    </row>
    <row r="481" spans="1:110" ht="15" customHeight="1" x14ac:dyDescent="0.2">
      <c r="A481" s="136">
        <f>Input!A481</f>
        <v>10368</v>
      </c>
      <c r="B481" s="136" t="str">
        <f>Input!B481</f>
        <v>Hu1-13</v>
      </c>
      <c r="C481" s="136">
        <f>Input!O481</f>
        <v>2.2829922225714054</v>
      </c>
      <c r="D481" s="136">
        <f>C481*Input!P481/100</f>
        <v>1.2671564710910991E-2</v>
      </c>
      <c r="E481" s="137">
        <f>Input!M481</f>
        <v>3.0130648568837834</v>
      </c>
      <c r="F481" s="138">
        <f>E481*Input!N481/100</f>
        <v>2.8979129310340116E-4</v>
      </c>
      <c r="G481" s="139">
        <f t="shared" ref="G481" si="2560">E481*137.88</f>
        <v>415.44138246713607</v>
      </c>
      <c r="H481" s="138">
        <f>G481*Input!L481/100</f>
        <v>3.6140744457737767E-2</v>
      </c>
      <c r="I481" s="136">
        <v>0</v>
      </c>
      <c r="J481" s="140">
        <f>(((C481*Constants!$B$24*0.000000001*Input!G481*(Constants!$B$4/Constants!$B$3))-(I481*0.000000000000001))/Input!F481)*1000000000000</f>
        <v>747.86360036273334</v>
      </c>
      <c r="K481" s="136">
        <f>J481*Input!P481/100</f>
        <v>4.1509567633381863</v>
      </c>
      <c r="L481" s="141">
        <f>(J481/Constants!$B$4)*602200000000*Constants!$B$17/(365.2425*24*60)</f>
        <v>10.32508736706108</v>
      </c>
      <c r="M481" s="142">
        <f>L481*Input!P481/100</f>
        <v>5.7308566986776908E-2</v>
      </c>
      <c r="N481" s="136">
        <v>0</v>
      </c>
      <c r="O481" s="140">
        <f>(((G481*Constants!$B$23*0.000000001*Input!G481*(Constants!$B$7/Constants!$B$6))-(N481*0.000000001))/Input!F481)*1000000</f>
        <v>13.709108681939634</v>
      </c>
      <c r="P481" s="136">
        <f>O481*Input!N481/100</f>
        <v>1.3185180276348706E-3</v>
      </c>
      <c r="Q481" s="143">
        <f>(O481/Constants!$B$7)*602200000000000000*Constants!$B$18/(365.2425*24*60)</f>
        <v>10.228650567667962</v>
      </c>
      <c r="R481" s="144">
        <f>Q481*Input!N481/100</f>
        <v>9.8377367083063352E-4</v>
      </c>
      <c r="S481" s="142">
        <f>Input!S481*Constants!$B$17/Constants!$B$18</f>
        <v>0.99716324076830332</v>
      </c>
      <c r="T481" s="136">
        <f>S481*Input!T481/100</f>
        <v>8.5596472131385854E-4</v>
      </c>
      <c r="U481" s="142">
        <f>S481</f>
        <v>0.99716324076830332</v>
      </c>
      <c r="V481" s="136">
        <f>U481*Input!T481/100</f>
        <v>8.5596472131385854E-4</v>
      </c>
      <c r="W481" s="145">
        <v>0</v>
      </c>
      <c r="X481" s="140">
        <f>(((Constants!$B$25*0.000000001*Input!G481/Input!W481*(Constants!$B$11/Constants!$B$9))-(W481*0.000000001))/Input!F481)*1000000000</f>
        <v>0.89500595464902089</v>
      </c>
      <c r="Y481" s="140">
        <f>X481*Input!X481/100</f>
        <v>3.0284046815102651E-3</v>
      </c>
      <c r="Z481" s="140">
        <f>(X481/Constants!$B$11)*6.022E+23*0.000000001*Constants!$B$19/(365.2425*24*60)</f>
        <v>2.1849988793637152E-4</v>
      </c>
      <c r="AA481" s="140">
        <f>Z481*Input!X481/100</f>
        <v>7.3933148723626728E-7</v>
      </c>
      <c r="AB481" s="141">
        <v>0</v>
      </c>
      <c r="AC481" s="141">
        <v>0.9</v>
      </c>
      <c r="AD481" s="140">
        <f>(((Input!G481*Constants!$B$25*0.000000001*Input!U481*(Constants!$B$10/Constants!$B$9))-((AB481*0.000000000000001)+(Input!G481*AC481*0.000000000000001)))/Input!F481)*1000000000000</f>
        <v>226.5389276654237</v>
      </c>
      <c r="AE481" s="140">
        <f>AD481*Input!V481/100</f>
        <v>0.4270744580333497</v>
      </c>
      <c r="AF481" s="140">
        <f>(AD481/Constants!$B$10)*602200000000*Constants!$B$16/(365.2425*24*60)</f>
        <v>10.340520786491574</v>
      </c>
      <c r="AG481" s="140">
        <f>AF481*Input!V481/100</f>
        <v>1.949409912099407E-2</v>
      </c>
      <c r="AH481" s="136">
        <f t="shared" ref="AH481" si="2561">AF481/Z481</f>
        <v>47325.062196383347</v>
      </c>
      <c r="AI481" s="145">
        <f t="shared" ref="AI481" si="2562">AH481*SQRT((AG481/AF481)^2+(AA481/Z481)^2)</f>
        <v>183.30906522094361</v>
      </c>
      <c r="AJ481" s="142">
        <f t="shared" si="2543"/>
        <v>-2.8367592316966839</v>
      </c>
      <c r="AK481" s="145">
        <f t="shared" ref="AK481" si="2563">V481*1000</f>
        <v>0.85596472131385859</v>
      </c>
      <c r="AL481" s="145">
        <f t="shared" ref="AL481" si="2564">AF481/Q481</f>
        <v>1.0109369479467043</v>
      </c>
      <c r="AM481" s="145">
        <f t="shared" ref="AM481" si="2565">AL481*SQRT((R481/Q481)^2+(AG481/AF481)^2)</f>
        <v>1.9083115239565118E-3</v>
      </c>
      <c r="AN481" s="136">
        <f>AF481/Q481</f>
        <v>1.0109369479467043</v>
      </c>
      <c r="AO481" s="140">
        <f t="shared" ref="AO481" si="2566">AN481*SQRT((R481/Q481)^2+(AG481/AF481)^2)</f>
        <v>1.9083115239565118E-3</v>
      </c>
      <c r="AP481" s="136" t="str">
        <f t="shared" ref="AP481" si="2567">ThU_Alter_Kombi(AN481,U481)</f>
        <v>Out of range</v>
      </c>
      <c r="AQ481" s="136" t="e">
        <f t="shared" si="2549"/>
        <v>#VALUE!</v>
      </c>
      <c r="AR481" s="136" t="e">
        <f>(AQ481/AP481)*100</f>
        <v>#VALUE!</v>
      </c>
      <c r="AS481" s="144">
        <f t="shared" si="2550"/>
        <v>2.1361555611943001E-5</v>
      </c>
      <c r="AT481" s="144">
        <f t="shared" si="2551"/>
        <v>7.2309645230170218E-8</v>
      </c>
      <c r="AU481" s="136">
        <v>0.75</v>
      </c>
      <c r="AV481" s="136">
        <f t="shared" ref="AV481" si="2568">AU481/2</f>
        <v>0.375</v>
      </c>
      <c r="AW481" s="136" t="str">
        <f t="shared" si="2553"/>
        <v>Out of range</v>
      </c>
      <c r="AX481" s="146">
        <f t="shared" si="2554"/>
        <v>0</v>
      </c>
      <c r="AY481" s="146" t="e">
        <f t="shared" si="2555"/>
        <v>#VALUE!</v>
      </c>
      <c r="AZ481" s="147" t="e">
        <f t="shared" si="2556"/>
        <v>#VALUE!</v>
      </c>
      <c r="BA481" s="136" t="str">
        <f>Input!B481</f>
        <v>Hu1-13</v>
      </c>
      <c r="BB481" s="148">
        <f>Input!E481</f>
        <v>0</v>
      </c>
      <c r="BC481" s="136" t="e">
        <f>((U481-1)*EXP(Constants!$B$17*AW481*1000))*1000</f>
        <v>#VALUE!</v>
      </c>
      <c r="BD481" s="142" t="e">
        <f>SQRT((EXP(Constants!$B$17*AW481*1000)*V481)^2+((U481-1)*Constants!$B$17*EXP(Constants!$B$17*AW481*1000)*AY481*1000)^2)*1000</f>
        <v>#VALUE!</v>
      </c>
      <c r="BE481" s="136" t="e">
        <f t="shared" si="2557"/>
        <v>#VALUE!</v>
      </c>
      <c r="BF481" s="149" t="e">
        <f t="shared" si="2558"/>
        <v>#VALUE!</v>
      </c>
      <c r="BG481" s="158" t="e">
        <f t="shared" si="2559"/>
        <v>#VALUE!</v>
      </c>
      <c r="BH481" s="136"/>
      <c r="BI481" s="18"/>
      <c r="BJ481" s="18"/>
      <c r="BK481" s="18"/>
      <c r="BL481" s="18"/>
      <c r="BM481" s="18"/>
      <c r="BN481" s="157"/>
      <c r="BO481" s="18"/>
      <c r="BP481" s="18"/>
      <c r="BQ481" s="18"/>
      <c r="BR481" s="18"/>
      <c r="BS481" s="18"/>
      <c r="BT481" s="18"/>
      <c r="BU481" s="18"/>
      <c r="BV481" s="18"/>
      <c r="BW481" s="18"/>
      <c r="BX481" s="18"/>
      <c r="BY481" s="18"/>
      <c r="BZ481" s="18"/>
      <c r="CA481" s="18"/>
      <c r="CB481" s="18"/>
      <c r="CC481" s="18"/>
      <c r="CD481" s="18"/>
      <c r="CE481" s="1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  <c r="CY481" s="18"/>
      <c r="CZ481" s="18"/>
      <c r="DA481" s="18"/>
      <c r="DB481" s="18"/>
      <c r="DC481" s="18"/>
      <c r="DD481" s="18"/>
      <c r="DE481" s="18"/>
      <c r="DF481" s="18"/>
    </row>
    <row r="482" spans="1:110" ht="15" customHeight="1" x14ac:dyDescent="0.2">
      <c r="A482" s="18">
        <f>Input!A482</f>
        <v>10370</v>
      </c>
      <c r="B482" s="18" t="str">
        <f>Input!B482</f>
        <v>Larga B1- 186mm</v>
      </c>
      <c r="C482" s="18">
        <f>Input!O482</f>
        <v>1.9053460437280998</v>
      </c>
      <c r="D482" s="18">
        <f>C482*Input!P482/100</f>
        <v>5.8495525036453624E-3</v>
      </c>
      <c r="E482" s="150">
        <f>Input!M482</f>
        <v>1.6323161549269296</v>
      </c>
      <c r="F482" s="151">
        <f>E482*Input!N482/100</f>
        <v>1.0420354861931419E-4</v>
      </c>
      <c r="G482" s="21">
        <f>E482*137.88</f>
        <v>225.06375144132505</v>
      </c>
      <c r="H482" s="151">
        <f>G482*Input!L482/100</f>
        <v>1.507500299920856E-2</v>
      </c>
      <c r="I482" s="18">
        <v>0.3</v>
      </c>
      <c r="J482" s="127">
        <f>(((C482*Constants!$B$24*0.000000001*Input!G482*(Constants!$B$4/Constants!$B$3))-(I482*0.000000000000001))/Input!F482)*1000000000000</f>
        <v>41.017225435727504</v>
      </c>
      <c r="K482" s="18">
        <f>J482*Input!P482/100</f>
        <v>0.12592589914569099</v>
      </c>
      <c r="L482" s="132">
        <f>(J482/Constants!$B$4)*602200000000*Constants!$B$17/(365.2425*24*60)</f>
        <v>0.56628833917430255</v>
      </c>
      <c r="M482" s="130">
        <f>L482*Input!P482/100</f>
        <v>1.7385468551007874E-3</v>
      </c>
      <c r="N482" s="18">
        <v>5.0000000000000001E-3</v>
      </c>
      <c r="O482" s="127">
        <f>(((G482*Constants!$B$23*0.000000001*Input!G482*(Constants!$B$7/Constants!$B$6))-(N482*0.000000001))/Input!F482)*1000000</f>
        <v>0.48805919266203157</v>
      </c>
      <c r="P482" s="18">
        <f>O482*Input!N482/100</f>
        <v>3.1156647968075691E-5</v>
      </c>
      <c r="Q482" s="128">
        <f>(O482/Constants!$B$7)*602200000000000000*Constants!$B$18/(365.2425*24*60)</f>
        <v>0.36415109500552423</v>
      </c>
      <c r="R482" s="129">
        <f>Q482*Input!N482/100</f>
        <v>2.3246621813213195E-5</v>
      </c>
      <c r="S482" s="130">
        <f>Input!S482*Constants!$B$17/Constants!$B$18</f>
        <v>1.556676490173472</v>
      </c>
      <c r="T482" s="18">
        <f>S482*Input!T482/100</f>
        <v>1.2086811470967212E-3</v>
      </c>
      <c r="U482" s="18">
        <f>S482*1/((U481+U483)/2)</f>
        <v>1.5600177483746092</v>
      </c>
      <c r="V482" s="18">
        <f>U482*Input!T482/100</f>
        <v>1.2112754663536702E-3</v>
      </c>
      <c r="W482" s="131">
        <v>3.0000000000000001E-3</v>
      </c>
      <c r="X482" s="127">
        <f>IF((((Constants!$B$25*0.000000001*Input!G482/Input!W482*(Constants!$B$11/Constants!$B$9))-(W482*0.000000001))/Input!F482)*1000000000&lt;0, "n.d.", (((Constants!$B$25*0.000000001*Input!G482/Input!W482*(Constants!$B$11/Constants!$B$9))-(W482*0.000000001))/Input!F482)*1000000000)</f>
        <v>2.1853483839047325E-2</v>
      </c>
      <c r="Y482" s="127">
        <f>X482*Input!X482/100</f>
        <v>1.5969745181854282E-4</v>
      </c>
      <c r="Z482" s="127">
        <f>(X482/Constants!$B$11)*6.022E+23*0.000000001*Constants!$B$19/(365.2425*24*60)</f>
        <v>5.3351419005068754E-6</v>
      </c>
      <c r="AA482" s="127">
        <f>Z482*Input!X482/100</f>
        <v>3.8987310804830837E-8</v>
      </c>
      <c r="AB482" s="132">
        <v>0.05</v>
      </c>
      <c r="AC482" s="132">
        <v>0.9</v>
      </c>
      <c r="AD482" s="127">
        <f>(((Input!G482*Constants!$B$25*0.000000001*Input!U482*(Constants!$B$10/Constants!$B$9))-((AB482*0.000000000000001)+(Input!G482*AC482*0.000000000000001)))/Input!F482)*1000000000000</f>
        <v>1.7603768125076986</v>
      </c>
      <c r="AE482" s="127">
        <f>AD482*Input!V482/100</f>
        <v>8.2576272283564241E-3</v>
      </c>
      <c r="AF482" s="127">
        <f>(AD482/Constants!$B$10)*602200000000*Constants!$B$16/(365.2425*24*60)</f>
        <v>8.035357635610442E-2</v>
      </c>
      <c r="AG482" s="127">
        <f>AF482*Input!V482/100</f>
        <v>3.7692491476797556E-4</v>
      </c>
      <c r="AH482" s="18">
        <f>AF482/Z482</f>
        <v>15061.188222279576</v>
      </c>
      <c r="AI482" s="131">
        <f>AH482*SQRT((AG482/AF482)^2+(AA482/Z482)^2)</f>
        <v>130.78586567453132</v>
      </c>
      <c r="AJ482" s="130">
        <f t="shared" si="2543"/>
        <v>560.01774837460914</v>
      </c>
      <c r="AK482" s="131">
        <f>V482*1000</f>
        <v>1.2112754663536702</v>
      </c>
      <c r="AL482" s="131">
        <f>AF482/Q482</f>
        <v>0.22065998828009961</v>
      </c>
      <c r="AM482" s="131">
        <f>AL482*SQRT((R482/Q482)^2+(AG482/AF482)^2)</f>
        <v>1.0351741979413925E-3</v>
      </c>
      <c r="AN482" s="18">
        <f>AL482*1/((AN481+AN483)/2)</f>
        <v>0.21842310185051153</v>
      </c>
      <c r="AO482" s="127">
        <f>AN482*SQRT((R482/Q482)^2+(AG482/AF482)^2)</f>
        <v>1.0246803737837681E-3</v>
      </c>
      <c r="AP482" s="18">
        <f>ThU_Alter_Kombi(AN482,U482)</f>
        <v>16.304300000000001</v>
      </c>
      <c r="AQ482" s="18">
        <f t="shared" si="2549"/>
        <v>8.2799999999999999E-2</v>
      </c>
      <c r="AR482" s="152">
        <f>(AQ482/AP482)</f>
        <v>5.0784148966836968E-3</v>
      </c>
      <c r="AS482" s="129">
        <f t="shared" si="2550"/>
        <v>1.4650901709978219E-5</v>
      </c>
      <c r="AT482" s="129">
        <f t="shared" si="2551"/>
        <v>1.0706764016888661E-7</v>
      </c>
      <c r="AU482" s="18">
        <v>0.75</v>
      </c>
      <c r="AV482" s="18">
        <f>AU482/2</f>
        <v>0.375</v>
      </c>
      <c r="AW482" s="18">
        <f t="shared" si="2553"/>
        <v>16.303599999999999</v>
      </c>
      <c r="AX482" s="133">
        <f t="shared" si="2554"/>
        <v>8.0679343299999998E-2</v>
      </c>
      <c r="AY482" s="133">
        <f t="shared" si="2555"/>
        <v>8.3028574633833674E-2</v>
      </c>
      <c r="AZ482" s="152">
        <f t="shared" si="2556"/>
        <v>4.9485600296866952E-3</v>
      </c>
      <c r="BA482" s="18" t="str">
        <f>Input!B482</f>
        <v>Larga B1- 186mm</v>
      </c>
      <c r="BB482" s="134">
        <f>Input!E482</f>
        <v>186</v>
      </c>
      <c r="BC482" s="18">
        <f>((U482-1)*EXP(Constants!$B$17*AW482*1000))*1000</f>
        <v>586.3859638610412</v>
      </c>
      <c r="BD482" s="130">
        <f>SQRT((EXP(Constants!$B$17*AW482*1000)*V482)^2+((U482-1)*Constants!$B$17*EXP(Constants!$B$17*AW482*1000)*AY482*1000)^2)*1000</f>
        <v>1.2757283666558039</v>
      </c>
      <c r="BE482" s="18">
        <f t="shared" si="2557"/>
        <v>16245.599999999999</v>
      </c>
      <c r="BF482" s="135">
        <f t="shared" si="2558"/>
        <v>41.514287316916835</v>
      </c>
      <c r="BG482" s="20">
        <f t="shared" si="2559"/>
        <v>0.50926528272181404</v>
      </c>
      <c r="BH482" s="18"/>
      <c r="BI482" s="18"/>
      <c r="BJ482" s="18"/>
      <c r="BK482" s="18"/>
      <c r="BL482" s="18"/>
      <c r="BM482" s="18"/>
      <c r="BN482" s="157"/>
      <c r="BO482" s="18"/>
      <c r="BP482" s="18"/>
      <c r="BQ482" s="18"/>
      <c r="BR482" s="18"/>
      <c r="BS482" s="18"/>
      <c r="BT482" s="18"/>
      <c r="BU482" s="18"/>
      <c r="BV482" s="18"/>
      <c r="BW482" s="18"/>
      <c r="BX482" s="18"/>
      <c r="BY482" s="18"/>
      <c r="BZ482" s="18"/>
      <c r="CA482" s="18"/>
      <c r="CB482" s="18"/>
      <c r="CC482" s="18"/>
      <c r="CD482" s="18"/>
      <c r="CE482" s="1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  <c r="CY482" s="18"/>
      <c r="CZ482" s="18"/>
      <c r="DA482" s="18"/>
      <c r="DB482" s="18"/>
      <c r="DC482" s="18"/>
      <c r="DD482" s="18"/>
      <c r="DE482" s="18"/>
      <c r="DF482" s="18"/>
    </row>
    <row r="483" spans="1:110" ht="15" customHeight="1" x14ac:dyDescent="0.2">
      <c r="A483" s="136">
        <f>Input!A483</f>
        <v>10368</v>
      </c>
      <c r="B483" s="136" t="str">
        <f>Input!B483</f>
        <v>Hu1-13</v>
      </c>
      <c r="C483" s="136">
        <f>Input!O483</f>
        <v>2.3006920593337257</v>
      </c>
      <c r="D483" s="136">
        <f>C483*Input!P483/100</f>
        <v>1.3102961855973072E-2</v>
      </c>
      <c r="E483" s="137">
        <f>Input!M483</f>
        <v>3.012762405520343</v>
      </c>
      <c r="F483" s="138">
        <f>E483*Input!N483/100</f>
        <v>2.8637454252706959E-4</v>
      </c>
      <c r="G483" s="139">
        <f t="shared" ref="G483" si="2569">E483*137.88</f>
        <v>415.39968047314488</v>
      </c>
      <c r="H483" s="138">
        <f>G483*Input!L483/100</f>
        <v>2.3920626962519415E-2</v>
      </c>
      <c r="I483" s="136">
        <v>0</v>
      </c>
      <c r="J483" s="140">
        <f>(((C483*Constants!$B$24*0.000000001*Input!G483*(Constants!$B$4/Constants!$B$3))-(I483*0.000000000000001))/Input!F483)*1000000000000</f>
        <v>753.66172070498851</v>
      </c>
      <c r="K483" s="136">
        <f>J483*Input!P483/100</f>
        <v>4.2922740306081328</v>
      </c>
      <c r="L483" s="141">
        <f>(J483/Constants!$B$4)*602200000000*Constants!$B$17/(365.2425*24*60)</f>
        <v>10.405136856124972</v>
      </c>
      <c r="M483" s="142">
        <f>L483*Input!P483/100</f>
        <v>5.9259608768097473E-2</v>
      </c>
      <c r="N483" s="136">
        <v>0</v>
      </c>
      <c r="O483" s="140">
        <f>(((G483*Constants!$B$23*0.000000001*Input!G483*(Constants!$B$7/Constants!$B$6))-(N483*0.000000001))/Input!F483)*1000000</f>
        <v>13.707732562005495</v>
      </c>
      <c r="P483" s="136">
        <f>O483*Input!N483/100</f>
        <v>1.3029721940020513E-3</v>
      </c>
      <c r="Q483" s="143">
        <f>(O483/Constants!$B$7)*602200000000000000*Constants!$B$18/(365.2425*24*60)</f>
        <v>10.227623816018962</v>
      </c>
      <c r="R483" s="144">
        <f>Q483*Input!N483/100</f>
        <v>9.7217460164952102E-4</v>
      </c>
      <c r="S483" s="142">
        <f>Input!S483*Constants!$B$17/Constants!$B$18</f>
        <v>0.99855314360665859</v>
      </c>
      <c r="T483" s="136">
        <f>S483*Input!T483/100</f>
        <v>9.9039230948419596E-4</v>
      </c>
      <c r="U483" s="142">
        <f>S483</f>
        <v>0.99855314360665859</v>
      </c>
      <c r="V483" s="136">
        <f>U483*Input!T483/100</f>
        <v>9.9039230948419596E-4</v>
      </c>
      <c r="W483" s="145">
        <v>0</v>
      </c>
      <c r="X483" s="140">
        <f>(((Constants!$B$25*0.000000001*Input!G483/Input!W483*(Constants!$B$11/Constants!$B$9))-(W483*0.000000001))/Input!F483)*1000000000</f>
        <v>0.89824420089711154</v>
      </c>
      <c r="Y483" s="140">
        <f>X483*Input!X483/100</f>
        <v>3.5564815922415906E-3</v>
      </c>
      <c r="Z483" s="140">
        <f>(X483/Constants!$B$11)*6.022E+23*0.000000001*Constants!$B$19/(365.2425*24*60)</f>
        <v>2.1929044853392162E-4</v>
      </c>
      <c r="AA483" s="140">
        <f>Z483*Input!X483/100</f>
        <v>8.6825213320205697E-7</v>
      </c>
      <c r="AB483" s="141">
        <v>0</v>
      </c>
      <c r="AC483" s="141">
        <v>0.9</v>
      </c>
      <c r="AD483" s="140">
        <f>(((Input!G483*Constants!$B$25*0.000000001*Input!U483*(Constants!$B$10/Constants!$B$9))-((AB483*0.000000000000001)+(Input!G483*AC483*0.000000000000001)))/Input!F483)*1000000000000</f>
        <v>226.20434339929054</v>
      </c>
      <c r="AE483" s="140">
        <f>AD483*Input!V483/100</f>
        <v>0.67154951003628849</v>
      </c>
      <c r="AF483" s="140">
        <f>(AD483/Constants!$B$10)*602200000000*Constants!$B$16/(365.2425*24*60)</f>
        <v>10.325248464006265</v>
      </c>
      <c r="AG483" s="140">
        <f>AF483*Input!V483/100</f>
        <v>3.0653326292531723E-2</v>
      </c>
      <c r="AH483" s="136">
        <f t="shared" ref="AH483" si="2570">AF483/Z483</f>
        <v>47084.80708136758</v>
      </c>
      <c r="AI483" s="145">
        <f t="shared" ref="AI483" si="2571">AH483*SQRT((AG483/AF483)^2+(AA483/Z483)^2)</f>
        <v>233.01144144082579</v>
      </c>
      <c r="AJ483" s="142">
        <f t="shared" si="2543"/>
        <v>-1.4468563933414114</v>
      </c>
      <c r="AK483" s="145">
        <f t="shared" ref="AK483" si="2572">V483*1000</f>
        <v>0.99039230948419599</v>
      </c>
      <c r="AL483" s="145">
        <f t="shared" ref="AL483" si="2573">AF483/Q483</f>
        <v>1.0095451934626691</v>
      </c>
      <c r="AM483" s="145">
        <f t="shared" ref="AM483" si="2574">AL483*SQRT((R483/Q483)^2+(AG483/AF483)^2)</f>
        <v>2.9986470812407443E-3</v>
      </c>
      <c r="AN483" s="136">
        <f>AF483/Q483</f>
        <v>1.0095451934626691</v>
      </c>
      <c r="AO483" s="140">
        <f t="shared" ref="AO483" si="2575">AN483*SQRT((R483/Q483)^2+(AG483/AF483)^2)</f>
        <v>2.9986470812407443E-3</v>
      </c>
      <c r="AP483" s="136" t="str">
        <f t="shared" ref="AP483" si="2576">ThU_Alter_Kombi(AN483,U483)</f>
        <v>Out of range</v>
      </c>
      <c r="AQ483" s="136" t="e">
        <f t="shared" si="2549"/>
        <v>#VALUE!</v>
      </c>
      <c r="AR483" s="136" t="e">
        <f>(AQ483/AP483)*100</f>
        <v>#VALUE!</v>
      </c>
      <c r="AS483" s="144">
        <f t="shared" si="2550"/>
        <v>2.1440996704479795E-5</v>
      </c>
      <c r="AT483" s="144">
        <f t="shared" si="2551"/>
        <v>8.4917310375384572E-8</v>
      </c>
      <c r="AU483" s="136">
        <v>0.75</v>
      </c>
      <c r="AV483" s="136">
        <f t="shared" ref="AV483" si="2577">AU483/2</f>
        <v>0.375</v>
      </c>
      <c r="AW483" s="136" t="str">
        <f t="shared" si="2553"/>
        <v>Out of range</v>
      </c>
      <c r="AX483" s="146">
        <f t="shared" si="2554"/>
        <v>0</v>
      </c>
      <c r="AY483" s="146" t="e">
        <f t="shared" si="2555"/>
        <v>#VALUE!</v>
      </c>
      <c r="AZ483" s="147" t="e">
        <f t="shared" si="2556"/>
        <v>#VALUE!</v>
      </c>
      <c r="BA483" s="136" t="str">
        <f>Input!B483</f>
        <v>Hu1-13</v>
      </c>
      <c r="BB483" s="148">
        <f>Input!E483</f>
        <v>0</v>
      </c>
      <c r="BC483" s="136" t="e">
        <f>((U483-1)*EXP(Constants!$B$17*AW483*1000))*1000</f>
        <v>#VALUE!</v>
      </c>
      <c r="BD483" s="142" t="e">
        <f>SQRT((EXP(Constants!$B$17*AW483*1000)*V483)^2+((U483-1)*Constants!$B$17*EXP(Constants!$B$17*AW483*1000)*AY483*1000)^2)*1000</f>
        <v>#VALUE!</v>
      </c>
      <c r="BE483" s="136" t="e">
        <f t="shared" si="2557"/>
        <v>#VALUE!</v>
      </c>
      <c r="BF483" s="149" t="e">
        <f t="shared" si="2558"/>
        <v>#VALUE!</v>
      </c>
      <c r="BG483" s="158" t="e">
        <f t="shared" si="2559"/>
        <v>#VALUE!</v>
      </c>
      <c r="BH483" s="136"/>
      <c r="BI483" s="18"/>
      <c r="BJ483" s="18"/>
      <c r="BK483" s="18"/>
      <c r="BL483" s="18"/>
      <c r="BM483" s="18"/>
      <c r="BN483" s="157"/>
      <c r="BO483" s="18"/>
      <c r="BP483" s="18"/>
      <c r="BQ483" s="18"/>
      <c r="BR483" s="18"/>
      <c r="BS483" s="18"/>
      <c r="BT483" s="18"/>
      <c r="BU483" s="18"/>
      <c r="BV483" s="18"/>
      <c r="BW483" s="18"/>
      <c r="BX483" s="18"/>
      <c r="BY483" s="18"/>
      <c r="BZ483" s="18"/>
      <c r="CA483" s="18"/>
      <c r="CB483" s="18"/>
      <c r="CC483" s="18"/>
      <c r="CD483" s="18"/>
      <c r="CE483" s="1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  <c r="CY483" s="18"/>
      <c r="CZ483" s="18"/>
      <c r="DA483" s="18"/>
      <c r="DB483" s="18"/>
      <c r="DC483" s="18"/>
      <c r="DD483" s="18"/>
      <c r="DE483" s="18"/>
      <c r="DF483" s="18"/>
    </row>
    <row r="484" spans="1:110" ht="15" customHeight="1" x14ac:dyDescent="0.2">
      <c r="A484" s="18">
        <f>Input!A484</f>
        <v>10371</v>
      </c>
      <c r="B484" s="18" t="str">
        <f>Input!B484</f>
        <v>Larga B1- 205mm</v>
      </c>
      <c r="C484" s="18">
        <f>Input!O484</f>
        <v>2.3022348013568887</v>
      </c>
      <c r="D484" s="18">
        <f>C484*Input!P484/100</f>
        <v>7.2969524392167192E-3</v>
      </c>
      <c r="E484" s="150">
        <f>Input!M484</f>
        <v>1.9725464655877378</v>
      </c>
      <c r="F484" s="151">
        <f>E484*Input!N484/100</f>
        <v>1.0605659324511497E-4</v>
      </c>
      <c r="G484" s="21">
        <f>E484*137.88</f>
        <v>271.97470667523726</v>
      </c>
      <c r="H484" s="151">
        <f>G484*Input!L484/100</f>
        <v>2.1342846334495152E-2</v>
      </c>
      <c r="I484" s="18">
        <v>0.3</v>
      </c>
      <c r="J484" s="127">
        <f>(((C484*Constants!$B$24*0.000000001*Input!G484*(Constants!$B$4/Constants!$B$3))-(I484*0.000000000000001))/Input!F484)*1000000000000</f>
        <v>40.203016494822705</v>
      </c>
      <c r="K484" s="18">
        <f>J484*Input!P484/100</f>
        <v>0.12742379669652576</v>
      </c>
      <c r="L484" s="132">
        <f>(J484/Constants!$B$4)*602200000000*Constants!$B$17/(365.2425*24*60)</f>
        <v>0.55504728071684206</v>
      </c>
      <c r="M484" s="130">
        <f>L484*Input!P484/100</f>
        <v>1.75922699392794E-3</v>
      </c>
      <c r="N484" s="18">
        <v>5.0000000000000001E-3</v>
      </c>
      <c r="O484" s="127">
        <f>(((G484*Constants!$B$23*0.000000001*Input!G484*(Constants!$B$7/Constants!$B$6))-(N484*0.000000001))/Input!F484)*1000000</f>
        <v>0.47842431009334319</v>
      </c>
      <c r="P484" s="18">
        <f>O484*Input!N484/100</f>
        <v>2.5723121528103523E-5</v>
      </c>
      <c r="Q484" s="128">
        <f>(O484/Constants!$B$7)*602200000000000000*Constants!$B$18/(365.2425*24*60)</f>
        <v>0.3569623091156392</v>
      </c>
      <c r="R484" s="129">
        <f>Q484*Input!N484/100</f>
        <v>1.9192554944673583E-5</v>
      </c>
      <c r="S484" s="130">
        <f>Input!S484*Constants!$B$17/Constants!$B$18</f>
        <v>1.5537233816889762</v>
      </c>
      <c r="T484" s="18">
        <f>S484*Input!T484/100</f>
        <v>9.3014112482096487E-4</v>
      </c>
      <c r="U484" s="18">
        <f>S484*1/((U483+U485)/2)</f>
        <v>1.5553379616728755</v>
      </c>
      <c r="V484" s="18">
        <f>U484*Input!T484/100</f>
        <v>9.3110769793174921E-4</v>
      </c>
      <c r="W484" s="131">
        <v>3.0000000000000001E-3</v>
      </c>
      <c r="X484" s="127">
        <f>IF((((Constants!$B$25*0.000000001*Input!G484/Input!W484*(Constants!$B$11/Constants!$B$9))-(W484*0.000000001))/Input!F484)*1000000000&lt;0, "n.d.", (((Constants!$B$25*0.000000001*Input!G484/Input!W484*(Constants!$B$11/Constants!$B$9))-(W484*0.000000001))/Input!F484)*1000000000)</f>
        <v>2.3722824419821299E-2</v>
      </c>
      <c r="Y484" s="127">
        <f>X484*Input!X484/100</f>
        <v>1.6707630559909786E-4</v>
      </c>
      <c r="Z484" s="127">
        <f>(X484/Constants!$B$11)*6.022E+23*0.000000001*Constants!$B$19/(365.2425*24*60)</f>
        <v>5.791508369682156E-6</v>
      </c>
      <c r="AA484" s="127">
        <f>Z484*Input!X484/100</f>
        <v>4.0788727561641585E-8</v>
      </c>
      <c r="AB484" s="132">
        <v>0.05</v>
      </c>
      <c r="AC484" s="132">
        <v>0.9</v>
      </c>
      <c r="AD484" s="127">
        <f>(((Input!G484*Constants!$B$25*0.000000001*Input!U484*(Constants!$B$10/Constants!$B$9))-((AB484*0.000000000000001)+(Input!G484*AC484*0.000000000000001)))/Input!F484)*1000000000000</f>
        <v>1.8610487378672143</v>
      </c>
      <c r="AE484" s="127">
        <f>AD484*Input!V484/100</f>
        <v>8.1560177577696003E-3</v>
      </c>
      <c r="AF484" s="127">
        <f>(AD484/Constants!$B$10)*602200000000*Constants!$B$16/(365.2425*24*60)</f>
        <v>8.4948813684735447E-2</v>
      </c>
      <c r="AG484" s="127">
        <f>AF484*Input!V484/100</f>
        <v>3.7228688256072848E-4</v>
      </c>
      <c r="AH484" s="18">
        <f>AF484/Z484</f>
        <v>14667.821966628277</v>
      </c>
      <c r="AI484" s="131">
        <f>AH484*SQRT((AG484/AF484)^2+(AA484/Z484)^2)</f>
        <v>121.67037082271636</v>
      </c>
      <c r="AJ484" s="130">
        <f t="shared" si="2543"/>
        <v>555.33796167287551</v>
      </c>
      <c r="AK484" s="131">
        <f>V484*1000</f>
        <v>0.93110769793174919</v>
      </c>
      <c r="AL484" s="131">
        <f>AF484/Q484</f>
        <v>0.23797698388715874</v>
      </c>
      <c r="AM484" s="131">
        <f>AL484*SQRT((R484/Q484)^2+(AG484/AF484)^2)</f>
        <v>1.0430089939323357E-3</v>
      </c>
      <c r="AN484" s="18">
        <f>AL484*1/((AN483+AN485)/2)</f>
        <v>0.23600184375723607</v>
      </c>
      <c r="AO484" s="127">
        <f>AN484*SQRT((R484/Q484)^2+(AG484/AF484)^2)</f>
        <v>1.034352320979615E-3</v>
      </c>
      <c r="AP484" s="18">
        <f>ThU_Alter_Kombi(AN484,U484)</f>
        <v>17.773800000000001</v>
      </c>
      <c r="AQ484" s="18">
        <f t="shared" si="2549"/>
        <v>8.43E-2</v>
      </c>
      <c r="AR484" s="152">
        <f>(AQ484/AP484)</f>
        <v>4.7429362319819056E-3</v>
      </c>
      <c r="AS484" s="129">
        <f t="shared" si="2550"/>
        <v>1.6224425441527432E-5</v>
      </c>
      <c r="AT484" s="129">
        <f t="shared" si="2551"/>
        <v>1.1426953237972458E-7</v>
      </c>
      <c r="AU484" s="18">
        <v>0.75</v>
      </c>
      <c r="AV484" s="18">
        <f>AU484/2</f>
        <v>0.375</v>
      </c>
      <c r="AW484" s="18">
        <f t="shared" si="2553"/>
        <v>17.773</v>
      </c>
      <c r="AX484" s="133">
        <f t="shared" si="2554"/>
        <v>8.6178921699999994E-2</v>
      </c>
      <c r="AY484" s="133">
        <f t="shared" si="2555"/>
        <v>8.4714481275401196E-2</v>
      </c>
      <c r="AZ484" s="152">
        <f t="shared" si="2556"/>
        <v>4.8488674787599169E-3</v>
      </c>
      <c r="BA484" s="18" t="str">
        <f>Input!B484</f>
        <v>Larga B1- 205mm</v>
      </c>
      <c r="BB484" s="134">
        <f>Input!E484</f>
        <v>205</v>
      </c>
      <c r="BC484" s="18">
        <f>((U484-1)*EXP(Constants!$B$17*AW484*1000))*1000</f>
        <v>583.9021052315212</v>
      </c>
      <c r="BD484" s="130">
        <f>SQRT((EXP(Constants!$B$17*AW484*1000)*V484)^2+((U484-1)*Constants!$B$17*EXP(Constants!$B$17*AW484*1000)*AY484*1000)^2)*1000</f>
        <v>0.98890182087093648</v>
      </c>
      <c r="BE484" s="18">
        <f t="shared" si="2557"/>
        <v>17715</v>
      </c>
      <c r="BF484" s="135">
        <f t="shared" si="2558"/>
        <v>42.357240637700599</v>
      </c>
      <c r="BG484" s="20">
        <f t="shared" si="2559"/>
        <v>0.47664705607045066</v>
      </c>
      <c r="BH484" s="18"/>
      <c r="BI484" s="18"/>
      <c r="BJ484" s="18"/>
      <c r="BK484" s="18"/>
      <c r="BL484" s="18"/>
      <c r="BM484" s="18"/>
      <c r="BN484" s="157"/>
      <c r="BO484" s="18"/>
      <c r="BP484" s="18"/>
      <c r="BQ484" s="18"/>
      <c r="BR484" s="18"/>
      <c r="BS484" s="18"/>
      <c r="BT484" s="18"/>
      <c r="BU484" s="18"/>
      <c r="BV484" s="18"/>
      <c r="BW484" s="18"/>
      <c r="BX484" s="18"/>
      <c r="BY484" s="18"/>
      <c r="BZ484" s="18"/>
      <c r="CA484" s="18"/>
      <c r="CB484" s="18"/>
      <c r="CC484" s="18"/>
      <c r="CD484" s="18"/>
      <c r="CE484" s="1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  <c r="CY484" s="18"/>
      <c r="CZ484" s="18"/>
      <c r="DA484" s="18"/>
      <c r="DB484" s="18"/>
      <c r="DC484" s="18"/>
      <c r="DD484" s="18"/>
      <c r="DE484" s="18"/>
      <c r="DF484" s="18"/>
    </row>
    <row r="485" spans="1:110" ht="15" customHeight="1" x14ac:dyDescent="0.2">
      <c r="A485" s="136">
        <f>Input!A485</f>
        <v>10368</v>
      </c>
      <c r="B485" s="136" t="str">
        <f>Input!B485</f>
        <v>Hu1-13</v>
      </c>
      <c r="C485" s="136">
        <f>Input!O485</f>
        <v>2.2910698477031826</v>
      </c>
      <c r="D485" s="136">
        <f>C485*Input!P485/100</f>
        <v>1.15723106586624E-2</v>
      </c>
      <c r="E485" s="137">
        <f>Input!M485</f>
        <v>3.0125798602428939</v>
      </c>
      <c r="F485" s="138">
        <f>E485*Input!N485/100</f>
        <v>2.8284073612161957E-4</v>
      </c>
      <c r="G485" s="139">
        <f t="shared" ref="G485" si="2578">E485*137.88</f>
        <v>415.37451113029022</v>
      </c>
      <c r="H485" s="138">
        <f>G485*Input!L485/100</f>
        <v>2.0030487612838967E-2</v>
      </c>
      <c r="I485" s="136">
        <v>0</v>
      </c>
      <c r="J485" s="140">
        <f>(((C485*Constants!$B$24*0.000000001*Input!G485*(Constants!$B$4/Constants!$B$3))-(I485*0.000000000000001))/Input!F485)*1000000000000</f>
        <v>750.50967237020927</v>
      </c>
      <c r="K485" s="136">
        <f>J485*Input!P485/100</f>
        <v>3.7908626355088724</v>
      </c>
      <c r="L485" s="141">
        <f>(J485/Constants!$B$4)*602200000000*Constants!$B$17/(365.2425*24*60)</f>
        <v>10.361619329097302</v>
      </c>
      <c r="M485" s="142">
        <f>L485*Input!P485/100</f>
        <v>5.2337067734239413E-2</v>
      </c>
      <c r="N485" s="136">
        <v>0</v>
      </c>
      <c r="O485" s="140">
        <f>(((G485*Constants!$B$23*0.000000001*Input!G485*(Constants!$B$7/Constants!$B$6))-(N485*0.000000001))/Input!F485)*1000000</f>
        <v>13.706902001374784</v>
      </c>
      <c r="P485" s="136">
        <f>O485*Input!N485/100</f>
        <v>1.2868937694163454E-3</v>
      </c>
      <c r="Q485" s="143">
        <f>(O485/Constants!$B$7)*602200000000000000*Constants!$B$18/(365.2425*24*60)</f>
        <v>10.227004117491225</v>
      </c>
      <c r="R485" s="144">
        <f>Q485*Input!N485/100</f>
        <v>9.6017815530268836E-4</v>
      </c>
      <c r="S485" s="142">
        <f>Input!S485*Constants!$B$17/Constants!$B$18</f>
        <v>0.99937067742300001</v>
      </c>
      <c r="T485" s="136">
        <f>S485*Input!T485/100</f>
        <v>9.4619770252933101E-4</v>
      </c>
      <c r="U485" s="142">
        <f>S485</f>
        <v>0.99937067742300001</v>
      </c>
      <c r="V485" s="136">
        <f>U485*Input!T485/100</f>
        <v>9.4619770252933101E-4</v>
      </c>
      <c r="W485" s="145">
        <v>0</v>
      </c>
      <c r="X485" s="140">
        <f>(((Constants!$B$25*0.000000001*Input!G485/Input!W485*(Constants!$B$11/Constants!$B$9))-(W485*0.000000001))/Input!F485)*1000000000</f>
        <v>0.89052261453821535</v>
      </c>
      <c r="Y485" s="140">
        <f>X485*Input!X485/100</f>
        <v>3.043502237601033E-3</v>
      </c>
      <c r="Z485" s="140">
        <f>(X485/Constants!$B$11)*6.022E+23*0.000000001*Constants!$B$19/(365.2425*24*60)</f>
        <v>2.1740535967462854E-4</v>
      </c>
      <c r="AA485" s="140">
        <f>Z485*Input!X485/100</f>
        <v>7.4301728876285E-7</v>
      </c>
      <c r="AB485" s="141">
        <v>0</v>
      </c>
      <c r="AC485" s="141">
        <v>0.9</v>
      </c>
      <c r="AD485" s="140">
        <f>(((Input!G485*Constants!$B$25*0.000000001*Input!U485*(Constants!$B$10/Constants!$B$9))-((AB485*0.000000000000001)+(Input!G485*AC485*0.000000000000001)))/Input!F485)*1000000000000</f>
        <v>225.66365776818245</v>
      </c>
      <c r="AE485" s="140">
        <f>AD485*Input!V485/100</f>
        <v>0.65503777878480862</v>
      </c>
      <c r="AF485" s="140">
        <f>(AD485/Constants!$B$10)*602200000000*Constants!$B$16/(365.2425*24*60)</f>
        <v>10.30056850694525</v>
      </c>
      <c r="AG485" s="140">
        <f>AF485*Input!V485/100</f>
        <v>2.9899637282053762E-2</v>
      </c>
      <c r="AH485" s="136">
        <f t="shared" ref="AH485" si="2579">AF485/Z485</f>
        <v>47379.551830558383</v>
      </c>
      <c r="AI485" s="145">
        <f t="shared" ref="AI485" si="2580">AH485*SQRT((AG485/AF485)^2+(AA485/Z485)^2)</f>
        <v>212.44938807248016</v>
      </c>
      <c r="AJ485" s="142">
        <f t="shared" si="2543"/>
        <v>-0.62932257699999106</v>
      </c>
      <c r="AK485" s="145">
        <f t="shared" ref="AK485" si="2581">V485*1000</f>
        <v>0.946197702529331</v>
      </c>
      <c r="AL485" s="145">
        <f t="shared" ref="AL485" si="2582">AF485/Q485</f>
        <v>1.007193151445809</v>
      </c>
      <c r="AM485" s="145">
        <f t="shared" ref="AM485" si="2583">AL485*SQRT((R485/Q485)^2+(AG485/AF485)^2)</f>
        <v>2.9251257478981468E-3</v>
      </c>
      <c r="AN485" s="136">
        <f>AF485/Q485</f>
        <v>1.007193151445809</v>
      </c>
      <c r="AO485" s="140">
        <f t="shared" ref="AO485" si="2584">AN485*SQRT((R485/Q485)^2+(AG485/AF485)^2)</f>
        <v>2.9251257478981468E-3</v>
      </c>
      <c r="AP485" s="136" t="str">
        <f t="shared" ref="AP485" si="2585">ThU_Alter_Kombi(AN485,U485)</f>
        <v>Out of range</v>
      </c>
      <c r="AQ485" s="136" t="e">
        <f t="shared" si="2549"/>
        <v>#VALUE!</v>
      </c>
      <c r="AR485" s="136" t="e">
        <f>(AQ485/AP485)*100</f>
        <v>#VALUE!</v>
      </c>
      <c r="AS485" s="144">
        <f t="shared" si="2550"/>
        <v>2.1257971266756468E-5</v>
      </c>
      <c r="AT485" s="144">
        <f t="shared" si="2551"/>
        <v>7.2679896168923615E-8</v>
      </c>
      <c r="AU485" s="136">
        <v>0.75</v>
      </c>
      <c r="AV485" s="136">
        <f t="shared" ref="AV485" si="2586">AU485/2</f>
        <v>0.375</v>
      </c>
      <c r="AW485" s="136" t="str">
        <f t="shared" si="2553"/>
        <v>Out of range</v>
      </c>
      <c r="AX485" s="146">
        <f t="shared" si="2554"/>
        <v>94.233830183899997</v>
      </c>
      <c r="AY485" s="146" t="e">
        <f t="shared" si="2555"/>
        <v>#VALUE!</v>
      </c>
      <c r="AZ485" s="147" t="e">
        <f t="shared" si="2556"/>
        <v>#VALUE!</v>
      </c>
      <c r="BA485" s="136" t="str">
        <f>Input!B485</f>
        <v>Hu1-13</v>
      </c>
      <c r="BB485" s="148">
        <f>Input!E485</f>
        <v>0</v>
      </c>
      <c r="BC485" s="136" t="e">
        <f>((U485-1)*EXP(Constants!$B$17*AW485*1000))*1000</f>
        <v>#VALUE!</v>
      </c>
      <c r="BD485" s="142" t="e">
        <f>SQRT((EXP(Constants!$B$17*AW485*1000)*V485)^2+((U485-1)*Constants!$B$17*EXP(Constants!$B$17*AW485*1000)*AY485*1000)^2)*1000</f>
        <v>#VALUE!</v>
      </c>
      <c r="BE485" s="136" t="e">
        <f t="shared" si="2557"/>
        <v>#VALUE!</v>
      </c>
      <c r="BF485" s="149" t="e">
        <f t="shared" si="2558"/>
        <v>#VALUE!</v>
      </c>
      <c r="BG485" s="158" t="e">
        <f t="shared" si="2559"/>
        <v>#VALUE!</v>
      </c>
      <c r="BH485" s="136"/>
      <c r="BI485" s="18"/>
      <c r="BJ485" s="18"/>
      <c r="BK485" s="18"/>
      <c r="BL485" s="18"/>
      <c r="BM485" s="18"/>
      <c r="BN485" s="157"/>
      <c r="BO485" s="18"/>
      <c r="BP485" s="18"/>
      <c r="BQ485" s="18"/>
      <c r="BR485" s="18"/>
      <c r="BS485" s="18"/>
      <c r="BT485" s="18"/>
      <c r="BU485" s="18"/>
      <c r="BV485" s="18"/>
      <c r="BW485" s="18"/>
      <c r="BX485" s="18"/>
      <c r="BY485" s="18"/>
      <c r="BZ485" s="18"/>
      <c r="CA485" s="18"/>
      <c r="CB485" s="18"/>
      <c r="CC485" s="18"/>
      <c r="CD485" s="18"/>
      <c r="CE485" s="1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  <c r="CY485" s="18"/>
      <c r="CZ485" s="18"/>
      <c r="DA485" s="18"/>
      <c r="DB485" s="18"/>
      <c r="DC485" s="18"/>
      <c r="DD485" s="18"/>
      <c r="DE485" s="18"/>
      <c r="DF485" s="18"/>
    </row>
    <row r="486" spans="1:110" ht="15" customHeight="1" x14ac:dyDescent="0.2">
      <c r="A486" s="18">
        <f>Input!A486</f>
        <v>10372</v>
      </c>
      <c r="B486" s="18" t="str">
        <f>Input!B486</f>
        <v>Larga B1- 301mm</v>
      </c>
      <c r="C486" s="18">
        <f>Input!O486</f>
        <v>1.3994633980672546</v>
      </c>
      <c r="D486" s="18">
        <f>C486*Input!P486/100</f>
        <v>4.7830638946984774E-3</v>
      </c>
      <c r="E486" s="150">
        <f>Input!M486</f>
        <v>1.2291453036000719</v>
      </c>
      <c r="F486" s="151">
        <f>E486*Input!N486/100</f>
        <v>8.8707414380386724E-5</v>
      </c>
      <c r="G486" s="21">
        <f>E486*137.88</f>
        <v>169.4745544603779</v>
      </c>
      <c r="H486" s="151">
        <f>G486*Input!L486/100</f>
        <v>1.043377470254935E-2</v>
      </c>
      <c r="I486" s="18">
        <v>0.3</v>
      </c>
      <c r="J486" s="127">
        <f>(((C486*Constants!$B$24*0.000000001*Input!G486*(Constants!$B$4/Constants!$B$3))-(I486*0.000000000000001))/Input!F486)*1000000000000</f>
        <v>31.878668665494587</v>
      </c>
      <c r="K486" s="18">
        <f>J486*Input!P486/100</f>
        <v>0.10895441018004756</v>
      </c>
      <c r="L486" s="132">
        <f>(J486/Constants!$B$4)*602200000000*Constants!$B$17/(365.2425*24*60)</f>
        <v>0.44012041628604165</v>
      </c>
      <c r="M486" s="130">
        <f>L486*Input!P486/100</f>
        <v>1.5042366062340293E-3</v>
      </c>
      <c r="N486" s="18">
        <v>5.0000000000000001E-3</v>
      </c>
      <c r="O486" s="127">
        <f>(((G486*Constants!$B$23*0.000000001*Input!G486*(Constants!$B$7/Constants!$B$6))-(N486*0.000000001))/Input!F486)*1000000</f>
        <v>0.38887986415750947</v>
      </c>
      <c r="P486" s="18">
        <f>O486*Input!N486/100</f>
        <v>2.8065459106397772E-5</v>
      </c>
      <c r="Q486" s="128">
        <f>(O486/Constants!$B$7)*602200000000000000*Constants!$B$18/(365.2425*24*60)</f>
        <v>0.29015133919753583</v>
      </c>
      <c r="R486" s="129">
        <f>Q486*Input!N486/100</f>
        <v>2.0940221635174992E-5</v>
      </c>
      <c r="S486" s="130">
        <f>Input!S486*Constants!$B$17/Constants!$B$18</f>
        <v>1.51844218595821</v>
      </c>
      <c r="T486" s="18">
        <f>S486*Input!T486/100</f>
        <v>1.4614637474824909E-3</v>
      </c>
      <c r="U486" s="18">
        <f>S486*1/((U485+U487)/2)</f>
        <v>1.5197256501296492</v>
      </c>
      <c r="V486" s="18">
        <f>U486*Input!T486/100</f>
        <v>1.4626990505945206E-3</v>
      </c>
      <c r="W486" s="131">
        <v>3.0000000000000001E-3</v>
      </c>
      <c r="X486" s="127">
        <f>IF((((Constants!$B$25*0.000000001*Input!G486/Input!W486*(Constants!$B$11/Constants!$B$9))-(W486*0.000000001))/Input!F486)*1000000000&lt;0, "n.d.", (((Constants!$B$25*0.000000001*Input!G486/Input!W486*(Constants!$B$11/Constants!$B$9))-(W486*0.000000001))/Input!F486)*1000000000)</f>
        <v>4.530678969580907E-2</v>
      </c>
      <c r="Y486" s="127">
        <f>X486*Input!X486/100</f>
        <v>3.4658650724299578E-4</v>
      </c>
      <c r="Z486" s="127">
        <f>(X486/Constants!$B$11)*6.022E+23*0.000000001*Constants!$B$19/(365.2425*24*60)</f>
        <v>1.1060852075753131E-5</v>
      </c>
      <c r="AA486" s="127">
        <f>Z486*Input!X486/100</f>
        <v>8.4612971119896513E-8</v>
      </c>
      <c r="AB486" s="132">
        <v>0.05</v>
      </c>
      <c r="AC486" s="132">
        <v>0.9</v>
      </c>
      <c r="AD486" s="127">
        <f>(((Input!G486*Constants!$B$25*0.000000001*Input!U486*(Constants!$B$10/Constants!$B$9))-((AB486*0.000000000000001)+(Input!G486*AC486*0.000000000000001)))/Input!F486)*1000000000000</f>
        <v>1.8665166027400795</v>
      </c>
      <c r="AE486" s="127">
        <f>AD486*Input!V486/100</f>
        <v>1.0140582092942264E-2</v>
      </c>
      <c r="AF486" s="127">
        <f>(AD486/Constants!$B$10)*602200000000*Constants!$B$16/(365.2425*24*60)</f>
        <v>8.5198398031930273E-2</v>
      </c>
      <c r="AG486" s="127">
        <f>AF486*Input!V486/100</f>
        <v>4.6287364825024812E-4</v>
      </c>
      <c r="AH486" s="18">
        <f>AF486/Z486</f>
        <v>7702.6975361777568</v>
      </c>
      <c r="AI486" s="131">
        <f>AH486*SQRT((AG486/AF486)^2+(AA486/Z486)^2)</f>
        <v>72.27219325148171</v>
      </c>
      <c r="AJ486" s="130">
        <f t="shared" si="2543"/>
        <v>519.72565012964924</v>
      </c>
      <c r="AK486" s="131">
        <f>V486*1000</f>
        <v>1.4626990505945205</v>
      </c>
      <c r="AL486" s="131">
        <f>AF486/Q486</f>
        <v>0.293634343606896</v>
      </c>
      <c r="AM486" s="131">
        <f>AL486*SQRT((R486/Q486)^2+(AG486/AF486)^2)</f>
        <v>1.5954242622029146E-3</v>
      </c>
      <c r="AN486" s="18">
        <f>AL486*1/((AN485+AN487)/2)</f>
        <v>0.29161869953435865</v>
      </c>
      <c r="AO486" s="127">
        <f>AN486*SQRT((R486/Q486)^2+(AG486/AF486)^2)</f>
        <v>1.5844725205987485E-3</v>
      </c>
      <c r="AP486" s="18">
        <f>ThU_Alter_Kombi(AN486,U486)</f>
        <v>22.953399999999998</v>
      </c>
      <c r="AQ486" s="18">
        <f t="shared" si="2549"/>
        <v>0.13789999999999999</v>
      </c>
      <c r="AR486" s="152">
        <f>(AQ486/AP486)</f>
        <v>6.0078245488685775E-3</v>
      </c>
      <c r="AS486" s="129">
        <f t="shared" si="2550"/>
        <v>3.8120975441105487E-5</v>
      </c>
      <c r="AT486" s="129">
        <f t="shared" si="2551"/>
        <v>2.9162966050234687E-7</v>
      </c>
      <c r="AU486" s="18">
        <v>0.75</v>
      </c>
      <c r="AV486" s="18">
        <f>AU486/2</f>
        <v>0.375</v>
      </c>
      <c r="AW486" s="18">
        <f t="shared" si="2553"/>
        <v>22.9514</v>
      </c>
      <c r="AX486" s="133">
        <f t="shared" si="2554"/>
        <v>0.13765297239999999</v>
      </c>
      <c r="AY486" s="133">
        <f t="shared" si="2555"/>
        <v>0.13955618222720553</v>
      </c>
      <c r="AZ486" s="152">
        <f t="shared" si="2556"/>
        <v>5.9975850013506797E-3</v>
      </c>
      <c r="BA486" s="18" t="str">
        <f>Input!B486</f>
        <v>Larga B1- 301mm</v>
      </c>
      <c r="BB486" s="134">
        <f>Input!E486</f>
        <v>301</v>
      </c>
      <c r="BC486" s="18">
        <f>((U486-1)*EXP(Constants!$B$17*AW486*1000))*1000</f>
        <v>554.50249388978511</v>
      </c>
      <c r="BD486" s="130">
        <f>SQRT((EXP(Constants!$B$17*AW486*1000)*V486)^2+((U486-1)*Constants!$B$17*EXP(Constants!$B$17*AW486*1000)*AY486*1000)^2)*1000</f>
        <v>1.5757797915572618</v>
      </c>
      <c r="BE486" s="18">
        <f t="shared" si="2557"/>
        <v>22893.399999999998</v>
      </c>
      <c r="BF486" s="135">
        <f t="shared" si="2558"/>
        <v>69.77809111360277</v>
      </c>
      <c r="BG486" s="20">
        <f t="shared" si="2559"/>
        <v>0.60805084756139294</v>
      </c>
      <c r="BH486" s="18"/>
      <c r="BI486" s="18"/>
      <c r="BJ486" s="18"/>
      <c r="BK486" s="18"/>
      <c r="BL486" s="18"/>
      <c r="BM486" s="18"/>
      <c r="BN486" s="157"/>
      <c r="BO486" s="18"/>
      <c r="BP486" s="18"/>
      <c r="BQ486" s="18"/>
      <c r="BR486" s="18"/>
      <c r="BS486" s="18"/>
      <c r="BT486" s="18"/>
      <c r="BU486" s="18"/>
      <c r="BV486" s="18"/>
      <c r="BW486" s="18"/>
      <c r="BX486" s="18"/>
      <c r="BY486" s="18"/>
      <c r="BZ486" s="18"/>
      <c r="CA486" s="18"/>
      <c r="CB486" s="18"/>
      <c r="CC486" s="18"/>
      <c r="CD486" s="18"/>
      <c r="CE486" s="1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  <c r="CY486" s="18"/>
      <c r="CZ486" s="18"/>
      <c r="DA486" s="18"/>
      <c r="DB486" s="18"/>
      <c r="DC486" s="18"/>
      <c r="DD486" s="18"/>
      <c r="DE486" s="18"/>
      <c r="DF486" s="18"/>
    </row>
    <row r="487" spans="1:110" ht="15" customHeight="1" x14ac:dyDescent="0.2">
      <c r="A487" s="136">
        <f>Input!A487</f>
        <v>10368</v>
      </c>
      <c r="B487" s="136" t="str">
        <f>Input!B487</f>
        <v>Hu1-13</v>
      </c>
      <c r="C487" s="136">
        <f>Input!O487</f>
        <v>2.2972076315900147</v>
      </c>
      <c r="D487" s="136">
        <f>C487*Input!P487/100</f>
        <v>1.4035797591275228E-2</v>
      </c>
      <c r="E487" s="137">
        <f>Input!M487</f>
        <v>3.0125540302338214</v>
      </c>
      <c r="F487" s="138">
        <f>E487*Input!N487/100</f>
        <v>2.4375916096694355E-4</v>
      </c>
      <c r="G487" s="139">
        <f t="shared" ref="G487" si="2587">E487*137.88</f>
        <v>415.37094968863926</v>
      </c>
      <c r="H487" s="138">
        <f>G487*Input!L487/100</f>
        <v>2.5929280931322008E-2</v>
      </c>
      <c r="I487" s="136">
        <v>0</v>
      </c>
      <c r="J487" s="140">
        <f>(((C487*Constants!$B$24*0.000000001*Input!G487*(Constants!$B$4/Constants!$B$3))-(I487*0.000000000000001))/Input!F487)*1000000000000</f>
        <v>752.52029032609744</v>
      </c>
      <c r="K487" s="136">
        <f>J487*Input!P487/100</f>
        <v>4.5978527726873866</v>
      </c>
      <c r="L487" s="141">
        <f>(J487/Constants!$B$4)*602200000000*Constants!$B$17/(365.2425*24*60)</f>
        <v>10.389378142397293</v>
      </c>
      <c r="M487" s="142">
        <f>L487*Input!P487/100</f>
        <v>6.3478462591113602E-2</v>
      </c>
      <c r="N487" s="136">
        <v>0</v>
      </c>
      <c r="O487" s="140">
        <f>(((G487*Constants!$B$23*0.000000001*Input!G487*(Constants!$B$7/Constants!$B$6))-(N487*0.000000001))/Input!F487)*1000000</f>
        <v>13.706784477717491</v>
      </c>
      <c r="P487" s="136">
        <f>O487*Input!N487/100</f>
        <v>1.1090769660266691E-3</v>
      </c>
      <c r="Q487" s="143">
        <f>(O487/Constants!$B$7)*602200000000000000*Constants!$B$18/(365.2425*24*60)</f>
        <v>10.226916430650906</v>
      </c>
      <c r="R487" s="144">
        <f>Q487*Input!N487/100</f>
        <v>8.2750534708950121E-4</v>
      </c>
      <c r="S487" s="142">
        <f>Input!S487*Constants!$B$17/Constants!$B$18</f>
        <v>0.9989402490638567</v>
      </c>
      <c r="T487" s="136">
        <f>S487*Input!T487/100</f>
        <v>1.0446535315827331E-3</v>
      </c>
      <c r="U487" s="142">
        <f>S487</f>
        <v>0.9989402490638567</v>
      </c>
      <c r="V487" s="136">
        <f>U487*Input!T487/100</f>
        <v>1.0446535315827331E-3</v>
      </c>
      <c r="W487" s="145">
        <v>0</v>
      </c>
      <c r="X487" s="140">
        <f>(((Constants!$B$25*0.000000001*Input!G487/Input!W487*(Constants!$B$11/Constants!$B$9))-(W487*0.000000001))/Input!F487)*1000000000</f>
        <v>0.89413684445319486</v>
      </c>
      <c r="Y487" s="140">
        <f>X487*Input!X487/100</f>
        <v>2.7824850901677352E-3</v>
      </c>
      <c r="Z487" s="140">
        <f>(X487/Constants!$B$11)*6.022E+23*0.000000001*Constants!$B$19/(365.2425*24*60)</f>
        <v>2.1828771004034093E-4</v>
      </c>
      <c r="AA487" s="140">
        <f>Z487*Input!X487/100</f>
        <v>6.7929456472129628E-7</v>
      </c>
      <c r="AB487" s="141">
        <v>0</v>
      </c>
      <c r="AC487" s="141">
        <v>0.9</v>
      </c>
      <c r="AD487" s="140">
        <f>(((Input!G487*Constants!$B$25*0.000000001*Input!U487*(Constants!$B$10/Constants!$B$9))-((AB487*0.000000000000001)+(Input!G487*AC487*0.000000000000001)))/Input!F487)*1000000000000</f>
        <v>225.53570143945251</v>
      </c>
      <c r="AE487" s="140">
        <f>AD487*Input!V487/100</f>
        <v>0.60174284095670061</v>
      </c>
      <c r="AF487" s="140">
        <f>(AD487/Constants!$B$10)*602200000000*Constants!$B$16/(365.2425*24*60)</f>
        <v>10.294727854786126</v>
      </c>
      <c r="AG487" s="140">
        <f>AF487*Input!V487/100</f>
        <v>2.7466954219122326E-2</v>
      </c>
      <c r="AH487" s="136">
        <f t="shared" ref="AH487" si="2588">AF487/Z487</f>
        <v>47161.280187893295</v>
      </c>
      <c r="AI487" s="145">
        <f t="shared" ref="AI487" si="2589">AH487*SQRT((AG487/AF487)^2+(AA487/Z487)^2)</f>
        <v>193.31874619108842</v>
      </c>
      <c r="AJ487" s="142">
        <f t="shared" si="2543"/>
        <v>-1.0597509361433</v>
      </c>
      <c r="AK487" s="145">
        <f t="shared" ref="AK487" si="2590">V487*1000</f>
        <v>1.0446535315827332</v>
      </c>
      <c r="AL487" s="145">
        <f t="shared" ref="AL487" si="2591">AF487/Q487</f>
        <v>1.0066306813588486</v>
      </c>
      <c r="AM487" s="145">
        <f t="shared" ref="AM487" si="2592">AL487*SQRT((R487/Q487)^2+(AG487/AF487)^2)</f>
        <v>2.686986112615516E-3</v>
      </c>
      <c r="AN487" s="136">
        <f>AF487/Q487</f>
        <v>1.0066306813588486</v>
      </c>
      <c r="AO487" s="140">
        <f t="shared" ref="AO487" si="2593">AN487*SQRT((R487/Q487)^2+(AG487/AF487)^2)</f>
        <v>2.686986112615516E-3</v>
      </c>
      <c r="AP487" s="136" t="str">
        <f t="shared" ref="AP487" si="2594">ThU_Alter_Kombi(AN487,U487)</f>
        <v>Out of range</v>
      </c>
      <c r="AQ487" s="136" t="e">
        <f t="shared" si="2549"/>
        <v>#VALUE!</v>
      </c>
      <c r="AR487" s="136" t="e">
        <f>(AQ487/AP487)*100</f>
        <v>#VALUE!</v>
      </c>
      <c r="AS487" s="144">
        <f t="shared" si="2550"/>
        <v>2.1344430798917529E-5</v>
      </c>
      <c r="AT487" s="144">
        <f t="shared" si="2551"/>
        <v>6.6444676395366644E-8</v>
      </c>
      <c r="AU487" s="136">
        <v>0.75</v>
      </c>
      <c r="AV487" s="136">
        <f t="shared" ref="AV487" si="2595">AU487/2</f>
        <v>0.375</v>
      </c>
      <c r="AW487" s="136" t="str">
        <f t="shared" si="2553"/>
        <v>Out of range</v>
      </c>
      <c r="AX487" s="146">
        <f t="shared" si="2554"/>
        <v>76.081567879999994</v>
      </c>
      <c r="AY487" s="146" t="e">
        <f t="shared" si="2555"/>
        <v>#VALUE!</v>
      </c>
      <c r="AZ487" s="147" t="e">
        <f t="shared" si="2556"/>
        <v>#VALUE!</v>
      </c>
      <c r="BA487" s="136" t="str">
        <f>Input!B487</f>
        <v>Hu1-13</v>
      </c>
      <c r="BB487" s="148">
        <f>Input!E487</f>
        <v>0</v>
      </c>
      <c r="BC487" s="136" t="e">
        <f>((U487-1)*EXP(Constants!$B$17*AW487*1000))*1000</f>
        <v>#VALUE!</v>
      </c>
      <c r="BD487" s="142" t="e">
        <f>SQRT((EXP(Constants!$B$17*AW487*1000)*V487)^2+((U487-1)*Constants!$B$17*EXP(Constants!$B$17*AW487*1000)*AY487*1000)^2)*1000</f>
        <v>#VALUE!</v>
      </c>
      <c r="BE487" s="136" t="e">
        <f t="shared" si="2557"/>
        <v>#VALUE!</v>
      </c>
      <c r="BF487" s="149" t="e">
        <f t="shared" si="2558"/>
        <v>#VALUE!</v>
      </c>
      <c r="BG487" s="158" t="e">
        <f t="shared" si="2559"/>
        <v>#VALUE!</v>
      </c>
      <c r="BH487" s="136"/>
      <c r="BI487" s="18"/>
      <c r="BJ487" s="18"/>
      <c r="BK487" s="18"/>
      <c r="BL487" s="18"/>
      <c r="BM487" s="18"/>
      <c r="BN487" s="157"/>
      <c r="BO487" s="18"/>
      <c r="BP487" s="18"/>
      <c r="BQ487" s="18"/>
      <c r="BR487" s="18"/>
      <c r="BS487" s="18"/>
      <c r="BT487" s="18"/>
      <c r="BU487" s="18"/>
      <c r="BV487" s="18"/>
      <c r="BW487" s="18"/>
      <c r="BX487" s="18"/>
      <c r="BY487" s="18"/>
      <c r="BZ487" s="18"/>
      <c r="CA487" s="18"/>
      <c r="CB487" s="18"/>
      <c r="CC487" s="18"/>
      <c r="CD487" s="18"/>
      <c r="CE487" s="1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  <c r="CY487" s="18"/>
      <c r="CZ487" s="18"/>
      <c r="DA487" s="18"/>
      <c r="DB487" s="18"/>
      <c r="DC487" s="18"/>
      <c r="DD487" s="18"/>
      <c r="DE487" s="18"/>
      <c r="DF487" s="18"/>
    </row>
    <row r="488" spans="1:110" ht="15" customHeight="1" x14ac:dyDescent="0.2">
      <c r="A488" s="18">
        <f>Input!A488</f>
        <v>10373</v>
      </c>
      <c r="B488" s="18" t="str">
        <f>Input!B488</f>
        <v>Larga B1- 344mm</v>
      </c>
      <c r="C488" s="18">
        <f>Input!O488</f>
        <v>1.3184625338115805</v>
      </c>
      <c r="D488" s="18">
        <f>C488*Input!P488/100</f>
        <v>3.5988418838103493E-3</v>
      </c>
      <c r="E488" s="150">
        <f>Input!M488</f>
        <v>1.1723059905954702</v>
      </c>
      <c r="F488" s="151">
        <f>E488*Input!N488/100</f>
        <v>6.0473456938730135E-5</v>
      </c>
      <c r="G488" s="21">
        <f>E488*137.88</f>
        <v>161.63754998330344</v>
      </c>
      <c r="H488" s="151">
        <f>G488*Input!L488/100</f>
        <v>9.4305886071857845E-3</v>
      </c>
      <c r="I488" s="18">
        <v>0.3</v>
      </c>
      <c r="J488" s="127">
        <f>(((C488*Constants!$B$24*0.000000001*Input!G488*(Constants!$B$4/Constants!$B$3))-(I488*0.000000000000001))/Input!F488)*1000000000000</f>
        <v>29.875490218267913</v>
      </c>
      <c r="K488" s="18">
        <f>J488*Input!P488/100</f>
        <v>8.1547380179279386E-2</v>
      </c>
      <c r="L488" s="132">
        <f>(J488/Constants!$B$4)*602200000000*Constants!$B$17/(365.2425*24*60)</f>
        <v>0.41246431366332093</v>
      </c>
      <c r="M488" s="130">
        <f>L488*Input!P488/100</f>
        <v>1.125852126641303E-3</v>
      </c>
      <c r="N488" s="18">
        <v>5.0000000000000001E-3</v>
      </c>
      <c r="O488" s="127">
        <f>(((G488*Constants!$B$23*0.000000001*Input!G488*(Constants!$B$7/Constants!$B$6))-(N488*0.000000001))/Input!F488)*1000000</f>
        <v>0.36894497173687385</v>
      </c>
      <c r="P488" s="18">
        <f>O488*Input!N488/100</f>
        <v>1.9032042862595824E-5</v>
      </c>
      <c r="Q488" s="128">
        <f>(O488/Constants!$B$7)*602200000000000000*Constants!$B$18/(365.2425*24*60)</f>
        <v>0.27527750214470381</v>
      </c>
      <c r="R488" s="129">
        <f>Q488*Input!N488/100</f>
        <v>1.4200202255806216E-5</v>
      </c>
      <c r="S488" s="130">
        <f>Input!S488*Constants!$B$17/Constants!$B$18</f>
        <v>1.498950934362383</v>
      </c>
      <c r="T488" s="18">
        <f>S488*Input!T488/100</f>
        <v>1.7122170014619315E-3</v>
      </c>
      <c r="U488" s="18">
        <f>S488*1/((U487+U489)/2)</f>
        <v>1.4997088281896012</v>
      </c>
      <c r="V488" s="18">
        <f>U488*Input!T488/100</f>
        <v>1.7130827260607275E-3</v>
      </c>
      <c r="W488" s="131">
        <v>3.0000000000000001E-3</v>
      </c>
      <c r="X488" s="127">
        <f>IF((((Constants!$B$25*0.000000001*Input!G488/Input!W488*(Constants!$B$11/Constants!$B$9))-(W488*0.000000001))/Input!F488)*1000000000&lt;0, "n.d.", (((Constants!$B$25*0.000000001*Input!G488/Input!W488*(Constants!$B$11/Constants!$B$9))-(W488*0.000000001))/Input!F488)*1000000000)</f>
        <v>0.13894965352073657</v>
      </c>
      <c r="Y488" s="127">
        <f>X488*Input!X488/100</f>
        <v>5.5527257098422105E-4</v>
      </c>
      <c r="Z488" s="127">
        <f>(X488/Constants!$B$11)*6.022E+23*0.000000001*Constants!$B$19/(365.2425*24*60)</f>
        <v>3.3922102490351077E-5</v>
      </c>
      <c r="AA488" s="127">
        <f>Z488*Input!X488/100</f>
        <v>1.3555998583469975E-7</v>
      </c>
      <c r="AB488" s="132">
        <v>0.05</v>
      </c>
      <c r="AC488" s="132">
        <v>0.9</v>
      </c>
      <c r="AD488" s="127">
        <f>(((Input!G488*Constants!$B$25*0.000000001*Input!U488*(Constants!$B$10/Constants!$B$9))-((AB488*0.000000000000001)+(Input!G488*AC488*0.000000000000001)))/Input!F488)*1000000000000</f>
        <v>1.8785639982069768</v>
      </c>
      <c r="AE488" s="127">
        <f>AD488*Input!V488/100</f>
        <v>8.1793273182397749E-3</v>
      </c>
      <c r="AF488" s="127">
        <f>(AD488/Constants!$B$10)*602200000000*Constants!$B$16/(365.2425*24*60)</f>
        <v>8.5748309451271515E-2</v>
      </c>
      <c r="AG488" s="127">
        <f>AF488*Input!V488/100</f>
        <v>3.7335086303000038E-4</v>
      </c>
      <c r="AH488" s="18">
        <f>AF488/Z488</f>
        <v>2527.8005535082052</v>
      </c>
      <c r="AI488" s="131">
        <f>AH488*SQRT((AG488/AF488)^2+(AA488/Z488)^2)</f>
        <v>14.93913448245373</v>
      </c>
      <c r="AJ488" s="130">
        <f t="shared" si="2543"/>
        <v>499.70882818960115</v>
      </c>
      <c r="AK488" s="131">
        <f>V488*1000</f>
        <v>1.7130827260607275</v>
      </c>
      <c r="AL488" s="131">
        <f>AF488/Q488</f>
        <v>0.3114977024391794</v>
      </c>
      <c r="AM488" s="131">
        <f>AL488*SQRT((R488/Q488)^2+(AG488/AF488)^2)</f>
        <v>1.3563660750942849E-3</v>
      </c>
      <c r="AN488" s="18">
        <f>AL488*1/((AN487+AN489)/2)</f>
        <v>0.30949459570045385</v>
      </c>
      <c r="AO488" s="127">
        <f>AN488*SQRT((R488/Q488)^2+(AG488/AF488)^2)</f>
        <v>1.3476438726384558E-3</v>
      </c>
      <c r="AP488" s="18">
        <f>ThU_Alter_Kombi(AN488,U488)</f>
        <v>24.882100000000001</v>
      </c>
      <c r="AQ488" s="18">
        <f t="shared" si="2549"/>
        <v>0.12429999999999999</v>
      </c>
      <c r="AR488" s="152">
        <f>(AQ488/AP488)</f>
        <v>4.995559056510503E-3</v>
      </c>
      <c r="AS488" s="129">
        <f t="shared" si="2550"/>
        <v>1.232287499925054E-4</v>
      </c>
      <c r="AT488" s="129">
        <f t="shared" si="2551"/>
        <v>4.9248950026139084E-7</v>
      </c>
      <c r="AU488" s="18">
        <v>0.75</v>
      </c>
      <c r="AV488" s="18">
        <f>AU488/2</f>
        <v>0.375</v>
      </c>
      <c r="AW488" s="18">
        <f t="shared" si="2553"/>
        <v>24.875499999999999</v>
      </c>
      <c r="AX488" s="133">
        <f t="shared" si="2554"/>
        <v>0.12119345970000001</v>
      </c>
      <c r="AY488" s="133">
        <f t="shared" si="2555"/>
        <v>0.12459964422106988</v>
      </c>
      <c r="AZ488" s="152">
        <f t="shared" si="2556"/>
        <v>4.8720009527446692E-3</v>
      </c>
      <c r="BA488" s="18" t="str">
        <f>Input!B488</f>
        <v>Larga B1- 344mm</v>
      </c>
      <c r="BB488" s="134">
        <f>Input!E488</f>
        <v>344</v>
      </c>
      <c r="BC488" s="18">
        <f>((U488-1)*EXP(Constants!$B$17*AW488*1000))*1000</f>
        <v>536.04908785876137</v>
      </c>
      <c r="BD488" s="130">
        <f>SQRT((EXP(Constants!$B$17*AW488*1000)*V488)^2+((U488-1)*Constants!$B$17*EXP(Constants!$B$17*AW488*1000)*AY488*1000)^2)*1000</f>
        <v>1.8473044490847572</v>
      </c>
      <c r="BE488" s="18">
        <f t="shared" si="2557"/>
        <v>24817.5</v>
      </c>
      <c r="BF488" s="135">
        <f t="shared" si="2558"/>
        <v>62.29982211053494</v>
      </c>
      <c r="BG488" s="20">
        <f t="shared" si="2559"/>
        <v>0.50089302414451931</v>
      </c>
      <c r="BH488" s="18"/>
      <c r="BI488" s="18"/>
      <c r="BJ488" s="18"/>
      <c r="BK488" s="18"/>
      <c r="BL488" s="18"/>
      <c r="BM488" s="18"/>
      <c r="BN488" s="157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</row>
    <row r="489" spans="1:110" ht="15" customHeight="1" x14ac:dyDescent="0.2">
      <c r="A489" s="136">
        <f>Input!A489</f>
        <v>10368</v>
      </c>
      <c r="B489" s="136" t="str">
        <f>Input!B489</f>
        <v>Hu1-13</v>
      </c>
      <c r="C489" s="136">
        <f>Input!O489</f>
        <v>2.2961751731661297</v>
      </c>
      <c r="D489" s="136">
        <f>C489*Input!P489/100</f>
        <v>1.3392294570794917E-2</v>
      </c>
      <c r="E489" s="137">
        <f>Input!M489</f>
        <v>3.0122897267810003</v>
      </c>
      <c r="F489" s="138">
        <f>E489*Input!N489/100</f>
        <v>2.394599761455472E-4</v>
      </c>
      <c r="G489" s="139">
        <f t="shared" ref="G489" si="2596">E489*137.88</f>
        <v>415.3345075285643</v>
      </c>
      <c r="H489" s="138">
        <f>G489*Input!L489/100</f>
        <v>2.1758033560075763E-2</v>
      </c>
      <c r="I489" s="136">
        <v>0</v>
      </c>
      <c r="J489" s="140">
        <f>(((C489*Constants!$B$24*0.000000001*Input!G489*(Constants!$B$4/Constants!$B$3))-(I489*0.000000000000001))/Input!F489)*1000000000000</f>
        <v>752.18207713970219</v>
      </c>
      <c r="K489" s="136">
        <f>J489*Input!P489/100</f>
        <v>4.3870537690890963</v>
      </c>
      <c r="L489" s="141">
        <f>(J489/Constants!$B$4)*602200000000*Constants!$B$17/(365.2425*24*60)</f>
        <v>10.384708733835986</v>
      </c>
      <c r="M489" s="142">
        <f>L489*Input!P489/100</f>
        <v>6.0568148293177311E-2</v>
      </c>
      <c r="N489" s="136">
        <v>0</v>
      </c>
      <c r="O489" s="140">
        <f>(((G489*Constants!$B$23*0.000000001*Input!G489*(Constants!$B$7/Constants!$B$6))-(N489*0.000000001))/Input!F489)*1000000</f>
        <v>13.705581926517352</v>
      </c>
      <c r="P489" s="136">
        <f>O489*Input!N489/100</f>
        <v>1.0895161551049872E-3</v>
      </c>
      <c r="Q489" s="143">
        <f>(O489/Constants!$B$7)*602200000000000000*Constants!$B$18/(365.2425*24*60)</f>
        <v>10.226019182237366</v>
      </c>
      <c r="R489" s="144">
        <f>Q489*Input!N489/100</f>
        <v>8.1291062000839686E-4</v>
      </c>
      <c r="S489" s="142">
        <f>Input!S489*Constants!$B$17/Constants!$B$18</f>
        <v>1.0000490296374858</v>
      </c>
      <c r="T489" s="136">
        <f>S489*Input!T489/100</f>
        <v>8.7331657916597523E-4</v>
      </c>
      <c r="U489" s="142">
        <f>S489</f>
        <v>1.0000490296374858</v>
      </c>
      <c r="V489" s="136">
        <f>U489*Input!T489/100</f>
        <v>8.7331657916597523E-4</v>
      </c>
      <c r="W489" s="145">
        <v>0</v>
      </c>
      <c r="X489" s="140">
        <f>(((Constants!$B$25*0.000000001*Input!G489/Input!W489*(Constants!$B$11/Constants!$B$9))-(W489*0.000000001))/Input!F489)*1000000000</f>
        <v>0.88913041644290891</v>
      </c>
      <c r="Y489" s="140">
        <f>X489*Input!X489/100</f>
        <v>3.5976393015429357E-3</v>
      </c>
      <c r="Z489" s="140">
        <f>(X489/Constants!$B$11)*6.022E+23*0.000000001*Constants!$B$19/(365.2425*24*60)</f>
        <v>2.1706547911156684E-4</v>
      </c>
      <c r="AA489" s="140">
        <f>Z489*Input!X489/100</f>
        <v>8.7830006061901848E-7</v>
      </c>
      <c r="AB489" s="141">
        <v>0</v>
      </c>
      <c r="AC489" s="141">
        <v>0.9</v>
      </c>
      <c r="AD489" s="140">
        <f>(((Input!G489*Constants!$B$25*0.000000001*Input!U489*(Constants!$B$10/Constants!$B$9))-((AB489*0.000000000000001)+(Input!G489*AC489*0.000000000000001)))/Input!F489)*1000000000000</f>
        <v>225.4448989337335</v>
      </c>
      <c r="AE489" s="140">
        <f>AD489*Input!V489/100</f>
        <v>0.55730101238044905</v>
      </c>
      <c r="AF489" s="140">
        <f>(AD489/Constants!$B$10)*602200000000*Constants!$B$16/(365.2425*24*60)</f>
        <v>10.290583113714339</v>
      </c>
      <c r="AG489" s="140">
        <f>AF489*Input!V489/100</f>
        <v>2.5438377245980033E-2</v>
      </c>
      <c r="AH489" s="136">
        <f t="shared" ref="AH489" si="2597">AF489/Z489</f>
        <v>47407.736853565773</v>
      </c>
      <c r="AI489" s="145">
        <f t="shared" ref="AI489" si="2598">AH489*SQRT((AG489/AF489)^2+(AA489/Z489)^2)</f>
        <v>224.78921004361845</v>
      </c>
      <c r="AJ489" s="142">
        <f t="shared" si="2543"/>
        <v>4.902963748576461E-2</v>
      </c>
      <c r="AK489" s="145">
        <f t="shared" ref="AK489" si="2599">V489*1000</f>
        <v>0.87331657916597527</v>
      </c>
      <c r="AL489" s="145">
        <f t="shared" ref="AL489" si="2600">AF489/Q489</f>
        <v>1.0063136916063213</v>
      </c>
      <c r="AM489" s="145">
        <f t="shared" ref="AM489" si="2601">AL489*SQRT((R489/Q489)^2+(AG489/AF489)^2)</f>
        <v>2.488898821733213E-3</v>
      </c>
      <c r="AN489" s="136">
        <f>AF489/Q489</f>
        <v>1.0063136916063213</v>
      </c>
      <c r="AO489" s="140">
        <f t="shared" ref="AO489" si="2602">AN489*SQRT((R489/Q489)^2+(AG489/AF489)^2)</f>
        <v>2.488898821733213E-3</v>
      </c>
      <c r="AP489" s="136" t="str">
        <f t="shared" ref="AP489" si="2603">ThU_Alter_Kombi(AN489,U489)</f>
        <v>Out of range</v>
      </c>
      <c r="AQ489" s="136" t="e">
        <f t="shared" si="2549"/>
        <v>#VALUE!</v>
      </c>
      <c r="AR489" s="136" t="e">
        <f>(AQ489/AP489)*100</f>
        <v>#VALUE!</v>
      </c>
      <c r="AS489" s="144">
        <f t="shared" si="2550"/>
        <v>2.1226781922002495E-5</v>
      </c>
      <c r="AT489" s="144">
        <f t="shared" si="2551"/>
        <v>8.5905329632267018E-8</v>
      </c>
      <c r="AU489" s="136">
        <v>0.75</v>
      </c>
      <c r="AV489" s="136">
        <f t="shared" ref="AV489" si="2604">AU489/2</f>
        <v>0.375</v>
      </c>
      <c r="AW489" s="136" t="str">
        <f t="shared" si="2553"/>
        <v>Out of range</v>
      </c>
      <c r="AX489" s="146">
        <f t="shared" si="2554"/>
        <v>92.698005629899995</v>
      </c>
      <c r="AY489" s="146" t="e">
        <f t="shared" si="2555"/>
        <v>#VALUE!</v>
      </c>
      <c r="AZ489" s="147" t="e">
        <f t="shared" si="2556"/>
        <v>#VALUE!</v>
      </c>
      <c r="BA489" s="136" t="str">
        <f>Input!B489</f>
        <v>Hu1-13</v>
      </c>
      <c r="BB489" s="148">
        <f>Input!E489</f>
        <v>0</v>
      </c>
      <c r="BC489" s="136" t="e">
        <f>((U489-1)*EXP(Constants!$B$17*AW489*1000))*1000</f>
        <v>#VALUE!</v>
      </c>
      <c r="BD489" s="142" t="e">
        <f>SQRT((EXP(Constants!$B$17*AW489*1000)*V489)^2+((U489-1)*Constants!$B$17*EXP(Constants!$B$17*AW489*1000)*AY489*1000)^2)*1000</f>
        <v>#VALUE!</v>
      </c>
      <c r="BE489" s="136" t="e">
        <f t="shared" si="2557"/>
        <v>#VALUE!</v>
      </c>
      <c r="BF489" s="149" t="e">
        <f t="shared" si="2558"/>
        <v>#VALUE!</v>
      </c>
      <c r="BG489" s="158" t="e">
        <f t="shared" si="2559"/>
        <v>#VALUE!</v>
      </c>
      <c r="BH489" s="136"/>
      <c r="BI489" s="18"/>
      <c r="BJ489" s="18"/>
      <c r="BK489" s="18"/>
      <c r="BL489" s="18"/>
      <c r="BM489" s="18"/>
      <c r="BN489" s="157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</row>
    <row r="490" spans="1:110" ht="15" customHeight="1" x14ac:dyDescent="0.2">
      <c r="A490" s="18">
        <f>Input!A490</f>
        <v>10374</v>
      </c>
      <c r="B490" s="18" t="str">
        <f>Input!B490</f>
        <v>Larga B1- 512mm</v>
      </c>
      <c r="C490" s="18">
        <f>Input!O490</f>
        <v>1.4976143213570114</v>
      </c>
      <c r="D490" s="18">
        <f>C490*Input!P490/100</f>
        <v>2.811887048718827E-3</v>
      </c>
      <c r="E490" s="150">
        <f>Input!M490</f>
        <v>1.4160535952330204</v>
      </c>
      <c r="F490" s="151">
        <f>E490*Input!N490/100</f>
        <v>6.8835786900330989E-5</v>
      </c>
      <c r="G490" s="21">
        <f>E490*137.88</f>
        <v>195.24546971072886</v>
      </c>
      <c r="H490" s="151">
        <f>G490*Input!L490/100</f>
        <v>1.0807634006480139E-2</v>
      </c>
      <c r="I490" s="18">
        <v>0.3</v>
      </c>
      <c r="J490" s="127">
        <f>(((C490*Constants!$B$24*0.000000001*Input!G490*(Constants!$B$4/Constants!$B$3))-(I490*0.000000000000001))/Input!F490)*1000000000000</f>
        <v>40.464379499533528</v>
      </c>
      <c r="K490" s="18">
        <f>J490*Input!P490/100</f>
        <v>7.5975011073667456E-2</v>
      </c>
      <c r="L490" s="132">
        <f>(J490/Constants!$B$4)*602200000000*Constants!$B$17/(365.2425*24*60)</f>
        <v>0.55865568719209757</v>
      </c>
      <c r="M490" s="130">
        <f>L490*Input!P490/100</f>
        <v>1.04891938405422E-3</v>
      </c>
      <c r="N490" s="18">
        <v>5.0000000000000001E-3</v>
      </c>
      <c r="O490" s="127">
        <f>(((G490*Constants!$B$23*0.000000001*Input!G490*(Constants!$B$7/Constants!$B$6))-(N490*0.000000001))/Input!F490)*1000000</f>
        <v>0.53140919660530228</v>
      </c>
      <c r="P490" s="18">
        <f>O490*Input!N490/100</f>
        <v>2.5832334551136264E-5</v>
      </c>
      <c r="Q490" s="128">
        <f>(O490/Constants!$B$7)*602200000000000000*Constants!$B$18/(365.2425*24*60)</f>
        <v>0.39649543282720157</v>
      </c>
      <c r="R490" s="129">
        <f>Q490*Input!N490/100</f>
        <v>1.9274041048253191E-5</v>
      </c>
      <c r="S490" s="130">
        <f>Input!S490*Constants!$B$17/Constants!$B$18</f>
        <v>1.4075386318295546</v>
      </c>
      <c r="T490" s="18">
        <f>S490*Input!T490/100</f>
        <v>7.6237475797959306E-4</v>
      </c>
      <c r="U490" s="18">
        <f>S490*1/((U489+U491)/2)</f>
        <v>1.4077734304044704</v>
      </c>
      <c r="V490" s="18">
        <f>U490*Input!T490/100</f>
        <v>7.6250193353462044E-4</v>
      </c>
      <c r="W490" s="131">
        <v>3.0000000000000001E-3</v>
      </c>
      <c r="X490" s="127">
        <f>IF((((Constants!$B$25*0.000000001*Input!G490/Input!W490*(Constants!$B$11/Constants!$B$9))-(W490*0.000000001))/Input!F490)*1000000000&lt;0, "n.d.", (((Constants!$B$25*0.000000001*Input!G490/Input!W490*(Constants!$B$11/Constants!$B$9))-(W490*0.000000001))/Input!F490)*1000000000)</f>
        <v>0.79027995317651101</v>
      </c>
      <c r="Y490" s="127">
        <f>X490*Input!X490/100</f>
        <v>1.6350181042749758E-3</v>
      </c>
      <c r="Z490" s="127">
        <f>(X490/Constants!$B$11)*6.022E+23*0.000000001*Constants!$B$19/(365.2425*24*60)</f>
        <v>1.9293288531822567E-4</v>
      </c>
      <c r="AA490" s="127">
        <f>Z490*Input!X490/100</f>
        <v>3.9916077731361918E-7</v>
      </c>
      <c r="AB490" s="132">
        <v>0.05</v>
      </c>
      <c r="AC490" s="132">
        <v>0.9</v>
      </c>
      <c r="AD490" s="127">
        <f>(((Input!G490*Constants!$B$25*0.000000001*Input!U490*(Constants!$B$10/Constants!$B$9))-((AB490*0.000000000000001)+(Input!G490*AC490*0.000000000000001)))/Input!F490)*1000000000000</f>
        <v>3.4601049193941078</v>
      </c>
      <c r="AE490" s="127">
        <f>AD490*Input!V490/100</f>
        <v>1.1179361468427124E-2</v>
      </c>
      <c r="AF490" s="127">
        <f>(AD490/Constants!$B$10)*602200000000*Constants!$B$16/(365.2425*24*60)</f>
        <v>0.15793880200262581</v>
      </c>
      <c r="AG490" s="127">
        <f>AF490*Input!V490/100</f>
        <v>5.1028942723126331E-4</v>
      </c>
      <c r="AH490" s="18">
        <f>AF490/Z490</f>
        <v>818.62043239606237</v>
      </c>
      <c r="AI490" s="131">
        <f>AH490*SQRT((AG490/AF490)^2+(AA490/Z490)^2)</f>
        <v>3.1406985038322195</v>
      </c>
      <c r="AJ490" s="130">
        <f t="shared" ref="AJ490:AJ491" si="2605">(U490-1)*1000</f>
        <v>407.77343040447045</v>
      </c>
      <c r="AK490" s="131">
        <f>V490*1000</f>
        <v>0.76250193353462048</v>
      </c>
      <c r="AL490" s="131">
        <f>AF490/Q490</f>
        <v>0.3983370019585013</v>
      </c>
      <c r="AM490" s="131">
        <f>AL490*SQRT((R490/Q490)^2+(AG490/AF490)^2)</f>
        <v>1.2871451677206297E-3</v>
      </c>
      <c r="AN490" s="18">
        <f>AL490*1/((AN489+AN491)/2)</f>
        <v>0.3959491828423346</v>
      </c>
      <c r="AO490" s="127">
        <f>AN490*SQRT((R490/Q490)^2+(AG490/AF490)^2)</f>
        <v>1.2794294149242446E-3</v>
      </c>
      <c r="AP490" s="18">
        <f>ThU_Alter_Kombi(AN490,U490)</f>
        <v>35.418999999999997</v>
      </c>
      <c r="AQ490" s="18">
        <f t="shared" ref="AQ490:AQ491" si="2606">Montealter(AN490,AO490,U490,V490)</f>
        <v>0.13270000000000001</v>
      </c>
      <c r="AR490" s="152">
        <f>(AQ490/AP490)</f>
        <v>3.74657669612355E-3</v>
      </c>
      <c r="AS490" s="129">
        <f t="shared" si="2550"/>
        <v>4.8659547965665623E-4</v>
      </c>
      <c r="AT490" s="129">
        <f t="shared" si="2551"/>
        <v>1.0070001047358586E-6</v>
      </c>
      <c r="AU490" s="18">
        <v>0.75</v>
      </c>
      <c r="AV490" s="18">
        <f>AU490/2</f>
        <v>0.375</v>
      </c>
      <c r="AW490" s="18">
        <f t="shared" si="2553"/>
        <v>35.391599999999997</v>
      </c>
      <c r="AX490" s="133">
        <f t="shared" si="2554"/>
        <v>0.13379255379999999</v>
      </c>
      <c r="AY490" s="133">
        <f t="shared" si="2555"/>
        <v>0.13588252892799588</v>
      </c>
      <c r="AZ490" s="152">
        <f t="shared" si="2556"/>
        <v>3.7803477039749546E-3</v>
      </c>
      <c r="BA490" s="18" t="str">
        <f>Input!B490</f>
        <v>Larga B1- 512mm</v>
      </c>
      <c r="BB490" s="134">
        <f>Input!E490</f>
        <v>512</v>
      </c>
      <c r="BC490" s="18">
        <f>((U490-1)*EXP(Constants!$B$17*AW490*1000))*1000</f>
        <v>450.60400730273778</v>
      </c>
      <c r="BD490" s="130">
        <f>SQRT((EXP(Constants!$B$17*AW490*1000)*V490)^2+((U490-1)*Constants!$B$17*EXP(Constants!$B$17*AW490*1000)*AY490*1000)^2)*1000</f>
        <v>0.86012655421937256</v>
      </c>
      <c r="BE490" s="18">
        <f t="shared" ref="BE490:BE491" si="2607">AW490*1000-58</f>
        <v>35333.599999999999</v>
      </c>
      <c r="BF490" s="135">
        <f t="shared" ref="BF490:BF491" si="2608">AY490/2*1000</f>
        <v>67.941264463997939</v>
      </c>
      <c r="BG490" s="20">
        <f t="shared" ref="BG490:BG491" si="2609">AY490/AW490*100</f>
        <v>0.38394005619411353</v>
      </c>
      <c r="BH490" s="18"/>
      <c r="BI490" s="18"/>
      <c r="BJ490" s="18"/>
      <c r="BK490" s="18"/>
      <c r="BL490" s="18"/>
      <c r="BM490" s="18"/>
      <c r="BN490" s="157"/>
      <c r="BO490" s="18"/>
      <c r="BP490" s="18"/>
      <c r="BQ490" s="18"/>
      <c r="BR490" s="18"/>
      <c r="BS490" s="18"/>
      <c r="BT490" s="18"/>
      <c r="BU490" s="18"/>
      <c r="BV490" s="18"/>
      <c r="BW490" s="18"/>
      <c r="BX490" s="18"/>
      <c r="BY490" s="18"/>
      <c r="BZ490" s="18"/>
      <c r="CA490" s="18"/>
      <c r="CB490" s="18"/>
      <c r="CC490" s="18"/>
      <c r="CD490" s="18"/>
      <c r="CE490" s="1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  <c r="CY490" s="18"/>
      <c r="CZ490" s="18"/>
      <c r="DA490" s="18"/>
      <c r="DB490" s="18"/>
      <c r="DC490" s="18"/>
      <c r="DD490" s="18"/>
      <c r="DE490" s="18"/>
      <c r="DF490" s="18"/>
    </row>
    <row r="491" spans="1:110" ht="15" customHeight="1" x14ac:dyDescent="0.2">
      <c r="A491" s="136">
        <f>Input!A491</f>
        <v>10368</v>
      </c>
      <c r="B491" s="136" t="str">
        <f>Input!B491</f>
        <v>Hu1-13</v>
      </c>
      <c r="C491" s="136">
        <f>Input!O491</f>
        <v>2.3023363376301922</v>
      </c>
      <c r="D491" s="136">
        <f>C491*Input!P491/100</f>
        <v>1.572609988120463E-2</v>
      </c>
      <c r="E491" s="137">
        <f>Input!M491</f>
        <v>3.0125111872532888</v>
      </c>
      <c r="F491" s="138">
        <f>E491*Input!N491/100</f>
        <v>1.9835750244485165E-4</v>
      </c>
      <c r="G491" s="139">
        <f t="shared" ref="G491" si="2610">E491*137.88</f>
        <v>415.36504249848343</v>
      </c>
      <c r="H491" s="138">
        <f>G491*Input!L491/100</f>
        <v>2.2743755721590674E-2</v>
      </c>
      <c r="I491" s="136">
        <v>0</v>
      </c>
      <c r="J491" s="140">
        <f>(((C491*Constants!$B$24*0.000000001*Input!G491*(Constants!$B$4/Constants!$B$3))-(I491*0.000000000000001))/Input!F491)*1000000000000</f>
        <v>754.20035411540312</v>
      </c>
      <c r="K491" s="136">
        <f>J491*Input!P491/100</f>
        <v>5.1515627432032556</v>
      </c>
      <c r="L491" s="141">
        <f>(J491/Constants!$B$4)*602200000000*Constants!$B$17/(365.2425*24*60)</f>
        <v>10.412573288408414</v>
      </c>
      <c r="M491" s="142">
        <f>L491*Input!P491/100</f>
        <v>7.1123043526482327E-2</v>
      </c>
      <c r="N491" s="136">
        <v>0</v>
      </c>
      <c r="O491" s="140">
        <f>(((G491*Constants!$B$23*0.000000001*Input!G491*(Constants!$B$7/Constants!$B$6))-(N491*0.000000001))/Input!F491)*1000000</f>
        <v>13.706589546939602</v>
      </c>
      <c r="P491" s="136">
        <f>O491*Input!N491/100</f>
        <v>9.0250448896973866E-4</v>
      </c>
      <c r="Q491" s="143">
        <f>(O491/Constants!$B$7)*602200000000000000*Constants!$B$18/(365.2425*24*60)</f>
        <v>10.22677098875106</v>
      </c>
      <c r="R491" s="144">
        <f>Q491*Input!N491/100</f>
        <v>6.7337733382948832E-4</v>
      </c>
      <c r="S491" s="142">
        <f>Input!S491*Constants!$B$17/Constants!$B$18</f>
        <v>0.99961739598208543</v>
      </c>
      <c r="T491" s="136">
        <f>S491*Input!T491/100</f>
        <v>9.6583989313738026E-4</v>
      </c>
      <c r="U491" s="142">
        <f>S491</f>
        <v>0.99961739598208543</v>
      </c>
      <c r="V491" s="136">
        <f>U491*Input!T491/100</f>
        <v>9.6583989313738026E-4</v>
      </c>
      <c r="W491" s="145">
        <v>0</v>
      </c>
      <c r="X491" s="140">
        <f>(((Constants!$B$25*0.000000001*Input!G491/Input!W491*(Constants!$B$11/Constants!$B$9))-(W491*0.000000001))/Input!F491)*1000000000</f>
        <v>0.89418567308854768</v>
      </c>
      <c r="Y491" s="140">
        <f>X491*Input!X491/100</f>
        <v>3.0564314157238326E-3</v>
      </c>
      <c r="Z491" s="140">
        <f>(X491/Constants!$B$11)*6.022E+23*0.000000001*Constants!$B$19/(365.2425*24*60)</f>
        <v>2.1829963068879834E-4</v>
      </c>
      <c r="AA491" s="140">
        <f>Z491*Input!X491/100</f>
        <v>7.4617371912654408E-7</v>
      </c>
      <c r="AB491" s="141">
        <v>0</v>
      </c>
      <c r="AC491" s="141">
        <v>0.9</v>
      </c>
      <c r="AD491" s="140">
        <f>(((Input!G491*Constants!$B$25*0.000000001*Input!U491*(Constants!$B$10/Constants!$B$9))-((AB491*0.000000000000001)+(Input!G491*AC491*0.000000000000001)))/Input!F491)*1000000000000</f>
        <v>225.33463083786296</v>
      </c>
      <c r="AE491" s="140">
        <f>AD491*Input!V491/100</f>
        <v>0.46627642971004235</v>
      </c>
      <c r="AF491" s="140">
        <f>(AD491/Constants!$B$10)*602200000000*Constants!$B$16/(365.2425*24*60)</f>
        <v>10.285549852768035</v>
      </c>
      <c r="AG491" s="140">
        <f>AF491*Input!V491/100</f>
        <v>2.1283499323298313E-2</v>
      </c>
      <c r="AH491" s="136">
        <f t="shared" ref="AH491" si="2611">AF491/Z491</f>
        <v>47116.661720013712</v>
      </c>
      <c r="AI491" s="145">
        <f t="shared" ref="AI491" si="2612">AH491*SQRT((AG491/AF491)^2+(AA491/Z491)^2)</f>
        <v>188.26258642885921</v>
      </c>
      <c r="AJ491" s="142">
        <f t="shared" si="2605"/>
        <v>-0.38260401791456733</v>
      </c>
      <c r="AK491" s="145">
        <f t="shared" ref="AK491" si="2613">V491*1000</f>
        <v>0.96583989313738028</v>
      </c>
      <c r="AL491" s="145">
        <f t="shared" ref="AL491" si="2614">AF491/Q491</f>
        <v>1.0057475486721692</v>
      </c>
      <c r="AM491" s="145">
        <f t="shared" ref="AM491" si="2615">AL491*SQRT((R491/Q491)^2+(AG491/AF491)^2)</f>
        <v>2.0822087182548509E-3</v>
      </c>
      <c r="AN491" s="136">
        <f>AF491/Q491</f>
        <v>1.0057475486721692</v>
      </c>
      <c r="AO491" s="140">
        <f t="shared" ref="AO491" si="2616">AN491*SQRT((R491/Q491)^2+(AG491/AF491)^2)</f>
        <v>2.0822087182548509E-3</v>
      </c>
      <c r="AP491" s="136" t="str">
        <f t="shared" ref="AP491" si="2617">ThU_Alter_Kombi(AN491,U491)</f>
        <v>Out of range</v>
      </c>
      <c r="AQ491" s="136" t="e">
        <f t="shared" si="2606"/>
        <v>#VALUE!</v>
      </c>
      <c r="AR491" s="136" t="e">
        <f>(AQ491/AP491)*100</f>
        <v>#VALUE!</v>
      </c>
      <c r="AS491" s="144">
        <f t="shared" si="2550"/>
        <v>2.1345899984356459E-5</v>
      </c>
      <c r="AT491" s="144">
        <f t="shared" si="2551"/>
        <v>7.2976323777512796E-8</v>
      </c>
      <c r="AU491" s="136">
        <v>0.75</v>
      </c>
      <c r="AV491" s="136">
        <f t="shared" ref="AV491" si="2618">AU491/2</f>
        <v>0.375</v>
      </c>
      <c r="AW491" s="136" t="str">
        <f t="shared" si="2553"/>
        <v>Out of range</v>
      </c>
      <c r="AX491" s="146">
        <f t="shared" si="2554"/>
        <v>43.210992707599999</v>
      </c>
      <c r="AY491" s="146" t="e">
        <f t="shared" si="2555"/>
        <v>#VALUE!</v>
      </c>
      <c r="AZ491" s="147" t="e">
        <f t="shared" si="2556"/>
        <v>#VALUE!</v>
      </c>
      <c r="BA491" s="136" t="str">
        <f>Input!B491</f>
        <v>Hu1-13</v>
      </c>
      <c r="BB491" s="148">
        <f>Input!E491</f>
        <v>0</v>
      </c>
      <c r="BC491" s="136" t="e">
        <f>((U491-1)*EXP(Constants!$B$17*AW491*1000))*1000</f>
        <v>#VALUE!</v>
      </c>
      <c r="BD491" s="142" t="e">
        <f>SQRT((EXP(Constants!$B$17*AW491*1000)*V491)^2+((U491-1)*Constants!$B$17*EXP(Constants!$B$17*AW491*1000)*AY491*1000)^2)*1000</f>
        <v>#VALUE!</v>
      </c>
      <c r="BE491" s="136" t="e">
        <f t="shared" si="2607"/>
        <v>#VALUE!</v>
      </c>
      <c r="BF491" s="149" t="e">
        <f t="shared" si="2608"/>
        <v>#VALUE!</v>
      </c>
      <c r="BG491" s="158" t="e">
        <f t="shared" si="2609"/>
        <v>#VALUE!</v>
      </c>
      <c r="BH491" s="136"/>
      <c r="BI491" s="18"/>
      <c r="BJ491" s="18"/>
      <c r="BK491" s="18"/>
      <c r="BL491" s="18"/>
      <c r="BM491" s="18"/>
      <c r="BN491" s="157"/>
      <c r="BO491" s="18"/>
      <c r="BP491" s="18"/>
      <c r="BQ491" s="18"/>
      <c r="BR491" s="18"/>
      <c r="BS491" s="18"/>
      <c r="BT491" s="18"/>
      <c r="BU491" s="18"/>
      <c r="BV491" s="18"/>
      <c r="BW491" s="18"/>
      <c r="BX491" s="18"/>
      <c r="BY491" s="18"/>
      <c r="BZ491" s="18"/>
      <c r="CA491" s="18"/>
      <c r="CB491" s="18"/>
      <c r="CC491" s="18"/>
      <c r="CD491" s="18"/>
      <c r="CE491" s="1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  <c r="CY491" s="18"/>
      <c r="CZ491" s="18"/>
      <c r="DA491" s="18"/>
      <c r="DB491" s="18"/>
      <c r="DC491" s="18"/>
      <c r="DD491" s="18"/>
      <c r="DE491" s="18"/>
      <c r="DF491" s="18"/>
    </row>
    <row r="492" spans="1:110" ht="15" customHeight="1" x14ac:dyDescent="0.2">
      <c r="A492" s="18">
        <f>Input!A492</f>
        <v>10375</v>
      </c>
      <c r="B492" s="18" t="str">
        <f>Input!B492</f>
        <v>Larga B1- 573mm</v>
      </c>
      <c r="C492" s="18">
        <f>Input!O492</f>
        <v>1.6027585205300912</v>
      </c>
      <c r="D492" s="18">
        <f>C492*Input!P492/100</f>
        <v>5.0983162617628929E-3</v>
      </c>
      <c r="E492" s="150">
        <f>Input!M492</f>
        <v>1.4436143767694962</v>
      </c>
      <c r="F492" s="151">
        <f>E492*Input!N492/100</f>
        <v>8.3350283603676669E-5</v>
      </c>
      <c r="G492" s="21">
        <f>E492*137.88</f>
        <v>199.04555026897813</v>
      </c>
      <c r="H492" s="151">
        <f>G492*Input!L492/100</f>
        <v>1.9649303472099661E-2</v>
      </c>
      <c r="I492" s="18">
        <v>0.3</v>
      </c>
      <c r="J492" s="127">
        <f>(((C492*Constants!$B$24*0.000000001*Input!G492*(Constants!$B$4/Constants!$B$3))-(I492*0.000000000000001))/Input!F492)*1000000000000</f>
        <v>41.970605253193867</v>
      </c>
      <c r="K492" s="18">
        <f>J492*Input!P492/100</f>
        <v>0.13350696099099105</v>
      </c>
      <c r="L492" s="132">
        <f>(J492/Constants!$B$4)*602200000000*Constants!$B$17/(365.2425*24*60)</f>
        <v>0.57945080610618471</v>
      </c>
      <c r="M492" s="130">
        <f>L492*Input!P492/100</f>
        <v>1.8432118312406215E-3</v>
      </c>
      <c r="N492" s="18">
        <v>5.0000000000000001E-3</v>
      </c>
      <c r="O492" s="127">
        <f>(((G492*Constants!$B$23*0.000000001*Input!G492*(Constants!$B$7/Constants!$B$6))-(N492*0.000000001))/Input!F492)*1000000</f>
        <v>0.52505410654479878</v>
      </c>
      <c r="P492" s="18">
        <f>O492*Input!N492/100</f>
        <v>3.031516545693962E-5</v>
      </c>
      <c r="Q492" s="128">
        <f>(O492/Constants!$B$7)*602200000000000000*Constants!$B$18/(365.2425*24*60)</f>
        <v>0.39175376821113594</v>
      </c>
      <c r="R492" s="129">
        <f>Q492*Input!N492/100</f>
        <v>2.2618774243768083E-5</v>
      </c>
      <c r="S492" s="130">
        <f>Input!S492*Constants!$B$17/Constants!$B$18</f>
        <v>1.4803653484824053</v>
      </c>
      <c r="T492" s="18">
        <f>S492*Input!T492/100</f>
        <v>9.8588849825387704E-4</v>
      </c>
      <c r="U492" s="18">
        <f>S492*1/((U491+U493)/2)</f>
        <v>1.4809319590001768</v>
      </c>
      <c r="V492" s="18">
        <f>U492*Input!T492/100</f>
        <v>9.8626584752987403E-4</v>
      </c>
      <c r="W492" s="131">
        <v>3.0000000000000001E-3</v>
      </c>
      <c r="X492" s="127">
        <f>IF((((Constants!$B$25*0.000000001*Input!G492/Input!W492*(Constants!$B$11/Constants!$B$9))-(W492*0.000000001))/Input!F492)*1000000000&lt;0, "n.d.", (((Constants!$B$25*0.000000001*Input!G492/Input!W492*(Constants!$B$11/Constants!$B$9))-(W492*0.000000001))/Input!F492)*1000000000)</f>
        <v>1.1374998814585715</v>
      </c>
      <c r="Y492" s="127">
        <f>X492*Input!X492/100</f>
        <v>2.671348446365429E-3</v>
      </c>
      <c r="Z492" s="127">
        <f>(X492/Constants!$B$11)*6.022E+23*0.000000001*Constants!$B$19/(365.2425*24*60)</f>
        <v>2.7770049499145611E-4</v>
      </c>
      <c r="AA492" s="127">
        <f>Z492*Input!X492/100</f>
        <v>6.5216251706251713E-7</v>
      </c>
      <c r="AB492" s="132">
        <v>0.05</v>
      </c>
      <c r="AC492" s="132">
        <v>0.9</v>
      </c>
      <c r="AD492" s="127">
        <f>(((Input!G492*Constants!$B$25*0.000000001*Input!U492*(Constants!$B$10/Constants!$B$9))-((AB492*0.000000000000001)+(Input!G492*AC492*0.000000000000001)))/Input!F492)*1000000000000</f>
        <v>4.1311985087507992</v>
      </c>
      <c r="AE492" s="127">
        <f>AD492*Input!V492/100</f>
        <v>1.2734808847732204E-2</v>
      </c>
      <c r="AF492" s="127">
        <f>(AD492/Constants!$B$10)*602200000000*Constants!$B$16/(365.2425*24*60)</f>
        <v>0.18857131749097059</v>
      </c>
      <c r="AG492" s="127">
        <f>AF492*Input!V492/100</f>
        <v>5.8128886262080813E-4</v>
      </c>
      <c r="AH492" s="18">
        <f>AF492/Z492</f>
        <v>679.0456657154042</v>
      </c>
      <c r="AI492" s="131">
        <f>AH492*SQRT((AG492/AF492)^2+(AA492/Z492)^2)</f>
        <v>2.6314706619883439</v>
      </c>
      <c r="AJ492" s="130">
        <f t="shared" ref="AJ492:AJ493" si="2619">(U492-1)*1000</f>
        <v>480.93195900017685</v>
      </c>
      <c r="AK492" s="131">
        <f>V492*1000</f>
        <v>0.98626584752987401</v>
      </c>
      <c r="AL492" s="131">
        <f>AF492/Q492</f>
        <v>0.48135163664677233</v>
      </c>
      <c r="AM492" s="131">
        <f>AL492*SQRT((R492/Q492)^2+(AG492/AF492)^2)</f>
        <v>1.4840720459874147E-3</v>
      </c>
      <c r="AN492" s="18">
        <f>AL492*1/((AN491+AN493)/2)</f>
        <v>0.47860085493847165</v>
      </c>
      <c r="AO492" s="127">
        <f>AN492*SQRT((R492/Q492)^2+(AG492/AF492)^2)</f>
        <v>1.4755910148095809E-3</v>
      </c>
      <c r="AP492" s="18">
        <f>ThU_Alter_Kombi(AN492,U492)</f>
        <v>41.6205</v>
      </c>
      <c r="AQ492" s="18">
        <f t="shared" ref="AQ492:AQ493" si="2620">Montealter(AN492,AO492,U492,V492)</f>
        <v>0.1575</v>
      </c>
      <c r="AR492" s="152">
        <f>(AQ492/AP492)</f>
        <v>3.7841928857173749E-3</v>
      </c>
      <c r="AS492" s="129">
        <f t="shared" si="2550"/>
        <v>7.0886489812087587E-4</v>
      </c>
      <c r="AT492" s="129">
        <f t="shared" si="2551"/>
        <v>1.6652286126511472E-6</v>
      </c>
      <c r="AU492" s="18">
        <v>0.75</v>
      </c>
      <c r="AV492" s="18">
        <f>AU492/2</f>
        <v>0.375</v>
      </c>
      <c r="AW492" s="18">
        <f t="shared" si="2553"/>
        <v>41.582900000000002</v>
      </c>
      <c r="AX492" s="133">
        <f t="shared" si="2554"/>
        <v>0.15978091659999999</v>
      </c>
      <c r="AY492" s="133">
        <f t="shared" si="2555"/>
        <v>0.1579963201441944</v>
      </c>
      <c r="AZ492" s="152">
        <f t="shared" si="2556"/>
        <v>3.8424668938433822E-3</v>
      </c>
      <c r="BA492" s="18" t="str">
        <f>Input!B492</f>
        <v>Larga B1- 573mm</v>
      </c>
      <c r="BB492" s="134">
        <f>Input!E492</f>
        <v>573</v>
      </c>
      <c r="BC492" s="18">
        <f>((U492-1)*EXP(Constants!$B$17*AW492*1000))*1000</f>
        <v>540.81390780527727</v>
      </c>
      <c r="BD492" s="130">
        <f>SQRT((EXP(Constants!$B$17*AW492*1000)*V492)^2+((U492-1)*Constants!$B$17*EXP(Constants!$B$17*AW492*1000)*AY492*1000)^2)*1000</f>
        <v>1.1349794382801697</v>
      </c>
      <c r="BE492" s="18">
        <f t="shared" ref="BE492:BE493" si="2621">AW492*1000-58</f>
        <v>41524.9</v>
      </c>
      <c r="BF492" s="135">
        <f t="shared" ref="BF492:BF493" si="2622">AY492/2*1000</f>
        <v>78.998160072097207</v>
      </c>
      <c r="BG492" s="20">
        <f t="shared" ref="BG492:BG493" si="2623">AY492/AW492*100</f>
        <v>0.37995502993825442</v>
      </c>
      <c r="BH492" s="18"/>
      <c r="BI492" s="18"/>
      <c r="BJ492" s="18"/>
      <c r="BK492" s="18"/>
      <c r="BL492" s="18"/>
      <c r="BM492" s="18"/>
      <c r="BN492" s="157"/>
      <c r="BO492" s="18"/>
      <c r="BP492" s="18"/>
      <c r="BQ492" s="18"/>
      <c r="BR492" s="18"/>
      <c r="BS492" s="18"/>
      <c r="BT492" s="18"/>
      <c r="BU492" s="18"/>
      <c r="BV492" s="18"/>
      <c r="BW492" s="18"/>
      <c r="BX492" s="18"/>
      <c r="BY492" s="18"/>
      <c r="BZ492" s="18"/>
      <c r="CA492" s="18"/>
      <c r="CB492" s="18"/>
      <c r="CC492" s="18"/>
      <c r="CD492" s="18"/>
      <c r="CE492" s="1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  <c r="CY492" s="18"/>
      <c r="CZ492" s="18"/>
      <c r="DA492" s="18"/>
      <c r="DB492" s="18"/>
      <c r="DC492" s="18"/>
      <c r="DD492" s="18"/>
      <c r="DE492" s="18"/>
      <c r="DF492" s="18"/>
    </row>
    <row r="493" spans="1:110" ht="15" customHeight="1" x14ac:dyDescent="0.2">
      <c r="A493" s="136">
        <f>Input!A493</f>
        <v>10368</v>
      </c>
      <c r="B493" s="136" t="str">
        <f>Input!B493</f>
        <v>Hu1-13</v>
      </c>
      <c r="C493" s="136">
        <f>Input!O493</f>
        <v>2.3023363376301922</v>
      </c>
      <c r="D493" s="136">
        <f>C493*Input!P493/100</f>
        <v>1.572609988120463E-2</v>
      </c>
      <c r="E493" s="137">
        <f>Input!M493</f>
        <v>3.0125111872532888</v>
      </c>
      <c r="F493" s="138">
        <f>E493*Input!N493/100</f>
        <v>1.9835750244485165E-4</v>
      </c>
      <c r="G493" s="139">
        <f t="shared" ref="G493" si="2624">E493*137.88</f>
        <v>415.36504249848343</v>
      </c>
      <c r="H493" s="138">
        <f>G493*Input!L493/100</f>
        <v>2.2743755721590674E-2</v>
      </c>
      <c r="I493" s="136">
        <v>0</v>
      </c>
      <c r="J493" s="140">
        <f>(((C493*Constants!$B$24*0.000000001*Input!G493*(Constants!$B$4/Constants!$B$3))-(I493*0.000000000000001))/Input!F493)*1000000000000</f>
        <v>754.20035411540312</v>
      </c>
      <c r="K493" s="136">
        <f>J493*Input!P493/100</f>
        <v>5.1515627432032556</v>
      </c>
      <c r="L493" s="141">
        <f>(J493/Constants!$B$4)*602200000000*Constants!$B$17/(365.2425*24*60)</f>
        <v>10.412573288408414</v>
      </c>
      <c r="M493" s="142">
        <f>L493*Input!P493/100</f>
        <v>7.1123043526482327E-2</v>
      </c>
      <c r="N493" s="136">
        <v>0</v>
      </c>
      <c r="O493" s="140">
        <f>(((G493*Constants!$B$23*0.000000001*Input!G493*(Constants!$B$7/Constants!$B$6))-(N493*0.000000001))/Input!F493)*1000000</f>
        <v>13.706589546939602</v>
      </c>
      <c r="P493" s="136">
        <f>O493*Input!N493/100</f>
        <v>9.0250448896973866E-4</v>
      </c>
      <c r="Q493" s="143">
        <f>(O493/Constants!$B$7)*602200000000000000*Constants!$B$18/(365.2425*24*60)</f>
        <v>10.22677098875106</v>
      </c>
      <c r="R493" s="144">
        <f>Q493*Input!N493/100</f>
        <v>6.7337733382948832E-4</v>
      </c>
      <c r="S493" s="142">
        <f>Input!S493*Constants!$B$17/Constants!$B$18</f>
        <v>0.99961739598208543</v>
      </c>
      <c r="T493" s="136">
        <f>S493*Input!T493/100</f>
        <v>9.6583989313738026E-4</v>
      </c>
      <c r="U493" s="142">
        <f>S493</f>
        <v>0.99961739598208543</v>
      </c>
      <c r="V493" s="136">
        <f>U493*Input!T493/100</f>
        <v>9.6583989313738026E-4</v>
      </c>
      <c r="W493" s="145">
        <v>0</v>
      </c>
      <c r="X493" s="140">
        <f>(((Constants!$B$25*0.000000001*Input!G493/Input!W493*(Constants!$B$11/Constants!$B$9))-(W493*0.000000001))/Input!F493)*1000000000</f>
        <v>0.89418567308854768</v>
      </c>
      <c r="Y493" s="140">
        <f>X493*Input!X493/100</f>
        <v>3.0564314157238326E-3</v>
      </c>
      <c r="Z493" s="140">
        <f>(X493/Constants!$B$11)*6.022E+23*0.000000001*Constants!$B$19/(365.2425*24*60)</f>
        <v>2.1829963068879834E-4</v>
      </c>
      <c r="AA493" s="140">
        <f>Z493*Input!X493/100</f>
        <v>7.4617371912654408E-7</v>
      </c>
      <c r="AB493" s="141">
        <v>0</v>
      </c>
      <c r="AC493" s="141">
        <v>0.9</v>
      </c>
      <c r="AD493" s="140">
        <f>(((Input!G493*Constants!$B$25*0.000000001*Input!U493*(Constants!$B$10/Constants!$B$9))-((AB493*0.000000000000001)+(Input!G493*AC493*0.000000000000001)))/Input!F493)*1000000000000</f>
        <v>225.33463083786296</v>
      </c>
      <c r="AE493" s="140">
        <f>AD493*Input!V493/100</f>
        <v>0.46627642971004235</v>
      </c>
      <c r="AF493" s="140">
        <f>(AD493/Constants!$B$10)*602200000000*Constants!$B$16/(365.2425*24*60)</f>
        <v>10.285549852768035</v>
      </c>
      <c r="AG493" s="140">
        <f>AF493*Input!V493/100</f>
        <v>2.1283499323298313E-2</v>
      </c>
      <c r="AH493" s="136">
        <f t="shared" ref="AH493" si="2625">AF493/Z493</f>
        <v>47116.661720013712</v>
      </c>
      <c r="AI493" s="145">
        <f t="shared" ref="AI493" si="2626">AH493*SQRT((AG493/AF493)^2+(AA493/Z493)^2)</f>
        <v>188.26258642885921</v>
      </c>
      <c r="AJ493" s="142">
        <f t="shared" si="2619"/>
        <v>-0.38260401791456733</v>
      </c>
      <c r="AK493" s="145">
        <f t="shared" ref="AK493" si="2627">V493*1000</f>
        <v>0.96583989313738028</v>
      </c>
      <c r="AL493" s="145">
        <f t="shared" ref="AL493" si="2628">AF493/Q493</f>
        <v>1.0057475486721692</v>
      </c>
      <c r="AM493" s="145">
        <f t="shared" ref="AM493" si="2629">AL493*SQRT((R493/Q493)^2+(AG493/AF493)^2)</f>
        <v>2.0822087182548509E-3</v>
      </c>
      <c r="AN493" s="136">
        <f>AF493/Q493</f>
        <v>1.0057475486721692</v>
      </c>
      <c r="AO493" s="140">
        <f t="shared" ref="AO493" si="2630">AN493*SQRT((R493/Q493)^2+(AG493/AF493)^2)</f>
        <v>2.0822087182548509E-3</v>
      </c>
      <c r="AP493" s="136" t="str">
        <f t="shared" ref="AP493" si="2631">ThU_Alter_Kombi(AN493,U493)</f>
        <v>Out of range</v>
      </c>
      <c r="AQ493" s="136" t="e">
        <f t="shared" si="2620"/>
        <v>#VALUE!</v>
      </c>
      <c r="AR493" s="136" t="e">
        <f>(AQ493/AP493)*100</f>
        <v>#VALUE!</v>
      </c>
      <c r="AS493" s="144">
        <f t="shared" si="2550"/>
        <v>2.1345899984356459E-5</v>
      </c>
      <c r="AT493" s="144">
        <f t="shared" si="2551"/>
        <v>7.2976323777512796E-8</v>
      </c>
      <c r="AU493" s="136">
        <v>0.75</v>
      </c>
      <c r="AV493" s="136">
        <f t="shared" ref="AV493" si="2632">AU493/2</f>
        <v>0.375</v>
      </c>
      <c r="AW493" s="136" t="str">
        <f t="shared" si="2553"/>
        <v>Out of range</v>
      </c>
      <c r="AX493" s="146">
        <f t="shared" si="2554"/>
        <v>52.525701116299999</v>
      </c>
      <c r="AY493" s="146" t="e">
        <f t="shared" si="2555"/>
        <v>#VALUE!</v>
      </c>
      <c r="AZ493" s="147" t="e">
        <f t="shared" si="2556"/>
        <v>#VALUE!</v>
      </c>
      <c r="BA493" s="136" t="str">
        <f>Input!B493</f>
        <v>Hu1-13</v>
      </c>
      <c r="BB493" s="148">
        <f>Input!E493</f>
        <v>0</v>
      </c>
      <c r="BC493" s="136" t="e">
        <f>((U493-1)*EXP(Constants!$B$17*AW493*1000))*1000</f>
        <v>#VALUE!</v>
      </c>
      <c r="BD493" s="142" t="e">
        <f>SQRT((EXP(Constants!$B$17*AW493*1000)*V493)^2+((U493-1)*Constants!$B$17*EXP(Constants!$B$17*AW493*1000)*AY493*1000)^2)*1000</f>
        <v>#VALUE!</v>
      </c>
      <c r="BE493" s="136" t="e">
        <f t="shared" si="2621"/>
        <v>#VALUE!</v>
      </c>
      <c r="BF493" s="149" t="e">
        <f t="shared" si="2622"/>
        <v>#VALUE!</v>
      </c>
      <c r="BG493" s="158" t="e">
        <f t="shared" si="2623"/>
        <v>#VALUE!</v>
      </c>
      <c r="BH493" s="136"/>
      <c r="BI493" s="18"/>
      <c r="BJ493" s="18"/>
      <c r="BK493" s="18"/>
      <c r="BL493" s="18"/>
      <c r="BM493" s="18"/>
      <c r="BN493" s="157"/>
      <c r="BO493" s="18"/>
      <c r="BP493" s="18"/>
      <c r="BQ493" s="18"/>
      <c r="BR493" s="18"/>
      <c r="BS493" s="18"/>
      <c r="BT493" s="18"/>
      <c r="BU493" s="18"/>
      <c r="BV493" s="18"/>
      <c r="BW493" s="18"/>
      <c r="BX493" s="18"/>
      <c r="BY493" s="18"/>
      <c r="BZ493" s="18"/>
      <c r="CA493" s="18"/>
      <c r="CB493" s="18"/>
      <c r="CC493" s="18"/>
      <c r="CD493" s="18"/>
      <c r="CE493" s="1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  <c r="CY493" s="18"/>
      <c r="CZ493" s="18"/>
      <c r="DA493" s="18"/>
      <c r="DB493" s="18"/>
      <c r="DC493" s="18"/>
      <c r="DD493" s="18"/>
      <c r="DE493" s="18"/>
      <c r="DF493" s="18"/>
    </row>
    <row r="494" spans="1:110" ht="15" customHeight="1" x14ac:dyDescent="0.2">
      <c r="A494" s="18"/>
      <c r="B494" s="18"/>
      <c r="C494" s="18"/>
      <c r="D494" s="18"/>
      <c r="E494" s="150"/>
      <c r="F494" s="151"/>
      <c r="G494" s="21"/>
      <c r="H494" s="151"/>
      <c r="I494" s="18"/>
      <c r="J494" s="127"/>
      <c r="K494" s="18"/>
      <c r="L494" s="132"/>
      <c r="M494" s="130"/>
      <c r="N494" s="18"/>
      <c r="O494" s="127"/>
      <c r="P494" s="18"/>
      <c r="Q494" s="128"/>
      <c r="R494" s="129"/>
      <c r="S494" s="130"/>
      <c r="T494" s="18"/>
      <c r="U494" s="18"/>
      <c r="V494" s="18"/>
      <c r="W494" s="131"/>
      <c r="X494" s="127"/>
      <c r="Y494" s="127"/>
      <c r="Z494" s="127"/>
      <c r="AA494" s="127"/>
      <c r="AB494" s="132"/>
      <c r="AC494" s="132"/>
      <c r="AD494" s="127"/>
      <c r="AE494" s="127"/>
      <c r="AF494" s="127"/>
      <c r="AG494" s="127"/>
      <c r="AH494" s="18"/>
      <c r="AI494" s="131"/>
      <c r="AJ494" s="130"/>
      <c r="AK494" s="131"/>
      <c r="AL494" s="131"/>
      <c r="AM494" s="131"/>
      <c r="AN494" s="18"/>
      <c r="AO494" s="127"/>
      <c r="AP494" s="18"/>
      <c r="AQ494" s="18"/>
      <c r="AR494" s="152"/>
      <c r="AS494" s="129"/>
      <c r="AT494" s="129"/>
      <c r="AU494" s="18"/>
      <c r="AV494" s="18"/>
      <c r="AW494" s="18"/>
      <c r="AX494" s="133"/>
      <c r="AY494" s="133"/>
      <c r="AZ494" s="152"/>
      <c r="BA494" s="18"/>
      <c r="BB494" s="134"/>
      <c r="BC494" s="18"/>
      <c r="BD494" s="130"/>
      <c r="BE494" s="18"/>
      <c r="BF494" s="135"/>
      <c r="BG494" s="20"/>
      <c r="BH494" s="18"/>
      <c r="BI494" s="18"/>
      <c r="BJ494" s="18"/>
      <c r="BK494" s="18"/>
      <c r="BL494" s="18"/>
      <c r="BM494" s="18"/>
      <c r="BN494" s="157"/>
      <c r="BO494" s="18"/>
      <c r="BP494" s="18"/>
      <c r="BQ494" s="18"/>
      <c r="BR494" s="18"/>
      <c r="BS494" s="18"/>
      <c r="BT494" s="18"/>
      <c r="BU494" s="18"/>
      <c r="BV494" s="18"/>
      <c r="BW494" s="18"/>
      <c r="BX494" s="18"/>
      <c r="BY494" s="18"/>
      <c r="BZ494" s="18"/>
      <c r="CA494" s="18"/>
      <c r="CB494" s="18"/>
      <c r="CC494" s="18"/>
      <c r="CD494" s="18"/>
      <c r="CE494" s="1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  <c r="CY494" s="18"/>
      <c r="CZ494" s="18"/>
      <c r="DA494" s="18"/>
      <c r="DB494" s="18"/>
      <c r="DC494" s="18"/>
      <c r="DD494" s="18"/>
      <c r="DE494" s="18"/>
      <c r="DF494" s="18"/>
    </row>
    <row r="495" spans="1:110" ht="15" customHeight="1" x14ac:dyDescent="0.2">
      <c r="A495" s="136">
        <f>Input!A495</f>
        <v>10368</v>
      </c>
      <c r="B495" s="136" t="str">
        <f>Input!B495</f>
        <v>Hu1-13</v>
      </c>
      <c r="C495" s="136">
        <f>Input!O495</f>
        <v>2.2300387892934288</v>
      </c>
      <c r="D495" s="136">
        <f>C495*Input!P495/100</f>
        <v>3.5574351732133053E-2</v>
      </c>
      <c r="E495" s="137">
        <f>Input!M495</f>
        <v>3.0124314620070103</v>
      </c>
      <c r="F495" s="138">
        <f>E495*Input!N495/100</f>
        <v>6.2805294757354224E-4</v>
      </c>
      <c r="G495" s="139">
        <f t="shared" ref="G495" si="2633">E495*137.88</f>
        <v>415.35404998152654</v>
      </c>
      <c r="H495" s="138">
        <f>G495*Input!L495/100</f>
        <v>3.2389263083108404E-2</v>
      </c>
      <c r="I495" s="136">
        <v>0</v>
      </c>
      <c r="J495" s="140">
        <f>(((C495*Constants!$B$24*0.000000001*Input!G495*(Constants!$B$4/Constants!$B$3))-(I495*0.000000000000001))/Input!F495)*1000000000000</f>
        <v>730.51709130707388</v>
      </c>
      <c r="K495" s="136">
        <f>J495*Input!P495/100</f>
        <v>11.653461848852684</v>
      </c>
      <c r="L495" s="141">
        <f>(J495/Constants!$B$4)*602200000000*Constants!$B$17/(365.2425*24*60)</f>
        <v>10.08559954946128</v>
      </c>
      <c r="M495" s="142">
        <f>L495*Input!P495/100</f>
        <v>0.16088897983503586</v>
      </c>
      <c r="N495" s="136">
        <v>0</v>
      </c>
      <c r="O495" s="140">
        <f>(((G495*Constants!$B$23*0.000000001*Input!G495*(Constants!$B$7/Constants!$B$6))-(N495*0.000000001))/Input!F495)*1000000</f>
        <v>13.706226805970575</v>
      </c>
      <c r="P495" s="136">
        <f>O495*Input!N495/100</f>
        <v>2.8575707876408053E-3</v>
      </c>
      <c r="Q495" s="143">
        <f>(O495/Constants!$B$7)*602200000000000000*Constants!$B$18/(365.2425*24*60)</f>
        <v>10.226500340184122</v>
      </c>
      <c r="R495" s="144">
        <f>Q495*Input!N495/100</f>
        <v>2.1320928834461638E-3</v>
      </c>
      <c r="S495" s="142">
        <f>Input!S495*Constants!$B$17/Constants!$B$18</f>
        <v>0.99835675463922691</v>
      </c>
      <c r="T495" s="136">
        <f>S495*Input!T495/100</f>
        <v>2.0590615107036873E-3</v>
      </c>
      <c r="U495" s="142">
        <f>S495</f>
        <v>0.99835675463922691</v>
      </c>
      <c r="V495" s="136">
        <f>U495*Input!T495/100</f>
        <v>2.0590615107036873E-3</v>
      </c>
      <c r="W495" s="145">
        <v>0</v>
      </c>
      <c r="X495" s="140">
        <f>(((Constants!$B$25*0.000000001*Input!G495/Input!W495*(Constants!$B$11/Constants!$B$9))-(W495*0.000000001))/Input!F495)*1000000000</f>
        <v>0.93495623868656652</v>
      </c>
      <c r="Y495" s="140">
        <f>X495*Input!X495/100</f>
        <v>1.1655545654572486E-2</v>
      </c>
      <c r="Z495" s="140">
        <f>(X495/Constants!$B$11)*6.022E+23*0.000000001*Constants!$B$19/(365.2425*24*60)</f>
        <v>2.2825304381191331E-4</v>
      </c>
      <c r="AA495" s="140">
        <f>Z495*Input!X495/100</f>
        <v>2.84549550327859E-6</v>
      </c>
      <c r="AB495" s="141">
        <v>0</v>
      </c>
      <c r="AC495" s="141">
        <v>0.9</v>
      </c>
      <c r="AD495" s="140">
        <f>(((Input!G495*Constants!$B$25*0.000000001*Input!U495*(Constants!$B$10/Constants!$B$9))-((AB495*0.000000000000001)+(Input!G495*AC495*0.000000000000001)))/Input!F495)*1000000000000</f>
        <v>223.32881203768599</v>
      </c>
      <c r="AE495" s="140">
        <f>AD495*Input!V495/100</f>
        <v>0.59203036837448064</v>
      </c>
      <c r="AF495" s="140">
        <f>(AD495/Constants!$B$10)*602200000000*Constants!$B$16/(365.2425*24*60)</f>
        <v>10.19399291281554</v>
      </c>
      <c r="AG495" s="140">
        <f>AF495*Input!V495/100</f>
        <v>2.7023621915664951E-2</v>
      </c>
      <c r="AH495" s="136">
        <f t="shared" ref="AH495" si="2634">AF495/Z495</f>
        <v>44660.92868937015</v>
      </c>
      <c r="AI495" s="145">
        <f t="shared" ref="AI495" si="2635">AH495*SQRT((AG495/AF495)^2+(AA495/Z495)^2)</f>
        <v>569.21011908202661</v>
      </c>
      <c r="AJ495" s="142">
        <f t="shared" ref="AJ495:AJ507" si="2636">(U495-1)*1000</f>
        <v>-1.6432453607730935</v>
      </c>
      <c r="AK495" s="145">
        <f t="shared" ref="AK495" si="2637">V495*1000</f>
        <v>2.0590615107036871</v>
      </c>
      <c r="AL495" s="145">
        <f t="shared" ref="AL495" si="2638">AF495/Q495</f>
        <v>0.9968212559245857</v>
      </c>
      <c r="AM495" s="145">
        <f t="shared" ref="AM495" si="2639">AL495*SQRT((R495/Q495)^2+(AG495/AF495)^2)</f>
        <v>2.6506690050031585E-3</v>
      </c>
      <c r="AN495" s="136">
        <f>AF495/Q495</f>
        <v>0.9968212559245857</v>
      </c>
      <c r="AO495" s="140">
        <f t="shared" ref="AO495" si="2640">AN495*SQRT((R495/Q495)^2+(AG495/AF495)^2)</f>
        <v>2.6506690050031585E-3</v>
      </c>
      <c r="AP495" s="136">
        <f t="shared" ref="AP495" si="2641">ThU_Alter_Kombi(AN495,U495)</f>
        <v>774.58240000000001</v>
      </c>
      <c r="AQ495" s="136" t="e">
        <f t="shared" ref="AQ495:AQ507" si="2642">Montealter(AN495,AO495,U495,V495)</f>
        <v>#VALUE!</v>
      </c>
      <c r="AR495" s="136" t="e">
        <f>(AQ495/AP495)*100</f>
        <v>#VALUE!</v>
      </c>
      <c r="AS495" s="144">
        <f t="shared" ref="AS495:AS507" si="2643">Z495/Q495</f>
        <v>2.2319761034477581E-5</v>
      </c>
      <c r="AT495" s="144">
        <f t="shared" ref="AT495:AT507" si="2644">AS495*SQRT((Y495/X495)^2+(P495/O495)^2)</f>
        <v>2.7828614949434197E-7</v>
      </c>
      <c r="AU495" s="136">
        <v>0.75</v>
      </c>
      <c r="AV495" s="136">
        <f t="shared" ref="AV495" si="2645">AU495/2</f>
        <v>0.375</v>
      </c>
      <c r="AW495" s="136">
        <f t="shared" ref="AW495:AW507" si="2646">marincorr_age(AN495,U495,AS495,AU495)</f>
        <v>774.5806</v>
      </c>
      <c r="AX495" s="146">
        <f t="shared" ref="AX495:AX507" si="2647">marincorr_age_error(AN495, AO495, U495, V495, AS495, AT495, AU495, AV495)</f>
        <v>335.7662376888</v>
      </c>
      <c r="AY495" s="146">
        <f t="shared" ref="AY495:AY507" si="2648">SQRT(((AU495*EXP(-0.0000091577*AW495*1000))/(0.0000091577*(EXP(-0.0000091577*AW495*1000)+(AJ495/1000)*EXP(-(0.0000091577-0.0000028263)*AW495*1000)-AS495*AU495*EXP(-0.0000091577*AW495*1000))))^2*AT495^2+((AS495*EXP(-0.0000091577*AW495*1000))/(0.0000091577*(EXP(-0.0000091577*AW495*1000)+(AJ495/1000)*EXP(-(0.0000091577-0.0000028263)*AW495*1000)-AS495*AU495*EXP(-0.0000091577*AW495*1000))))^2*AV495^2+((0.0000091577/(0.0000091577-0.0000028263))*(EXP(-(0.0000091577-0.0000028263)*AW495*1000)-1)/(0.0000091577*(EXP(-0.0000091577*AW495*1000)+(AJ495/1000)*EXP(-(0.0000091577-0.0000028263)*AW495*1000)-AS495*AU495*EXP(-0.0000091577*AW495*1000))))^2*T495^2+(1/(0.0000091577*(EXP(-0.0000091577*AW495*1000)+(AJ495/1000)*EXP(-(0.0000091577-0.0000028263)*AW495*1000)-AS495*AU495*EXP(-0.0000091577*AW495*1000))))^2*AO495^2)/1000</f>
        <v>529.78247304130264</v>
      </c>
      <c r="AZ495" s="147">
        <f t="shared" ref="AZ495:AZ507" si="2649">AX495/AW495</f>
        <v>0.43348134163029645</v>
      </c>
      <c r="BA495" s="136" t="str">
        <f>Input!B495</f>
        <v>Hu1-13</v>
      </c>
      <c r="BB495" s="148">
        <f>Input!E495</f>
        <v>0</v>
      </c>
      <c r="BC495" s="136">
        <f>((U495-1)*EXP(Constants!$B$17*AW495*1000))*1000</f>
        <v>-14.622860517157196</v>
      </c>
      <c r="BD495" s="142">
        <f>SQRT((EXP(Constants!$B$17*AW495*1000)*V495)^2+((U495-1)*Constants!$B$17*EXP(Constants!$B$17*AW495*1000)*AY495*1000)^2)*1000</f>
        <v>28.525379992287583</v>
      </c>
      <c r="BE495" s="136">
        <f t="shared" ref="BE495:BE507" si="2650">AW495*1000-58</f>
        <v>774522.6</v>
      </c>
      <c r="BF495" s="149">
        <f t="shared" ref="BF495:BF507" si="2651">AY495/2*1000</f>
        <v>264891.23652065132</v>
      </c>
      <c r="BG495" s="158">
        <f t="shared" ref="BG495:BG507" si="2652">AY495/AW495*100</f>
        <v>68.396042069902435</v>
      </c>
      <c r="BH495" s="136"/>
      <c r="BI495" s="18"/>
      <c r="BJ495" s="18"/>
      <c r="BK495" s="18"/>
      <c r="BL495" s="18"/>
      <c r="BM495" s="18"/>
      <c r="BN495" s="157"/>
      <c r="BO495" s="18"/>
      <c r="BP495" s="18"/>
      <c r="BQ495" s="18"/>
      <c r="BR495" s="18"/>
      <c r="BS495" s="18"/>
      <c r="BT495" s="18"/>
      <c r="BU495" s="18"/>
      <c r="BV495" s="18"/>
      <c r="BW495" s="18"/>
      <c r="BX495" s="18"/>
      <c r="BY495" s="18"/>
      <c r="BZ495" s="18"/>
      <c r="CA495" s="18"/>
      <c r="CB495" s="18"/>
      <c r="CC495" s="18"/>
      <c r="CD495" s="18"/>
      <c r="CE495" s="1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  <c r="CY495" s="18"/>
      <c r="CZ495" s="18"/>
      <c r="DA495" s="18"/>
      <c r="DB495" s="18"/>
      <c r="DC495" s="18"/>
      <c r="DD495" s="18"/>
      <c r="DE495" s="18"/>
      <c r="DF495" s="18"/>
    </row>
    <row r="496" spans="1:110" ht="15" customHeight="1" x14ac:dyDescent="0.2">
      <c r="A496" s="18">
        <f>Input!A496</f>
        <v>10409</v>
      </c>
      <c r="B496" s="18" t="str">
        <f>Input!B496</f>
        <v>XRD1</v>
      </c>
      <c r="C496" s="18">
        <f>Input!O496</f>
        <v>2.5521405682691118</v>
      </c>
      <c r="D496" s="18">
        <f>C496*Input!P496/100</f>
        <v>2.6463298614053058E-2</v>
      </c>
      <c r="E496" s="150">
        <f>Input!M496</f>
        <v>1.7797903118531138</v>
      </c>
      <c r="F496" s="151">
        <f>E496*Input!N496/100</f>
        <v>2.5520634503515736E-4</v>
      </c>
      <c r="G496" s="21">
        <f>E496*137.88</f>
        <v>245.39748819830731</v>
      </c>
      <c r="H496" s="151">
        <f>G496*Input!L496/100</f>
        <v>2.5026703438588132E-2</v>
      </c>
      <c r="I496" s="18">
        <v>0.3</v>
      </c>
      <c r="J496" s="127">
        <f>(((C496*Constants!$B$24*0.000000001*Input!G496*(Constants!$B$4/Constants!$B$3))-(I496*0.000000000000001))/Input!F496)*1000000000000</f>
        <v>116.12178392990518</v>
      </c>
      <c r="K496" s="18">
        <f>J496*Input!P496/100</f>
        <v>1.2040737418385012</v>
      </c>
      <c r="L496" s="132">
        <f>(J496/Constants!$B$4)*602200000000*Constants!$B$17/(365.2425*24*60)</f>
        <v>1.6031901588922497</v>
      </c>
      <c r="M496" s="130">
        <f>L496*Input!P496/100</f>
        <v>1.6623574907024156E-2</v>
      </c>
      <c r="N496" s="18">
        <v>5.0000000000000001E-3</v>
      </c>
      <c r="O496" s="127">
        <f>(((G496*Constants!$B$23*0.000000001*Input!G496*(Constants!$B$7/Constants!$B$6))-(N496*0.000000001))/Input!F496)*1000000</f>
        <v>1.1247376328687604</v>
      </c>
      <c r="P496" s="18">
        <f>O496*Input!N496/100</f>
        <v>1.6127752718749514E-4</v>
      </c>
      <c r="Q496" s="128">
        <f>(O496/Constants!$B$7)*602200000000000000*Constants!$B$18/(365.2425*24*60)</f>
        <v>0.83919009571181291</v>
      </c>
      <c r="R496" s="129">
        <f>Q496*Input!N496/100</f>
        <v>1.2033251090872936E-4</v>
      </c>
      <c r="S496" s="130">
        <f>Input!S496*Constants!$B$17/Constants!$B$18</f>
        <v>2.0404784465726959</v>
      </c>
      <c r="T496" s="18">
        <f>S496*Input!T496/100</f>
        <v>3.9951326024388091E-3</v>
      </c>
      <c r="U496" s="18">
        <f>S496*1/((U495+U497)/2)</f>
        <v>2.0435232663824472</v>
      </c>
      <c r="V496" s="18">
        <f>U496*Input!T496/100</f>
        <v>4.0010941743000164E-3</v>
      </c>
      <c r="W496" s="131">
        <v>3.0000000000000001E-3</v>
      </c>
      <c r="X496" s="127">
        <f>IF((((Constants!$B$25*0.000000001*Input!G496/Input!W496*(Constants!$B$11/Constants!$B$9))-(W496*0.000000001))/Input!F496)*1000000000&lt;0, "n.d.", (((Constants!$B$25*0.000000001*Input!G496/Input!W496*(Constants!$B$11/Constants!$B$9))-(W496*0.000000001))/Input!F496)*1000000000)</f>
        <v>817.46708917375213</v>
      </c>
      <c r="Y496" s="127">
        <f>X496*Input!X496/100</f>
        <v>1.6038488136731801</v>
      </c>
      <c r="Z496" s="127">
        <f>(X496/Constants!$B$11)*6.022E+23*0.000000001*Constants!$B$19/(365.2425*24*60)</f>
        <v>0.19957014414075228</v>
      </c>
      <c r="AA496" s="127">
        <f>Z496*Input!X496/100</f>
        <v>3.9155134581411657E-4</v>
      </c>
      <c r="AB496" s="132">
        <v>0.05</v>
      </c>
      <c r="AC496" s="132">
        <v>0.9</v>
      </c>
      <c r="AD496" s="127">
        <f>(((Input!G496*Constants!$B$25*0.000000001*Input!U496*(Constants!$B$10/Constants!$B$9))-((AB496*0.000000000000001)+(Input!G496*AC496*0.000000000000001)))/Input!F496)*1000000000000</f>
        <v>9.7058836681835032</v>
      </c>
      <c r="AE496" s="127">
        <f>AD496*Input!V496/100</f>
        <v>2.2527958792980893E-2</v>
      </c>
      <c r="AF496" s="127">
        <f>(AD496/Constants!$B$10)*602200000000*Constants!$B$16/(365.2425*24*60)</f>
        <v>0.44303154807172246</v>
      </c>
      <c r="AG496" s="127">
        <f>AF496*Input!V496/100</f>
        <v>1.0283037382435686E-3</v>
      </c>
      <c r="AH496" s="18">
        <f>AF496/Z496</f>
        <v>2.2199289877711488</v>
      </c>
      <c r="AI496" s="131">
        <f>AH496*SQRT((AG496/AF496)^2+(AA496/Z496)^2)</f>
        <v>6.7467836756763648E-3</v>
      </c>
      <c r="AJ496" s="130">
        <f t="shared" si="2636"/>
        <v>1043.5232663824472</v>
      </c>
      <c r="AK496" s="131">
        <f>V496*1000</f>
        <v>4.0010941743000163</v>
      </c>
      <c r="AL496" s="131">
        <f>AF496/Q496</f>
        <v>0.52792752242379226</v>
      </c>
      <c r="AM496" s="131">
        <f>AL496*SQRT((R496/Q496)^2+(AG496/AF496)^2)</f>
        <v>1.2276886543507398E-3</v>
      </c>
      <c r="AN496" s="18">
        <f>AL496*1/((AN495+AN497)/2)</f>
        <v>0.52953055294045148</v>
      </c>
      <c r="AO496" s="127">
        <f>AN496*SQRT((R496/Q496)^2+(AG496/AF496)^2)</f>
        <v>1.2314164811722038E-3</v>
      </c>
      <c r="AP496" s="18">
        <f>ThU_Alter_Kombi(AN496,U496)</f>
        <v>31.869399999999999</v>
      </c>
      <c r="AQ496" s="18">
        <f t="shared" si="2642"/>
        <v>0.10920000000000001</v>
      </c>
      <c r="AR496" s="152">
        <f>(AQ496/AP496)</f>
        <v>3.4264843392093985E-3</v>
      </c>
      <c r="AS496" s="129">
        <f t="shared" si="2643"/>
        <v>0.23781279731557611</v>
      </c>
      <c r="AT496" s="129">
        <f t="shared" si="2644"/>
        <v>4.6782687329227136E-4</v>
      </c>
      <c r="AU496" s="18">
        <v>0.75</v>
      </c>
      <c r="AV496" s="18">
        <f>AU496/2</f>
        <v>0.375</v>
      </c>
      <c r="AW496" s="18">
        <f t="shared" si="2646"/>
        <v>22.3156</v>
      </c>
      <c r="AX496" s="133">
        <f t="shared" si="2647"/>
        <v>4.8903002670999998</v>
      </c>
      <c r="AY496" s="133">
        <f t="shared" si="2648"/>
        <v>5.0386642547039218</v>
      </c>
      <c r="AZ496" s="152">
        <f t="shared" si="2649"/>
        <v>0.21914267450124575</v>
      </c>
      <c r="BA496" s="18" t="str">
        <f>Input!B496</f>
        <v>XRD1</v>
      </c>
      <c r="BB496" s="134">
        <f>Input!E496</f>
        <v>0</v>
      </c>
      <c r="BC496" s="18">
        <f>((U496-1)*EXP(Constants!$B$17*AW496*1000))*1000</f>
        <v>1111.3535711725424</v>
      </c>
      <c r="BD496" s="130">
        <f>SQRT((EXP(Constants!$B$17*AW496*1000)*V496)^2+((U496-1)*Constants!$B$17*EXP(Constants!$B$17*AW496*1000)*AY496*1000)^2)*1000</f>
        <v>16.36722058051738</v>
      </c>
      <c r="BE496" s="18">
        <f t="shared" si="2650"/>
        <v>22257.599999999999</v>
      </c>
      <c r="BF496" s="135">
        <f t="shared" si="2651"/>
        <v>2519.3321273519609</v>
      </c>
      <c r="BG496" s="20">
        <f t="shared" si="2652"/>
        <v>22.579111718725564</v>
      </c>
      <c r="BH496" s="18"/>
      <c r="BI496" s="18"/>
      <c r="BJ496" s="18"/>
      <c r="BK496" s="18"/>
      <c r="BL496" s="18"/>
      <c r="BM496" s="18"/>
      <c r="BN496" s="157"/>
      <c r="BO496" s="18"/>
      <c r="BP496" s="18"/>
      <c r="BQ496" s="18"/>
      <c r="BR496" s="18"/>
      <c r="BS496" s="18"/>
      <c r="BT496" s="18"/>
      <c r="BU496" s="18"/>
      <c r="BV496" s="18"/>
      <c r="BW496" s="18"/>
      <c r="BX496" s="18"/>
      <c r="BY496" s="18"/>
      <c r="BZ496" s="18"/>
      <c r="CA496" s="18"/>
      <c r="CB496" s="18"/>
      <c r="CC496" s="18"/>
      <c r="CD496" s="18"/>
      <c r="CE496" s="1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  <c r="CY496" s="18"/>
      <c r="CZ496" s="18"/>
      <c r="DA496" s="18"/>
      <c r="DB496" s="18"/>
      <c r="DC496" s="18"/>
      <c r="DD496" s="18"/>
      <c r="DE496" s="18"/>
      <c r="DF496" s="18"/>
    </row>
    <row r="497" spans="1:110" ht="15" customHeight="1" x14ac:dyDescent="0.2">
      <c r="A497" s="136">
        <f>Input!A497</f>
        <v>10368</v>
      </c>
      <c r="B497" s="136" t="str">
        <f>Input!B497</f>
        <v>Hu1-13</v>
      </c>
      <c r="C497" s="136">
        <f>Input!O497</f>
        <v>2.2757614578669343</v>
      </c>
      <c r="D497" s="136">
        <f>C497*Input!P497/100</f>
        <v>2.6884955865492902E-2</v>
      </c>
      <c r="E497" s="137">
        <f>Input!M497</f>
        <v>3.0129378904880881</v>
      </c>
      <c r="F497" s="138">
        <f>E497*Input!N497/100</f>
        <v>4.8667311485722705E-4</v>
      </c>
      <c r="G497" s="139">
        <f t="shared" ref="G497" si="2653">E497*137.88</f>
        <v>415.4238763404976</v>
      </c>
      <c r="H497" s="138">
        <f>G497*Input!L497/100</f>
        <v>2.9165280876210904E-2</v>
      </c>
      <c r="I497" s="136">
        <v>0</v>
      </c>
      <c r="J497" s="140">
        <f>(((C497*Constants!$B$24*0.000000001*Input!G497*(Constants!$B$4/Constants!$B$3))-(I497*0.000000000000001))/Input!F497)*1000000000000</f>
        <v>745.49494326797958</v>
      </c>
      <c r="K497" s="136">
        <f>J497*Input!P497/100</f>
        <v>8.8069857139129351</v>
      </c>
      <c r="L497" s="141">
        <f>(J497/Constants!$B$4)*602200000000*Constants!$B$17/(365.2425*24*60)</f>
        <v>10.292385425912885</v>
      </c>
      <c r="M497" s="142">
        <f>L497*Input!P497/100</f>
        <v>0.12159021630749919</v>
      </c>
      <c r="N497" s="136">
        <v>0</v>
      </c>
      <c r="O497" s="140">
        <f>(((G497*Constants!$B$23*0.000000001*Input!G497*(Constants!$B$7/Constants!$B$6))-(N497*0.000000001))/Input!F497)*1000000</f>
        <v>13.708530999015364</v>
      </c>
      <c r="P497" s="136">
        <f>O497*Input!N497/100</f>
        <v>2.2143083342242025E-3</v>
      </c>
      <c r="Q497" s="143">
        <f>(O497/Constants!$B$7)*602200000000000000*Constants!$B$18/(365.2425*24*60)</f>
        <v>10.228219546446354</v>
      </c>
      <c r="R497" s="144">
        <f>Q497*Input!N497/100</f>
        <v>1.6521414138099709E-3</v>
      </c>
      <c r="S497" s="142">
        <f>Input!S497*Constants!$B$17/Constants!$B$18</f>
        <v>0.99866327458202975</v>
      </c>
      <c r="T497" s="136">
        <f>S497*Input!T497/100</f>
        <v>2.2472205763597185E-3</v>
      </c>
      <c r="U497" s="142">
        <f>S497</f>
        <v>0.99866327458202975</v>
      </c>
      <c r="V497" s="136">
        <f>U497*Input!T497/100</f>
        <v>2.2472205763597185E-3</v>
      </c>
      <c r="W497" s="145">
        <v>0</v>
      </c>
      <c r="X497" s="140">
        <f>(((Constants!$B$25*0.000000001*Input!G497/Input!W497*(Constants!$B$11/Constants!$B$9))-(W497*0.000000001))/Input!F497)*1000000000</f>
        <v>0.89621722648723934</v>
      </c>
      <c r="Y497" s="140">
        <f>X497*Input!X497/100</f>
        <v>1.1886974978526331E-2</v>
      </c>
      <c r="Z497" s="140">
        <f>(X497/Constants!$B$11)*6.022E+23*0.000000001*Constants!$B$19/(365.2425*24*60)</f>
        <v>2.1879559855096181E-4</v>
      </c>
      <c r="AA497" s="140">
        <f>Z497*Input!X497/100</f>
        <v>2.9019948830720297E-6</v>
      </c>
      <c r="AB497" s="141">
        <v>0</v>
      </c>
      <c r="AC497" s="141">
        <v>0.9</v>
      </c>
      <c r="AD497" s="140">
        <f>(((Input!G497*Constants!$B$25*0.000000001*Input!U497*(Constants!$B$10/Constants!$B$9))-((AB497*0.000000000000001)+(Input!G497*AC497*0.000000000000001)))/Input!F497)*1000000000000</f>
        <v>223.43424191411179</v>
      </c>
      <c r="AE497" s="140">
        <f>AD497*Input!V497/100</f>
        <v>0.62799537328639798</v>
      </c>
      <c r="AF497" s="140">
        <f>(AD497/Constants!$B$10)*602200000000*Constants!$B$16/(365.2425*24*60)</f>
        <v>10.198805330001113</v>
      </c>
      <c r="AG497" s="140">
        <f>AF497*Input!V497/100</f>
        <v>2.8665268606194047E-2</v>
      </c>
      <c r="AH497" s="136">
        <f t="shared" ref="AH497" si="2654">AF497/Z497</f>
        <v>46613.393493953714</v>
      </c>
      <c r="AI497" s="145">
        <f t="shared" ref="AI497" si="2655">AH497*SQRT((AG497/AF497)^2+(AA497/Z497)^2)</f>
        <v>631.98568587584452</v>
      </c>
      <c r="AJ497" s="142">
        <f t="shared" si="2636"/>
        <v>-1.3367254179702526</v>
      </c>
      <c r="AK497" s="145">
        <f t="shared" ref="AK497" si="2656">V497*1000</f>
        <v>2.2472205763597186</v>
      </c>
      <c r="AL497" s="145">
        <f t="shared" ref="AL497" si="2657">AF497/Q497</f>
        <v>0.99712420951548109</v>
      </c>
      <c r="AM497" s="145">
        <f t="shared" ref="AM497" si="2658">AL497*SQRT((R497/Q497)^2+(AG497/AF497)^2)</f>
        <v>2.8071911373251765E-3</v>
      </c>
      <c r="AN497" s="136">
        <f>AF497/Q497</f>
        <v>0.99712420951548109</v>
      </c>
      <c r="AO497" s="140">
        <f t="shared" ref="AO497" si="2659">AN497*SQRT((R497/Q497)^2+(AG497/AF497)^2)</f>
        <v>2.8071911373251765E-3</v>
      </c>
      <c r="AP497" s="136">
        <f t="shared" ref="AP497" si="2660">ThU_Alter_Kombi(AN497,U497)</f>
        <v>757.64589999999998</v>
      </c>
      <c r="AQ497" s="136" t="e">
        <f t="shared" si="2642"/>
        <v>#VALUE!</v>
      </c>
      <c r="AR497" s="136" t="e">
        <f>(AQ497/AP497)*100</f>
        <v>#VALUE!</v>
      </c>
      <c r="AS497" s="144">
        <f t="shared" si="2643"/>
        <v>2.1391367046572554E-5</v>
      </c>
      <c r="AT497" s="144">
        <f t="shared" si="2644"/>
        <v>2.8374538336878562E-7</v>
      </c>
      <c r="AU497" s="136">
        <v>0.75</v>
      </c>
      <c r="AV497" s="136">
        <f t="shared" ref="AV497" si="2661">AU497/2</f>
        <v>0.375</v>
      </c>
      <c r="AW497" s="136">
        <f t="shared" si="2646"/>
        <v>757.64409999999998</v>
      </c>
      <c r="AX497" s="146">
        <f t="shared" si="2647"/>
        <v>332.87597467419999</v>
      </c>
      <c r="AY497" s="146">
        <f t="shared" si="2648"/>
        <v>486.77965367359712</v>
      </c>
      <c r="AZ497" s="147">
        <f t="shared" si="2649"/>
        <v>0.43935665132771445</v>
      </c>
      <c r="BA497" s="136" t="str">
        <f>Input!B497</f>
        <v>Hu1-13</v>
      </c>
      <c r="BB497" s="148">
        <f>Input!E497</f>
        <v>0</v>
      </c>
      <c r="BC497" s="136">
        <f>((U497-1)*EXP(Constants!$B$17*AW497*1000))*1000</f>
        <v>-11.340042137528524</v>
      </c>
      <c r="BD497" s="142">
        <f>SQRT((EXP(Constants!$B$17*AW497*1000)*V497)^2+((U497-1)*Constants!$B$17*EXP(Constants!$B$17*AW497*1000)*AY497*1000)^2)*1000</f>
        <v>24.619482576595768</v>
      </c>
      <c r="BE497" s="136">
        <f t="shared" si="2650"/>
        <v>757586.1</v>
      </c>
      <c r="BF497" s="149">
        <f t="shared" si="2651"/>
        <v>243389.82683679857</v>
      </c>
      <c r="BG497" s="158">
        <f t="shared" si="2652"/>
        <v>64.249118243459847</v>
      </c>
      <c r="BH497" s="136"/>
      <c r="BI497" s="18"/>
      <c r="BJ497" s="18"/>
      <c r="BK497" s="18"/>
      <c r="BL497" s="18"/>
      <c r="BM497" s="18"/>
      <c r="BN497" s="157"/>
      <c r="BO497" s="18"/>
      <c r="BP497" s="18"/>
      <c r="BQ497" s="18"/>
      <c r="BR497" s="18"/>
      <c r="BS497" s="18"/>
      <c r="BT497" s="18"/>
      <c r="BU497" s="18"/>
      <c r="BV497" s="18"/>
      <c r="BW497" s="18"/>
      <c r="BX497" s="18"/>
      <c r="BY497" s="18"/>
      <c r="BZ497" s="18"/>
      <c r="CA497" s="18"/>
      <c r="CB497" s="18"/>
      <c r="CC497" s="18"/>
      <c r="CD497" s="18"/>
      <c r="CE497" s="1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  <c r="CY497" s="18"/>
      <c r="CZ497" s="18"/>
      <c r="DA497" s="18"/>
      <c r="DB497" s="18"/>
      <c r="DC497" s="18"/>
      <c r="DD497" s="18"/>
      <c r="DE497" s="18"/>
      <c r="DF497" s="18"/>
    </row>
    <row r="498" spans="1:110" ht="15" customHeight="1" x14ac:dyDescent="0.2">
      <c r="A498" s="18">
        <f>Input!A498</f>
        <v>10410</v>
      </c>
      <c r="B498" s="18" t="str">
        <f>Input!B498</f>
        <v>XRD26</v>
      </c>
      <c r="C498" s="18">
        <f>Input!O498</f>
        <v>1.5886752898068954</v>
      </c>
      <c r="D498" s="18">
        <f>C498*Input!P498/100</f>
        <v>8.9499425315343814E-3</v>
      </c>
      <c r="E498" s="150">
        <f>Input!M498</f>
        <v>1.6236415008170912</v>
      </c>
      <c r="F498" s="151">
        <f>E498*Input!N498/100</f>
        <v>1.4043484256226872E-4</v>
      </c>
      <c r="G498" s="21">
        <f>E498*137.88</f>
        <v>223.86769013266053</v>
      </c>
      <c r="H498" s="151">
        <f>G498*Input!L498/100</f>
        <v>1.6049732468300649E-2</v>
      </c>
      <c r="I498" s="18">
        <v>0.3</v>
      </c>
      <c r="J498" s="127">
        <f>(((C498*Constants!$B$24*0.000000001*Input!G498*(Constants!$B$4/Constants!$B$3))-(I498*0.000000000000001))/Input!F498)*1000000000000</f>
        <v>63.993931531995706</v>
      </c>
      <c r="K498" s="18">
        <f>J498*Input!P498/100</f>
        <v>0.36051546420661246</v>
      </c>
      <c r="L498" s="132">
        <f>(J498/Constants!$B$4)*602200000000*Constants!$B$17/(365.2425*24*60)</f>
        <v>0.88350727821103081</v>
      </c>
      <c r="M498" s="130">
        <f>L498*Input!P498/100</f>
        <v>4.9773162690421313E-3</v>
      </c>
      <c r="N498" s="18">
        <v>5.0000000000000001E-3</v>
      </c>
      <c r="O498" s="127">
        <f>(((G498*Constants!$B$23*0.000000001*Input!G498*(Constants!$B$7/Constants!$B$6))-(N498*0.000000001))/Input!F498)*1000000</f>
        <v>0.90839111224389635</v>
      </c>
      <c r="P498" s="18">
        <f>O498*Input!N498/100</f>
        <v>7.8570154044927274E-5</v>
      </c>
      <c r="Q498" s="128">
        <f>(O498/Constants!$B$7)*602200000000000000*Constants!$B$18/(365.2425*24*60)</f>
        <v>0.67776946565160912</v>
      </c>
      <c r="R498" s="129">
        <f>Q498*Input!N498/100</f>
        <v>5.8622822928827908E-5</v>
      </c>
      <c r="S498" s="130">
        <f>Input!S498*Constants!$B$17/Constants!$B$18</f>
        <v>1.3104922460828958</v>
      </c>
      <c r="T498" s="18">
        <f>S498*Input!T498/100</f>
        <v>2.0647299899608971E-3</v>
      </c>
      <c r="U498" s="18">
        <f>S498*1/((U497+U499)/2)</f>
        <v>1.3113765548788385</v>
      </c>
      <c r="V498" s="18">
        <f>U498*Input!T498/100</f>
        <v>2.066123251841558E-3</v>
      </c>
      <c r="W498" s="131">
        <v>3.0000000000000001E-3</v>
      </c>
      <c r="X498" s="127">
        <f>IF((((Constants!$B$25*0.000000001*Input!G498/Input!W498*(Constants!$B$11/Constants!$B$9))-(W498*0.000000001))/Input!F498)*1000000000&lt;0, "n.d.", (((Constants!$B$25*0.000000001*Input!G498/Input!W498*(Constants!$B$11/Constants!$B$9))-(W498*0.000000001))/Input!F498)*1000000000)</f>
        <v>21.578280831012943</v>
      </c>
      <c r="Y498" s="127">
        <f>X498*Input!X498/100</f>
        <v>5.8216347071398757E-2</v>
      </c>
      <c r="Z498" s="127">
        <f>(X498/Constants!$B$11)*6.022E+23*0.000000001*Constants!$B$19/(365.2425*24*60)</f>
        <v>5.2679559492817274E-3</v>
      </c>
      <c r="AA498" s="127">
        <f>Z498*Input!X498/100</f>
        <v>1.4212492380739329E-5</v>
      </c>
      <c r="AB498" s="132">
        <v>0.05</v>
      </c>
      <c r="AC498" s="132">
        <v>0.9</v>
      </c>
      <c r="AD498" s="127">
        <f>(((Input!G498*Constants!$B$25*0.000000001*Input!U498*(Constants!$B$10/Constants!$B$9))-((AB498*0.000000000000001)+(Input!G498*AC498*0.000000000000001)))/Input!F498)*1000000000000</f>
        <v>14.015262831951228</v>
      </c>
      <c r="AE498" s="127">
        <f>AD498*Input!V498/100</f>
        <v>4.5775918619688598E-2</v>
      </c>
      <c r="AF498" s="127">
        <f>(AD498/Constants!$B$10)*602200000000*Constants!$B$16/(365.2425*24*60)</f>
        <v>0.63973604066836132</v>
      </c>
      <c r="AG498" s="127">
        <f>AF498*Input!V498/100</f>
        <v>2.0894724049666407E-3</v>
      </c>
      <c r="AH498" s="18">
        <f>AF498/Z498</f>
        <v>121.43914011953493</v>
      </c>
      <c r="AI498" s="131">
        <f>AH498*SQRT((AG498/AF498)^2+(AA498/Z498)^2)</f>
        <v>0.51445583149085528</v>
      </c>
      <c r="AJ498" s="130">
        <f t="shared" si="2636"/>
        <v>311.37655487883853</v>
      </c>
      <c r="AK498" s="131">
        <f>V498*1000</f>
        <v>2.066123251841558</v>
      </c>
      <c r="AL498" s="131">
        <f>AF498/Q498</f>
        <v>0.94388442249064386</v>
      </c>
      <c r="AM498" s="131">
        <f>AL498*SQRT((R498/Q498)^2+(AG498/AF498)^2)</f>
        <v>3.0839467485932006E-3</v>
      </c>
      <c r="AN498" s="18">
        <f>AL498*1/((AN497+AN499)/2)</f>
        <v>0.94583419110986799</v>
      </c>
      <c r="AO498" s="127">
        <f>AN498*SQRT((R498/Q498)^2+(AG498/AF498)^2)</f>
        <v>3.0903172135044645E-3</v>
      </c>
      <c r="AP498" s="18">
        <f>ThU_Alter_Kombi(AN498,U498)</f>
        <v>129.1754</v>
      </c>
      <c r="AQ498" s="18">
        <f t="shared" si="2642"/>
        <v>0.89290000000000003</v>
      </c>
      <c r="AR498" s="152">
        <f>(AQ498/AP498)</f>
        <v>6.9123068324154604E-3</v>
      </c>
      <c r="AS498" s="129">
        <f t="shared" si="2643"/>
        <v>7.772489343728553E-3</v>
      </c>
      <c r="AT498" s="129">
        <f t="shared" si="2644"/>
        <v>2.0980281796643633E-5</v>
      </c>
      <c r="AU498" s="18">
        <v>0.75</v>
      </c>
      <c r="AV498" s="18">
        <f>AU498/2</f>
        <v>0.375</v>
      </c>
      <c r="AW498" s="18">
        <f t="shared" si="2646"/>
        <v>128.7355</v>
      </c>
      <c r="AX498" s="133">
        <f t="shared" si="2647"/>
        <v>0.8495527088</v>
      </c>
      <c r="AY498" s="133">
        <f t="shared" si="2648"/>
        <v>0.89173558399273634</v>
      </c>
      <c r="AZ498" s="152">
        <f t="shared" si="2649"/>
        <v>6.5992108532611435E-3</v>
      </c>
      <c r="BA498" s="18" t="str">
        <f>Input!B498</f>
        <v>XRD26</v>
      </c>
      <c r="BB498" s="134">
        <f>Input!E498</f>
        <v>0</v>
      </c>
      <c r="BC498" s="18">
        <f>((U498-1)*EXP(Constants!$B$17*AW498*1000))*1000</f>
        <v>447.78010384813314</v>
      </c>
      <c r="BD498" s="130">
        <f>SQRT((EXP(Constants!$B$17*AW498*1000)*V498)^2+((U498-1)*Constants!$B$17*EXP(Constants!$B$17*AW498*1000)*AY498*1000)^2)*1000</f>
        <v>3.177728332169782</v>
      </c>
      <c r="BE498" s="18">
        <f t="shared" si="2650"/>
        <v>128677.5</v>
      </c>
      <c r="BF498" s="135">
        <f t="shared" si="2651"/>
        <v>445.86779199636817</v>
      </c>
      <c r="BG498" s="20">
        <f t="shared" si="2652"/>
        <v>0.69268817380810754</v>
      </c>
      <c r="BH498" s="18"/>
      <c r="BI498" s="18"/>
      <c r="BJ498" s="18"/>
      <c r="BK498" s="18"/>
      <c r="BL498" s="18"/>
      <c r="BM498" s="18"/>
      <c r="BN498" s="157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</row>
    <row r="499" spans="1:110" ht="15" customHeight="1" x14ac:dyDescent="0.2">
      <c r="A499" s="136">
        <f>Input!A499</f>
        <v>10368</v>
      </c>
      <c r="B499" s="136" t="str">
        <f>Input!B499</f>
        <v>Hu1-13</v>
      </c>
      <c r="C499" s="136">
        <f>Input!O499</f>
        <v>2.3141189992909568</v>
      </c>
      <c r="D499" s="136">
        <f>C499*Input!P499/100</f>
        <v>3.4565088440225371E-2</v>
      </c>
      <c r="E499" s="137">
        <f>Input!M499</f>
        <v>3.0131063506634375</v>
      </c>
      <c r="F499" s="138">
        <f>E499*Input!N499/100</f>
        <v>4.7916603082353903E-4</v>
      </c>
      <c r="G499" s="139">
        <f t="shared" ref="G499" si="2662">E499*137.88</f>
        <v>415.44710362947473</v>
      </c>
      <c r="H499" s="138">
        <f>G499*Input!L499/100</f>
        <v>3.5178859281141464E-2</v>
      </c>
      <c r="I499" s="136">
        <v>0</v>
      </c>
      <c r="J499" s="140">
        <f>(((C499*Constants!$B$24*0.000000001*Input!G499*(Constants!$B$4/Constants!$B$3))-(I499*0.000000000000001))/Input!F499)*1000000000000</f>
        <v>758.06012362506476</v>
      </c>
      <c r="K499" s="136">
        <f>J499*Input!P499/100</f>
        <v>11.322846934032748</v>
      </c>
      <c r="L499" s="141">
        <f>(J499/Constants!$B$4)*602200000000*Constants!$B$17/(365.2425*24*60)</f>
        <v>10.465861692048659</v>
      </c>
      <c r="M499" s="142">
        <f>L499*Input!P499/100</f>
        <v>0.15632447384930051</v>
      </c>
      <c r="N499" s="136">
        <v>0</v>
      </c>
      <c r="O499" s="140">
        <f>(((G499*Constants!$B$23*0.000000001*Input!G499*(Constants!$B$7/Constants!$B$6))-(N499*0.000000001))/Input!F499)*1000000</f>
        <v>13.709297474004167</v>
      </c>
      <c r="P499" s="136">
        <f>O499*Input!N499/100</f>
        <v>2.1801519400572607E-3</v>
      </c>
      <c r="Q499" s="143">
        <f>(O499/Constants!$B$7)*602200000000000000*Constants!$B$18/(365.2425*24*60)</f>
        <v>10.228791429346344</v>
      </c>
      <c r="R499" s="144">
        <f>Q499*Input!N499/100</f>
        <v>1.6266566190876524E-3</v>
      </c>
      <c r="S499" s="142">
        <f>Input!S499*Constants!$B$17/Constants!$B$18</f>
        <v>0.99998805284539338</v>
      </c>
      <c r="T499" s="136">
        <f>S499*Input!T499/100</f>
        <v>2.7674717484730276E-3</v>
      </c>
      <c r="U499" s="142">
        <f>S499</f>
        <v>0.99998805284539338</v>
      </c>
      <c r="V499" s="136">
        <f>U499*Input!T499/100</f>
        <v>2.7674717484730276E-3</v>
      </c>
      <c r="W499" s="145">
        <v>0</v>
      </c>
      <c r="X499" s="140">
        <f>(((Constants!$B$25*0.000000001*Input!G499/Input!W499*(Constants!$B$11/Constants!$B$9))-(W499*0.000000001))/Input!F499)*1000000000</f>
        <v>0.93920825651539164</v>
      </c>
      <c r="Y499" s="140">
        <f>X499*Input!X499/100</f>
        <v>8.7968165582893044E-3</v>
      </c>
      <c r="Z499" s="140">
        <f>(X499/Constants!$B$11)*6.022E+23*0.000000001*Constants!$B$19/(365.2425*24*60)</f>
        <v>2.2929109882626915E-4</v>
      </c>
      <c r="AA499" s="140">
        <f>Z499*Input!X499/100</f>
        <v>2.1475873117925673E-6</v>
      </c>
      <c r="AB499" s="141">
        <v>0</v>
      </c>
      <c r="AC499" s="141">
        <v>0.9</v>
      </c>
      <c r="AD499" s="140">
        <f>(((Input!G499*Constants!$B$25*0.000000001*Input!U499*(Constants!$B$10/Constants!$B$9))-((AB499*0.000000000000001)+(Input!G499*AC499*0.000000000000001)))/Input!F499)*1000000000000</f>
        <v>223.81171773910717</v>
      </c>
      <c r="AE499" s="140">
        <f>AD499*Input!V499/100</f>
        <v>0.78852784035314172</v>
      </c>
      <c r="AF499" s="140">
        <f>(AD499/Constants!$B$10)*602200000000*Constants!$B$16/(365.2425*24*60)</f>
        <v>10.21603546636217</v>
      </c>
      <c r="AG499" s="140">
        <f>AF499*Input!V499/100</f>
        <v>3.5992880375691268E-2</v>
      </c>
      <c r="AH499" s="136">
        <f t="shared" ref="AH499" si="2663">AF499/Z499</f>
        <v>44554.871596226796</v>
      </c>
      <c r="AI499" s="145">
        <f t="shared" ref="AI499" si="2664">AH499*SQRT((AG499/AF499)^2+(AA499/Z499)^2)</f>
        <v>445.85725799286968</v>
      </c>
      <c r="AJ499" s="142">
        <f t="shared" si="2636"/>
        <v>-1.1947154606617438E-2</v>
      </c>
      <c r="AK499" s="145">
        <f t="shared" ref="AK499" si="2665">V499*1000</f>
        <v>2.7674717484730276</v>
      </c>
      <c r="AL499" s="145">
        <f t="shared" ref="AL499" si="2666">AF499/Q499</f>
        <v>0.99875293546923072</v>
      </c>
      <c r="AM499" s="145">
        <f t="shared" ref="AM499" si="2667">AL499*SQRT((R499/Q499)^2+(AG499/AF499)^2)</f>
        <v>3.5223640818158796E-3</v>
      </c>
      <c r="AN499" s="136">
        <f>AF499/Q499</f>
        <v>0.99875293546923072</v>
      </c>
      <c r="AO499" s="140">
        <f t="shared" ref="AO499" si="2668">AN499*SQRT((R499/Q499)^2+(AG499/AF499)^2)</f>
        <v>3.5223640818158796E-3</v>
      </c>
      <c r="AP499" s="136">
        <f t="shared" ref="AP499" si="2669">ThU_Alter_Kombi(AN499,U499)</f>
        <v>730.68489999999997</v>
      </c>
      <c r="AQ499" s="136" t="e">
        <f t="shared" si="2642"/>
        <v>#VALUE!</v>
      </c>
      <c r="AR499" s="136" t="e">
        <f>(AQ499/AP499)*100</f>
        <v>#VALUE!</v>
      </c>
      <c r="AS499" s="144">
        <f t="shared" si="2643"/>
        <v>2.2416245400061075E-5</v>
      </c>
      <c r="AT499" s="144">
        <f t="shared" si="2644"/>
        <v>2.0998539842306927E-7</v>
      </c>
      <c r="AU499" s="136">
        <v>0.75</v>
      </c>
      <c r="AV499" s="136">
        <f t="shared" ref="AV499" si="2670">AU499/2</f>
        <v>0.375</v>
      </c>
      <c r="AW499" s="136">
        <f t="shared" si="2646"/>
        <v>730.68299999999999</v>
      </c>
      <c r="AX499" s="146">
        <f t="shared" si="2647"/>
        <v>321.28826668459999</v>
      </c>
      <c r="AY499" s="146">
        <f t="shared" si="2648"/>
        <v>466.42190587780976</v>
      </c>
      <c r="AZ499" s="147">
        <f t="shared" si="2649"/>
        <v>0.43970951381734624</v>
      </c>
      <c r="BA499" s="136" t="str">
        <f>Input!B499</f>
        <v>Hu1-13</v>
      </c>
      <c r="BB499" s="148">
        <f>Input!E499</f>
        <v>0</v>
      </c>
      <c r="BC499" s="136">
        <f>((U499-1)*EXP(Constants!$B$17*AW499*1000))*1000</f>
        <v>-9.3927612777404482E-2</v>
      </c>
      <c r="BD499" s="142">
        <f>SQRT((EXP(Constants!$B$17*AW499*1000)*V499)^2+((U499-1)*Constants!$B$17*EXP(Constants!$B$17*AW499*1000)*AY499*1000)^2)*1000</f>
        <v>21.758001792576586</v>
      </c>
      <c r="BE499" s="136">
        <f t="shared" si="2650"/>
        <v>730625</v>
      </c>
      <c r="BF499" s="149">
        <f t="shared" si="2651"/>
        <v>233210.95293890487</v>
      </c>
      <c r="BG499" s="158">
        <f t="shared" si="2652"/>
        <v>63.83368791634809</v>
      </c>
      <c r="BH499" s="136"/>
      <c r="BI499" s="18"/>
      <c r="BJ499" s="18"/>
      <c r="BK499" s="18"/>
      <c r="BL499" s="18"/>
      <c r="BM499" s="18"/>
      <c r="BN499" s="157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</row>
    <row r="500" spans="1:110" ht="15" customHeight="1" x14ac:dyDescent="0.2">
      <c r="A500" s="18">
        <f>Input!A500</f>
        <v>10411</v>
      </c>
      <c r="B500" s="18" t="str">
        <f>Input!B500</f>
        <v>XRD33</v>
      </c>
      <c r="C500" s="18">
        <f>Input!O500</f>
        <v>1.5620052807107161</v>
      </c>
      <c r="D500" s="18">
        <f>C500*Input!P500/100</f>
        <v>9.993425922126719E-3</v>
      </c>
      <c r="E500" s="150">
        <f>Input!M500</f>
        <v>0.9730582340504792</v>
      </c>
      <c r="F500" s="151">
        <f>E500*Input!N500/100</f>
        <v>1.1454174479612648E-4</v>
      </c>
      <c r="G500" s="21">
        <f>E500*137.88</f>
        <v>134.16526931088006</v>
      </c>
      <c r="H500" s="151">
        <f>G500*Input!L500/100</f>
        <v>1.3782705085232733E-2</v>
      </c>
      <c r="I500" s="18">
        <v>0.3</v>
      </c>
      <c r="J500" s="127">
        <f>(((C500*Constants!$B$24*0.000000001*Input!G500*(Constants!$B$4/Constants!$B$3))-(I500*0.000000000000001))/Input!F500)*1000000000000</f>
        <v>164.09550115510376</v>
      </c>
      <c r="K500" s="18">
        <f>J500*Input!P500/100</f>
        <v>1.0498531952476124</v>
      </c>
      <c r="L500" s="132">
        <f>(J500/Constants!$B$4)*602200000000*Constants!$B$17/(365.2425*24*60)</f>
        <v>2.2655205911162661</v>
      </c>
      <c r="M500" s="130">
        <f>L500*Input!P500/100</f>
        <v>1.4494389027975467E-2</v>
      </c>
      <c r="N500" s="18">
        <v>5.0000000000000001E-3</v>
      </c>
      <c r="O500" s="127">
        <f>(((G500*Constants!$B$23*0.000000001*Input!G500*(Constants!$B$7/Constants!$B$6))-(N500*0.000000001))/Input!F500)*1000000</f>
        <v>1.4197628580829429</v>
      </c>
      <c r="P500" s="18">
        <f>O500*Input!N500/100</f>
        <v>1.6712475088425104E-4</v>
      </c>
      <c r="Q500" s="128">
        <f>(O500/Constants!$B$7)*602200000000000000*Constants!$B$18/(365.2425*24*60)</f>
        <v>1.0593145405153577</v>
      </c>
      <c r="R500" s="129">
        <f>Q500*Input!N500/100</f>
        <v>1.2469524588827597E-4</v>
      </c>
      <c r="S500" s="130">
        <f>Input!S500*Constants!$B$17/Constants!$B$18</f>
        <v>2.1966899786431644</v>
      </c>
      <c r="T500" s="18">
        <f>S500*Input!T500/100</f>
        <v>4.246310190277912E-3</v>
      </c>
      <c r="U500" s="18">
        <f>S500*1/((U499+U501)/2)</f>
        <v>2.1977716653873562</v>
      </c>
      <c r="V500" s="18">
        <f>U500*Input!T500/100</f>
        <v>4.2484011441627145E-3</v>
      </c>
      <c r="W500" s="131">
        <v>3.0000000000000001E-3</v>
      </c>
      <c r="X500" s="127">
        <f>IF((((Constants!$B$25*0.000000001*Input!G500/Input!W500*(Constants!$B$11/Constants!$B$9))-(W500*0.000000001))/Input!F500)*1000000000&lt;0, "n.d.", (((Constants!$B$25*0.000000001*Input!G500/Input!W500*(Constants!$B$11/Constants!$B$9))-(W500*0.000000001))/Input!F500)*1000000000)</f>
        <v>1510.0863242309952</v>
      </c>
      <c r="Y500" s="127">
        <f>X500*Input!X500/100</f>
        <v>3.7718107169063213</v>
      </c>
      <c r="Z500" s="127">
        <f>(X500/Constants!$B$11)*6.022E+23*0.000000001*Constants!$B$19/(365.2425*24*60)</f>
        <v>0.36866089091900173</v>
      </c>
      <c r="AA500" s="127">
        <f>Z500*Input!X500/100</f>
        <v>9.2082093385001591E-4</v>
      </c>
      <c r="AB500" s="132">
        <v>0.05</v>
      </c>
      <c r="AC500" s="132">
        <v>0.9</v>
      </c>
      <c r="AD500" s="127">
        <f>(((Input!G500*Constants!$B$25*0.000000001*Input!U500*(Constants!$B$10/Constants!$B$9))-((AB500*0.000000000000001)+(Input!G500*AC500*0.000000000000001)))/Input!F500)*1000000000000</f>
        <v>24.01502458535143</v>
      </c>
      <c r="AE500" s="127">
        <f>AD500*Input!V500/100</f>
        <v>6.6621523196454938E-2</v>
      </c>
      <c r="AF500" s="127">
        <f>(AD500/Constants!$B$10)*602200000000*Constants!$B$16/(365.2425*24*60)</f>
        <v>1.0961818503868312</v>
      </c>
      <c r="AG500" s="127">
        <f>AF500*Input!V500/100</f>
        <v>3.0409839604172316E-3</v>
      </c>
      <c r="AH500" s="18">
        <f>AF500/Z500</f>
        <v>2.9734150743634826</v>
      </c>
      <c r="AI500" s="131">
        <f>AH500*SQRT((AG500/AF500)^2+(AA500/Z500)^2)</f>
        <v>1.1099521859011498E-2</v>
      </c>
      <c r="AJ500" s="130">
        <f t="shared" si="2636"/>
        <v>1197.7716653873563</v>
      </c>
      <c r="AK500" s="131">
        <f>V500*1000</f>
        <v>4.2484011441627141</v>
      </c>
      <c r="AL500" s="131">
        <f>AF500/Q500</f>
        <v>1.0348029867064201</v>
      </c>
      <c r="AM500" s="131">
        <f>AL500*SQRT((R500/Q500)^2+(AG500/AF500)^2)</f>
        <v>2.8732923218792285E-3</v>
      </c>
      <c r="AN500" s="18">
        <f>AL500*1/((AN499+AN501)/2)</f>
        <v>1.0372596487942523</v>
      </c>
      <c r="AO500" s="127">
        <f>AN500*SQRT((R500/Q500)^2+(AG500/AF500)^2)</f>
        <v>2.88011362835505E-3</v>
      </c>
      <c r="AP500" s="18">
        <f>ThU_Alter_Kombi(AN500,U500)</f>
        <v>65.262500000000003</v>
      </c>
      <c r="AQ500" s="18">
        <f t="shared" si="2642"/>
        <v>0.29160000000000003</v>
      </c>
      <c r="AR500" s="152">
        <f>(AQ500/AP500)</f>
        <v>4.4681095575560235E-3</v>
      </c>
      <c r="AS500" s="129">
        <f t="shared" si="2643"/>
        <v>0.34801834282350907</v>
      </c>
      <c r="AT500" s="129">
        <f t="shared" si="2644"/>
        <v>8.7022590096069881E-4</v>
      </c>
      <c r="AU500" s="18">
        <v>0.75</v>
      </c>
      <c r="AV500" s="18">
        <f>AU500/2</f>
        <v>0.375</v>
      </c>
      <c r="AW500" s="18">
        <f t="shared" si="2646"/>
        <v>52.786999999999999</v>
      </c>
      <c r="AX500" s="133">
        <f t="shared" si="2647"/>
        <v>6.7090621364</v>
      </c>
      <c r="AY500" s="133">
        <f t="shared" si="2648"/>
        <v>6.6982267910939726</v>
      </c>
      <c r="AZ500" s="152">
        <f t="shared" si="2649"/>
        <v>0.12709686355352645</v>
      </c>
      <c r="BA500" s="18" t="str">
        <f>Input!B500</f>
        <v>XRD33</v>
      </c>
      <c r="BB500" s="134">
        <f>Input!E500</f>
        <v>0</v>
      </c>
      <c r="BC500" s="18">
        <f>((U500-1)*EXP(Constants!$B$17*AW500*1000))*1000</f>
        <v>1390.1768457980156</v>
      </c>
      <c r="BD500" s="130">
        <f>SQRT((EXP(Constants!$B$17*AW500*1000)*V500)^2+((U500-1)*Constants!$B$17*EXP(Constants!$B$17*AW500*1000)*AY500*1000)^2)*1000</f>
        <v>26.736842140870706</v>
      </c>
      <c r="BE500" s="18">
        <f t="shared" si="2650"/>
        <v>52729</v>
      </c>
      <c r="BF500" s="135">
        <f t="shared" si="2651"/>
        <v>3349.1133955469863</v>
      </c>
      <c r="BG500" s="20">
        <f t="shared" si="2652"/>
        <v>12.689159814147372</v>
      </c>
      <c r="BH500" s="18"/>
      <c r="BI500" s="18"/>
      <c r="BJ500" s="18"/>
      <c r="BK500" s="18"/>
      <c r="BL500" s="18"/>
      <c r="BM500" s="18"/>
      <c r="BN500" s="157"/>
      <c r="BO500" s="18"/>
      <c r="BP500" s="18"/>
      <c r="BQ500" s="18"/>
      <c r="BR500" s="18"/>
      <c r="BS500" s="18"/>
      <c r="BT500" s="18"/>
      <c r="BU500" s="18"/>
      <c r="BV500" s="18"/>
      <c r="BW500" s="18"/>
      <c r="BX500" s="18"/>
      <c r="BY500" s="18"/>
      <c r="BZ500" s="18"/>
      <c r="CA500" s="18"/>
      <c r="CB500" s="18"/>
      <c r="CC500" s="18"/>
      <c r="CD500" s="18"/>
      <c r="CE500" s="1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  <c r="CY500" s="18"/>
      <c r="CZ500" s="18"/>
      <c r="DA500" s="18"/>
      <c r="DB500" s="18"/>
      <c r="DC500" s="18"/>
      <c r="DD500" s="18"/>
      <c r="DE500" s="18"/>
      <c r="DF500" s="18"/>
    </row>
    <row r="501" spans="1:110" ht="15" customHeight="1" x14ac:dyDescent="0.2">
      <c r="A501" s="136">
        <f>Input!A501</f>
        <v>10368</v>
      </c>
      <c r="B501" s="136" t="str">
        <f>Input!B501</f>
        <v>Hu1-13</v>
      </c>
      <c r="C501" s="136">
        <f>Input!O501</f>
        <v>2.2971913986692183</v>
      </c>
      <c r="D501" s="136">
        <f>C501*Input!P501/100</f>
        <v>3.4582584585039461E-2</v>
      </c>
      <c r="E501" s="137">
        <f>Input!M501</f>
        <v>3.0136209250735981</v>
      </c>
      <c r="F501" s="138">
        <f>E501*Input!N501/100</f>
        <v>4.9616621530229718E-4</v>
      </c>
      <c r="G501" s="139">
        <f t="shared" ref="G501" si="2671">E501*137.88</f>
        <v>415.5180531491477</v>
      </c>
      <c r="H501" s="138">
        <f>G501*Input!L501/100</f>
        <v>2.8884153458933567E-2</v>
      </c>
      <c r="I501" s="136">
        <v>0</v>
      </c>
      <c r="J501" s="140">
        <f>(((C501*Constants!$B$24*0.000000001*Input!G501*(Constants!$B$4/Constants!$B$3))-(I501*0.000000000000001))/Input!F501)*1000000000000</f>
        <v>752.51497273873474</v>
      </c>
      <c r="K501" s="136">
        <f>J501*Input!P501/100</f>
        <v>11.328578328876654</v>
      </c>
      <c r="L501" s="141">
        <f>(J501/Constants!$B$4)*602200000000*Constants!$B$17/(365.2425*24*60)</f>
        <v>10.389304727199553</v>
      </c>
      <c r="M501" s="142">
        <f>L501*Input!P501/100</f>
        <v>0.15640360211877335</v>
      </c>
      <c r="N501" s="136">
        <v>0</v>
      </c>
      <c r="O501" s="140">
        <f>(((G501*Constants!$B$23*0.000000001*Input!G501*(Constants!$B$7/Constants!$B$6))-(N501*0.000000001))/Input!F501)*1000000</f>
        <v>13.711638730116764</v>
      </c>
      <c r="P501" s="136">
        <f>O501*Input!N501/100</f>
        <v>2.2575008813188017E-3</v>
      </c>
      <c r="Q501" s="143">
        <f>(O501/Constants!$B$7)*602200000000000000*Constants!$B$18/(365.2425*24*60)</f>
        <v>10.23053828913284</v>
      </c>
      <c r="R501" s="144">
        <f>Q501*Input!N501/100</f>
        <v>1.6843682698082915E-3</v>
      </c>
      <c r="S501" s="142">
        <f>Input!S501*Constants!$B$17/Constants!$B$18</f>
        <v>0.9990275985425765</v>
      </c>
      <c r="T501" s="136">
        <f>S501*Input!T501/100</f>
        <v>2.154823832278024E-3</v>
      </c>
      <c r="U501" s="142">
        <f>S501</f>
        <v>0.9990275985425765</v>
      </c>
      <c r="V501" s="136">
        <f>U501*Input!T501/100</f>
        <v>2.154823832278024E-3</v>
      </c>
      <c r="W501" s="145">
        <v>0</v>
      </c>
      <c r="X501" s="140">
        <f>(((Constants!$B$25*0.000000001*Input!G501/Input!W501*(Constants!$B$11/Constants!$B$9))-(W501*0.000000001))/Input!F501)*1000000000</f>
        <v>0.92833231730021704</v>
      </c>
      <c r="Y501" s="140">
        <f>X501*Input!X501/100</f>
        <v>1.0539859361203059E-2</v>
      </c>
      <c r="Z501" s="140">
        <f>(X501/Constants!$B$11)*6.022E+23*0.000000001*Constants!$B$19/(365.2425*24*60)</f>
        <v>2.2663593045853429E-4</v>
      </c>
      <c r="AA501" s="140">
        <f>Z501*Input!X501/100</f>
        <v>2.5731204103453113E-6</v>
      </c>
      <c r="AB501" s="141">
        <v>0</v>
      </c>
      <c r="AC501" s="141">
        <v>0.9</v>
      </c>
      <c r="AD501" s="140">
        <f>(((Input!G501*Constants!$B$25*0.000000001*Input!U501*(Constants!$B$10/Constants!$B$9))-((AB501*0.000000000000001)+(Input!G501*AC501*0.000000000000001)))/Input!F501)*1000000000000</f>
        <v>223.34728436530656</v>
      </c>
      <c r="AE501" s="140">
        <f>AD501*Input!V501/100</f>
        <v>0.64295440646216706</v>
      </c>
      <c r="AF501" s="140">
        <f>(AD501/Constants!$B$10)*602200000000*Constants!$B$16/(365.2425*24*60)</f>
        <v>10.194836094557875</v>
      </c>
      <c r="AG501" s="140">
        <f>AF501*Input!V501/100</f>
        <v>2.9348083675082827E-2</v>
      </c>
      <c r="AH501" s="136">
        <f t="shared" ref="AH501" si="2672">AF501/Z501</f>
        <v>44983.317843430566</v>
      </c>
      <c r="AI501" s="145">
        <f t="shared" ref="AI501" si="2673">AH501*SQRT((AG501/AF501)^2+(AA501/Z501)^2)</f>
        <v>526.88108399901819</v>
      </c>
      <c r="AJ501" s="142">
        <f t="shared" si="2636"/>
        <v>-0.97240145742349959</v>
      </c>
      <c r="AK501" s="145">
        <f t="shared" ref="AK501" si="2674">V501*1000</f>
        <v>2.1548238322780242</v>
      </c>
      <c r="AL501" s="145">
        <f t="shared" ref="AL501" si="2675">AF501/Q501</f>
        <v>0.9965102330331056</v>
      </c>
      <c r="AM501" s="145">
        <f t="shared" ref="AM501" si="2676">AL501*SQRT((R501/Q501)^2+(AG501/AF501)^2)</f>
        <v>2.8733622984424968E-3</v>
      </c>
      <c r="AN501" s="136">
        <f>AF501/Q501</f>
        <v>0.9965102330331056</v>
      </c>
      <c r="AO501" s="140">
        <f t="shared" ref="AO501" si="2677">AN501*SQRT((R501/Q501)^2+(AG501/AF501)^2)</f>
        <v>2.8733622984424968E-3</v>
      </c>
      <c r="AP501" s="136">
        <f t="shared" ref="AP501" si="2678">ThU_Alter_Kombi(AN501,U501)</f>
        <v>672.10199999999998</v>
      </c>
      <c r="AQ501" s="136" t="e">
        <f t="shared" si="2642"/>
        <v>#VALUE!</v>
      </c>
      <c r="AR501" s="136" t="e">
        <f>(AQ501/AP501)*100</f>
        <v>#VALUE!</v>
      </c>
      <c r="AS501" s="144">
        <f t="shared" si="2643"/>
        <v>2.2152884242588998E-5</v>
      </c>
      <c r="AT501" s="144">
        <f t="shared" si="2644"/>
        <v>2.5154013127520761E-7</v>
      </c>
      <c r="AU501" s="136">
        <v>0.75</v>
      </c>
      <c r="AV501" s="136">
        <f t="shared" ref="AV501" si="2679">AU501/2</f>
        <v>0.375</v>
      </c>
      <c r="AW501" s="136">
        <f t="shared" si="2646"/>
        <v>672.10019999999997</v>
      </c>
      <c r="AX501" s="146">
        <f t="shared" si="2647"/>
        <v>310.894681203</v>
      </c>
      <c r="AY501" s="146">
        <f t="shared" si="2648"/>
        <v>217.78677456128719</v>
      </c>
      <c r="AZ501" s="147">
        <f t="shared" si="2649"/>
        <v>0.46257192186968554</v>
      </c>
      <c r="BA501" s="136" t="str">
        <f>Input!B501</f>
        <v>Hu1-13</v>
      </c>
      <c r="BB501" s="148">
        <f>Input!E501</f>
        <v>0</v>
      </c>
      <c r="BC501" s="136">
        <f>((U501-1)*EXP(Constants!$B$17*AW501*1000))*1000</f>
        <v>-6.4800002740821752</v>
      </c>
      <c r="BD501" s="142">
        <f>SQRT((EXP(Constants!$B$17*AW501*1000)*V501)^2+((U501-1)*Constants!$B$17*EXP(Constants!$B$17*AW501*1000)*AY501*1000)^2)*1000</f>
        <v>14.901629708672765</v>
      </c>
      <c r="BE501" s="136">
        <f t="shared" si="2650"/>
        <v>672042.2</v>
      </c>
      <c r="BF501" s="149">
        <f t="shared" si="2651"/>
        <v>108893.3872806436</v>
      </c>
      <c r="BG501" s="158">
        <f t="shared" si="2652"/>
        <v>32.403914559359933</v>
      </c>
      <c r="BH501" s="136"/>
      <c r="BI501" s="18"/>
      <c r="BJ501" s="18"/>
      <c r="BK501" s="18"/>
      <c r="BL501" s="18"/>
      <c r="BM501" s="18"/>
      <c r="BN501" s="157"/>
      <c r="BO501" s="18"/>
      <c r="BP501" s="18"/>
      <c r="BQ501" s="18"/>
      <c r="BR501" s="18"/>
      <c r="BS501" s="18"/>
      <c r="BT501" s="18"/>
      <c r="BU501" s="18"/>
      <c r="BV501" s="18"/>
      <c r="BW501" s="18"/>
      <c r="BX501" s="18"/>
      <c r="BY501" s="18"/>
      <c r="BZ501" s="18"/>
      <c r="CA501" s="18"/>
      <c r="CB501" s="18"/>
      <c r="CC501" s="18"/>
      <c r="CD501" s="18"/>
      <c r="CE501" s="1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  <c r="CY501" s="18"/>
      <c r="CZ501" s="18"/>
      <c r="DA501" s="18"/>
      <c r="DB501" s="18"/>
      <c r="DC501" s="18"/>
      <c r="DD501" s="18"/>
      <c r="DE501" s="18"/>
      <c r="DF501" s="18"/>
    </row>
    <row r="502" spans="1:110" ht="15" customHeight="1" x14ac:dyDescent="0.2">
      <c r="A502" s="18">
        <f>Input!A502</f>
        <v>10412</v>
      </c>
      <c r="B502" s="18" t="str">
        <f>Input!B502</f>
        <v>XRD12</v>
      </c>
      <c r="C502" s="18">
        <f>Input!O502</f>
        <v>2.9075460624237497</v>
      </c>
      <c r="D502" s="18">
        <f>C502*Input!P502/100</f>
        <v>2.1105630402762733E-2</v>
      </c>
      <c r="E502" s="150">
        <f>Input!M502</f>
        <v>1.8664942038150418</v>
      </c>
      <c r="F502" s="151">
        <f>E502*Input!N502/100</f>
        <v>2.5059987288480497E-4</v>
      </c>
      <c r="G502" s="21">
        <f>E502*137.88</f>
        <v>257.35222082201796</v>
      </c>
      <c r="H502" s="151">
        <f>G502*Input!L502/100</f>
        <v>1.9467464248361144E-2</v>
      </c>
      <c r="I502" s="18">
        <v>0.3</v>
      </c>
      <c r="J502" s="127">
        <f>(((C502*Constants!$B$24*0.000000001*Input!G502*(Constants!$B$4/Constants!$B$3))-(I502*0.000000000000001))/Input!F502)*1000000000000</f>
        <v>233.34613216034901</v>
      </c>
      <c r="K502" s="18">
        <f>J502*Input!P502/100</f>
        <v>1.6938397932671476</v>
      </c>
      <c r="L502" s="132">
        <f>(J502/Constants!$B$4)*602200000000*Constants!$B$17/(365.2425*24*60)</f>
        <v>3.2216024421469398</v>
      </c>
      <c r="M502" s="130">
        <f>L502*Input!P502/100</f>
        <v>2.338533904151149E-2</v>
      </c>
      <c r="N502" s="18">
        <v>5.0000000000000001E-3</v>
      </c>
      <c r="O502" s="127">
        <f>(((G502*Constants!$B$23*0.000000001*Input!G502*(Constants!$B$7/Constants!$B$6))-(N502*0.000000001))/Input!F502)*1000000</f>
        <v>2.0805262497451604</v>
      </c>
      <c r="P502" s="18">
        <f>O502*Input!N502/100</f>
        <v>2.7933631545919483E-4</v>
      </c>
      <c r="Q502" s="128">
        <f>(O502/Constants!$B$7)*602200000000000000*Constants!$B$18/(365.2425*24*60)</f>
        <v>1.5523238234692436</v>
      </c>
      <c r="R502" s="129">
        <f>Q502*Input!N502/100</f>
        <v>2.0841862355764143E-4</v>
      </c>
      <c r="S502" s="130">
        <f>Input!S502*Constants!$B$17/Constants!$B$18</f>
        <v>2.117983089004877</v>
      </c>
      <c r="T502" s="18">
        <f>S502*Input!T502/100</f>
        <v>2.3666613974226217E-3</v>
      </c>
      <c r="U502" s="18">
        <f>S502*1/((U501+U503)/2)</f>
        <v>2.1189291457032344</v>
      </c>
      <c r="V502" s="18">
        <f>U502*Input!T502/100</f>
        <v>2.3677185332795598E-3</v>
      </c>
      <c r="W502" s="131">
        <v>3.0000000000000001E-3</v>
      </c>
      <c r="X502" s="127">
        <f>IF((((Constants!$B$25*0.000000001*Input!G502/Input!W502*(Constants!$B$11/Constants!$B$9))-(W502*0.000000001))/Input!F502)*1000000000&lt;0, "n.d.", (((Constants!$B$25*0.000000001*Input!G502/Input!W502*(Constants!$B$11/Constants!$B$9))-(W502*0.000000001))/Input!F502)*1000000000)</f>
        <v>454.49575648202449</v>
      </c>
      <c r="Y502" s="127">
        <f>X502*Input!X502/100</f>
        <v>1.0155885702224072</v>
      </c>
      <c r="Z502" s="127">
        <f>(X502/Constants!$B$11)*6.022E+23*0.000000001*Constants!$B$19/(365.2425*24*60)</f>
        <v>0.11095710742820969</v>
      </c>
      <c r="AA502" s="127">
        <f>Z502*Input!X502/100</f>
        <v>2.4793800268074962E-4</v>
      </c>
      <c r="AB502" s="132">
        <v>0.05</v>
      </c>
      <c r="AC502" s="132">
        <v>0.9</v>
      </c>
      <c r="AD502" s="127">
        <f>(((Input!G502*Constants!$B$25*0.000000001*Input!U502*(Constants!$B$10/Constants!$B$9))-((AB502*0.000000000000001)+(Input!G502*AC502*0.000000000000001)))/Input!F502)*1000000000000</f>
        <v>13.6510710830314</v>
      </c>
      <c r="AE502" s="127">
        <f>AD502*Input!V502/100</f>
        <v>4.0280526667352164E-2</v>
      </c>
      <c r="AF502" s="127">
        <f>(AD502/Constants!$B$10)*602200000000*Constants!$B$16/(365.2425*24*60)</f>
        <v>0.62311226483970483</v>
      </c>
      <c r="AG502" s="127">
        <f>AF502*Input!V502/100</f>
        <v>1.8386315658284818E-3</v>
      </c>
      <c r="AH502" s="18">
        <f>AF502/Z502</f>
        <v>5.6157940602666168</v>
      </c>
      <c r="AI502" s="131">
        <f>AH502*SQRT((AG502/AF502)^2+(AA502/Z502)^2)</f>
        <v>2.0785972698084857E-2</v>
      </c>
      <c r="AJ502" s="130">
        <f t="shared" si="2636"/>
        <v>1118.9291457032343</v>
      </c>
      <c r="AK502" s="131">
        <f>V502*1000</f>
        <v>2.3677185332795596</v>
      </c>
      <c r="AL502" s="131">
        <f>AF502/Q502</f>
        <v>0.40140610832547119</v>
      </c>
      <c r="AM502" s="131">
        <f>AL502*SQRT((R502/Q502)^2+(AG502/AF502)^2)</f>
        <v>1.1856636440805552E-3</v>
      </c>
      <c r="AN502" s="18">
        <f>AL502*1/((AN501+AN503)/2)</f>
        <v>0.40297883857070388</v>
      </c>
      <c r="AO502" s="127">
        <f>AN502*SQRT((R502/Q502)^2+(AG502/AF502)^2)</f>
        <v>1.1903091366005801E-3</v>
      </c>
      <c r="AP502" s="18">
        <f>ThU_Alter_Kombi(AN502,U502)</f>
        <v>22.5853</v>
      </c>
      <c r="AQ502" s="18">
        <f t="shared" si="2642"/>
        <v>7.7700000000000005E-2</v>
      </c>
      <c r="AR502" s="152">
        <f>(AQ502/AP502)</f>
        <v>3.4402908086233084E-3</v>
      </c>
      <c r="AS502" s="129">
        <f t="shared" si="2643"/>
        <v>7.1478067752793265E-2</v>
      </c>
      <c r="AT502" s="129">
        <f t="shared" si="2644"/>
        <v>1.6000859474870035E-4</v>
      </c>
      <c r="AU502" s="18">
        <v>0.75</v>
      </c>
      <c r="AV502" s="18">
        <f>AU502/2</f>
        <v>0.375</v>
      </c>
      <c r="AW502" s="18">
        <f t="shared" si="2646"/>
        <v>19.880299999999998</v>
      </c>
      <c r="AX502" s="133">
        <f t="shared" si="2647"/>
        <v>1.4117368188999999</v>
      </c>
      <c r="AY502" s="133">
        <f t="shared" si="2648"/>
        <v>1.3763562620429659</v>
      </c>
      <c r="AZ502" s="152">
        <f t="shared" si="2649"/>
        <v>7.10118468483876E-2</v>
      </c>
      <c r="BA502" s="18" t="str">
        <f>Input!B502</f>
        <v>XRD12</v>
      </c>
      <c r="BB502" s="134">
        <f>Input!E502</f>
        <v>0</v>
      </c>
      <c r="BC502" s="18">
        <f>((U502-1)*EXP(Constants!$B$17*AW502*1000))*1000</f>
        <v>1183.4992395672634</v>
      </c>
      <c r="BD502" s="130">
        <f>SQRT((EXP(Constants!$B$17*AW502*1000)*V502)^2+((U502-1)*Constants!$B$17*EXP(Constants!$B$17*AW502*1000)*AY502*1000)^2)*1000</f>
        <v>5.2348137155660357</v>
      </c>
      <c r="BE502" s="18">
        <f t="shared" si="2650"/>
        <v>19822.3</v>
      </c>
      <c r="BF502" s="135">
        <f t="shared" si="2651"/>
        <v>688.17813102148295</v>
      </c>
      <c r="BG502" s="20">
        <f t="shared" si="2652"/>
        <v>6.9232167625386243</v>
      </c>
      <c r="BH502" s="18"/>
      <c r="BI502" s="18"/>
      <c r="BJ502" s="18"/>
      <c r="BK502" s="18"/>
      <c r="BL502" s="18"/>
      <c r="BM502" s="18"/>
      <c r="BN502" s="157"/>
      <c r="BO502" s="18"/>
      <c r="BP502" s="18"/>
      <c r="BQ502" s="18"/>
      <c r="BR502" s="18"/>
      <c r="BS502" s="18"/>
      <c r="BT502" s="18"/>
      <c r="BU502" s="18"/>
      <c r="BV502" s="18"/>
      <c r="BW502" s="18"/>
      <c r="BX502" s="18"/>
      <c r="BY502" s="18"/>
      <c r="BZ502" s="18"/>
      <c r="CA502" s="18"/>
      <c r="CB502" s="18"/>
      <c r="CC502" s="18"/>
      <c r="CD502" s="18"/>
      <c r="CE502" s="1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  <c r="CY502" s="18"/>
      <c r="CZ502" s="18"/>
      <c r="DA502" s="18"/>
      <c r="DB502" s="18"/>
      <c r="DC502" s="18"/>
      <c r="DD502" s="18"/>
      <c r="DE502" s="18"/>
      <c r="DF502" s="18"/>
    </row>
    <row r="503" spans="1:110" ht="15" customHeight="1" x14ac:dyDescent="0.2">
      <c r="A503" s="136">
        <f>Input!A503</f>
        <v>10368</v>
      </c>
      <c r="B503" s="136" t="str">
        <f>Input!B503</f>
        <v>Hu1-13</v>
      </c>
      <c r="C503" s="136">
        <f>Input!O503</f>
        <v>2.3094411895061411</v>
      </c>
      <c r="D503" s="136">
        <f>C503*Input!P503/100</f>
        <v>8.2089427472453336E-3</v>
      </c>
      <c r="E503" s="137">
        <f>Input!M503</f>
        <v>3.0127822704394536</v>
      </c>
      <c r="F503" s="138">
        <f>E503*Input!N503/100</f>
        <v>2.4417601681515037E-4</v>
      </c>
      <c r="G503" s="139">
        <f t="shared" ref="G503" si="2680">E503*137.88</f>
        <v>415.40241944819184</v>
      </c>
      <c r="H503" s="138">
        <f>G503*Input!L503/100</f>
        <v>2.1619695889850517E-2</v>
      </c>
      <c r="I503" s="136">
        <v>0</v>
      </c>
      <c r="J503" s="140">
        <f>(((C503*Constants!$B$24*0.000000001*Input!G503*(Constants!$B$4/Constants!$B$3))-(I503*0.000000000000001))/Input!F503)*1000000000000</f>
        <v>756.52776463019086</v>
      </c>
      <c r="K503" s="136">
        <f>J503*Input!P503/100</f>
        <v>2.6890890899364104</v>
      </c>
      <c r="L503" s="141">
        <f>(J503/Constants!$B$4)*602200000000*Constants!$B$17/(365.2425*24*60)</f>
        <v>10.444705774723491</v>
      </c>
      <c r="M503" s="142">
        <f>L503*Input!P503/100</f>
        <v>3.7125860622093956E-2</v>
      </c>
      <c r="N503" s="136">
        <v>0</v>
      </c>
      <c r="O503" s="140">
        <f>(((G503*Constants!$B$23*0.000000001*Input!G503*(Constants!$B$7/Constants!$B$6))-(N503*0.000000001))/Input!F503)*1000000</f>
        <v>13.707822945169475</v>
      </c>
      <c r="P503" s="136">
        <f>O503*Input!N503/100</f>
        <v>1.1109736135929216E-3</v>
      </c>
      <c r="Q503" s="143">
        <f>(O503/Constants!$B$7)*602200000000000000*Constants!$B$18/(365.2425*24*60)</f>
        <v>10.227691252773823</v>
      </c>
      <c r="R503" s="144">
        <f>Q503*Input!N503/100</f>
        <v>8.2892047521017701E-4</v>
      </c>
      <c r="S503" s="142">
        <f>Input!S503*Constants!$B$17/Constants!$B$18</f>
        <v>1.0000794440876353</v>
      </c>
      <c r="T503" s="136">
        <f>S503*Input!T503/100</f>
        <v>9.9840600636671864E-4</v>
      </c>
      <c r="U503" s="142">
        <f>S503</f>
        <v>1.0000794440876353</v>
      </c>
      <c r="V503" s="136">
        <f>U503*Input!T503/100</f>
        <v>9.9840600636671864E-4</v>
      </c>
      <c r="W503" s="145">
        <v>0</v>
      </c>
      <c r="X503" s="140">
        <f>(((Constants!$B$25*0.000000001*Input!G503/Input!W503*(Constants!$B$11/Constants!$B$9))-(W503*0.000000001))/Input!F503)*1000000000</f>
        <v>0.94554982708015434</v>
      </c>
      <c r="Y503" s="140">
        <f>X503*Input!X503/100</f>
        <v>3.1146985144063456E-3</v>
      </c>
      <c r="Z503" s="140">
        <f>(X503/Constants!$B$11)*6.022E+23*0.000000001*Constants!$B$19/(365.2425*24*60)</f>
        <v>2.3083928121605515E-4</v>
      </c>
      <c r="AA503" s="140">
        <f>Z503*Input!X503/100</f>
        <v>7.603986016162916E-7</v>
      </c>
      <c r="AB503" s="141">
        <v>0</v>
      </c>
      <c r="AC503" s="141">
        <v>0.9</v>
      </c>
      <c r="AD503" s="140">
        <f>(((Input!G503*Constants!$B$25*0.000000001*Input!U503*(Constants!$B$10/Constants!$B$9))-((AB503*0.000000000000001)+(Input!G503*AC503*0.000000000000001)))/Input!F503)*1000000000000</f>
        <v>223.10005259522103</v>
      </c>
      <c r="AE503" s="140">
        <f>AD503*Input!V503/100</f>
        <v>0.46004424823422491</v>
      </c>
      <c r="AF503" s="140">
        <f>(AD503/Constants!$B$10)*602200000000*Constants!$B$16/(365.2425*24*60)</f>
        <v>10.183551035146689</v>
      </c>
      <c r="AG503" s="140">
        <f>AF503*Input!V503/100</f>
        <v>2.0999027233843309E-2</v>
      </c>
      <c r="AH503" s="136">
        <f t="shared" ref="AH503" si="2681">AF503/Z503</f>
        <v>44115.329858505946</v>
      </c>
      <c r="AI503" s="145">
        <f t="shared" ref="AI503" si="2682">AH503*SQRT((AG503/AF503)^2+(AA503/Z503)^2)</f>
        <v>171.44298195350328</v>
      </c>
      <c r="AJ503" s="142">
        <f t="shared" si="2636"/>
        <v>7.9444087635271998E-2</v>
      </c>
      <c r="AK503" s="145">
        <f t="shared" ref="AK503" si="2683">V503*1000</f>
        <v>0.99840600636671861</v>
      </c>
      <c r="AL503" s="145">
        <f t="shared" ref="AL503" si="2684">AF503/Q503</f>
        <v>0.99568424422127888</v>
      </c>
      <c r="AM503" s="145">
        <f t="shared" ref="AM503" si="2685">AL503*SQRT((R503/Q503)^2+(AG503/AF503)^2)</f>
        <v>2.0547394366741429E-3</v>
      </c>
      <c r="AN503" s="136">
        <f>AF503/Q503</f>
        <v>0.99568424422127888</v>
      </c>
      <c r="AO503" s="140">
        <f t="shared" ref="AO503" si="2686">AN503*SQRT((R503/Q503)^2+(AG503/AF503)^2)</f>
        <v>2.0547394366741429E-3</v>
      </c>
      <c r="AP503" s="136">
        <f t="shared" ref="AP503" si="2687">ThU_Alter_Kombi(AN503,U503)</f>
        <v>591.01130000000001</v>
      </c>
      <c r="AQ503" s="136" t="e">
        <f t="shared" si="2642"/>
        <v>#VALUE!</v>
      </c>
      <c r="AR503" s="136" t="e">
        <f>(AQ503/AP503)*100</f>
        <v>#VALUE!</v>
      </c>
      <c r="AS503" s="144">
        <f t="shared" si="2643"/>
        <v>2.2570028319289546E-5</v>
      </c>
      <c r="AT503" s="144">
        <f t="shared" si="2644"/>
        <v>7.4369542651960217E-8</v>
      </c>
      <c r="AU503" s="136">
        <v>0.75</v>
      </c>
      <c r="AV503" s="136">
        <f t="shared" ref="AV503" si="2688">AU503/2</f>
        <v>0.375</v>
      </c>
      <c r="AW503" s="136">
        <f t="shared" si="2646"/>
        <v>591.00940000000003</v>
      </c>
      <c r="AX503" s="146">
        <f t="shared" si="2647"/>
        <v>148.17295239539999</v>
      </c>
      <c r="AY503" s="146">
        <f t="shared" si="2648"/>
        <v>60.96729680167735</v>
      </c>
      <c r="AZ503" s="147">
        <f t="shared" si="2649"/>
        <v>0.25071166786078186</v>
      </c>
      <c r="BA503" s="136" t="str">
        <f>Input!B503</f>
        <v>Hu1-13</v>
      </c>
      <c r="BB503" s="148">
        <f>Input!E503</f>
        <v>0</v>
      </c>
      <c r="BC503" s="136">
        <f>((U503-1)*EXP(Constants!$B$17*AW503*1000))*1000</f>
        <v>0.4211198453270894</v>
      </c>
      <c r="BD503" s="142">
        <f>SQRT((EXP(Constants!$B$17*AW503*1000)*V503)^2+((U503-1)*Constants!$B$17*EXP(Constants!$B$17*AW503*1000)*AY503*1000)^2)*1000</f>
        <v>5.2928795033818021</v>
      </c>
      <c r="BE503" s="136">
        <f t="shared" si="2650"/>
        <v>590951.4</v>
      </c>
      <c r="BF503" s="149">
        <f t="shared" si="2651"/>
        <v>30483.648400838676</v>
      </c>
      <c r="BG503" s="158">
        <f t="shared" si="2652"/>
        <v>10.315791390403833</v>
      </c>
      <c r="BH503" s="136"/>
      <c r="BI503" s="18"/>
      <c r="BJ503" s="18"/>
      <c r="BK503" s="18"/>
      <c r="BL503" s="18"/>
      <c r="BM503" s="18"/>
      <c r="BN503" s="157"/>
      <c r="BO503" s="18"/>
      <c r="BP503" s="18"/>
      <c r="BQ503" s="18"/>
      <c r="BR503" s="18"/>
      <c r="BS503" s="18"/>
      <c r="BT503" s="18"/>
      <c r="BU503" s="18"/>
      <c r="BV503" s="18"/>
      <c r="BW503" s="18"/>
      <c r="BX503" s="18"/>
      <c r="BY503" s="18"/>
      <c r="BZ503" s="18"/>
      <c r="CA503" s="18"/>
      <c r="CB503" s="18"/>
      <c r="CC503" s="18"/>
      <c r="CD503" s="18"/>
      <c r="CE503" s="1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  <c r="CY503" s="18"/>
      <c r="CZ503" s="18"/>
      <c r="DA503" s="18"/>
      <c r="DB503" s="18"/>
      <c r="DC503" s="18"/>
      <c r="DD503" s="18"/>
      <c r="DE503" s="18"/>
      <c r="DF503" s="18"/>
    </row>
    <row r="504" spans="1:110" ht="15" customHeight="1" x14ac:dyDescent="0.2">
      <c r="A504" s="18">
        <f>Input!A504</f>
        <v>10414</v>
      </c>
      <c r="B504" s="18" t="str">
        <f>Input!B504</f>
        <v>XRD31</v>
      </c>
      <c r="C504" s="18">
        <f>Input!O504</f>
        <v>9.4909414271753398</v>
      </c>
      <c r="D504" s="18">
        <f>C504*Input!P504/100</f>
        <v>5.4849676193290182E-2</v>
      </c>
      <c r="E504" s="150">
        <f>Input!M504</f>
        <v>6.1933091681955661</v>
      </c>
      <c r="F504" s="151">
        <f>E504*Input!N504/100</f>
        <v>6.3026107783466364E-4</v>
      </c>
      <c r="G504" s="21">
        <f>E504*137.88</f>
        <v>853.9334681108046</v>
      </c>
      <c r="H504" s="151">
        <f>G504*Input!L504/100</f>
        <v>3.4241620564142483E-2</v>
      </c>
      <c r="I504" s="18">
        <v>0.3</v>
      </c>
      <c r="J504" s="127">
        <f>(((C504*Constants!$B$24*0.000000001*Input!G504*(Constants!$B$4/Constants!$B$3))-(I504*0.000000000000001))/Input!F504)*1000000000000</f>
        <v>812.11099332106812</v>
      </c>
      <c r="K504" s="18">
        <f>J504*Input!P504/100</f>
        <v>4.6933199786829647</v>
      </c>
      <c r="L504" s="132">
        <f>(J504/Constants!$B$4)*602200000000*Constants!$B$17/(365.2425*24*60)</f>
        <v>11.212093961684705</v>
      </c>
      <c r="M504" s="130">
        <f>L504*Input!P504/100</f>
        <v>6.4796493368538072E-2</v>
      </c>
      <c r="N504" s="18">
        <v>5.0000000000000001E-3</v>
      </c>
      <c r="O504" s="127">
        <f>(((G504*Constants!$B$23*0.000000001*Input!G504*(Constants!$B$7/Constants!$B$6))-(N504*0.000000001))/Input!F504)*1000000</f>
        <v>7.3605224890694876</v>
      </c>
      <c r="P504" s="18">
        <f>O504*Input!N504/100</f>
        <v>7.4904234737869753E-4</v>
      </c>
      <c r="Q504" s="128">
        <f>(O504/Constants!$B$7)*602200000000000000*Constants!$B$18/(365.2425*24*60)</f>
        <v>5.4918386222539786</v>
      </c>
      <c r="R504" s="129">
        <f>Q504*Input!N504/100</f>
        <v>5.5887604434969311E-4</v>
      </c>
      <c r="S504" s="130">
        <f>Input!S504*Constants!$B$17/Constants!$B$18</f>
        <v>2.0638582239238374</v>
      </c>
      <c r="T504" s="18">
        <f>S504*Input!T504/100</f>
        <v>9.1279668418319307E-4</v>
      </c>
      <c r="U504" s="18">
        <f>S504*1/((U503+U505)/2)</f>
        <v>2.0643181358529081</v>
      </c>
      <c r="V504" s="18">
        <f>U504*Input!T504/100</f>
        <v>9.1300009257578793E-4</v>
      </c>
      <c r="W504" s="131">
        <v>3.0000000000000001E-3</v>
      </c>
      <c r="X504" s="127">
        <f>IF((((Constants!$B$25*0.000000001*Input!G504/Input!W504*(Constants!$B$11/Constants!$B$9))-(W504*0.000000001))/Input!F504)*1000000000&lt;0, "n.d.", (((Constants!$B$25*0.000000001*Input!G504/Input!W504*(Constants!$B$11/Constants!$B$9))-(W504*0.000000001))/Input!F504)*1000000000)</f>
        <v>308.60167606379218</v>
      </c>
      <c r="Y504" s="127">
        <f>X504*Input!X504/100</f>
        <v>0.72410073229799765</v>
      </c>
      <c r="Z504" s="127">
        <f>(X504/Constants!$B$11)*6.022E+23*0.000000001*Constants!$B$19/(365.2425*24*60)</f>
        <v>7.5339645827672372E-2</v>
      </c>
      <c r="AA504" s="127">
        <f>Z504*Input!X504/100</f>
        <v>1.7677639801156619E-4</v>
      </c>
      <c r="AB504" s="132">
        <v>0.05</v>
      </c>
      <c r="AC504" s="132">
        <v>0.9</v>
      </c>
      <c r="AD504" s="127">
        <f>(((Input!G504*Constants!$B$25*0.000000001*Input!U504*(Constants!$B$10/Constants!$B$9))-((AB504*0.000000000000001)+(Input!G504*AC504*0.000000000000001)))/Input!F504)*1000000000000</f>
        <v>76.7130322028747</v>
      </c>
      <c r="AE504" s="127">
        <f>AD504*Input!V504/100</f>
        <v>0.19903516813524974</v>
      </c>
      <c r="AF504" s="127">
        <f>(AD504/Constants!$B$10)*602200000000*Constants!$B$16/(365.2425*24*60)</f>
        <v>3.5016176348295498</v>
      </c>
      <c r="AG504" s="127">
        <f>AF504*Input!V504/100</f>
        <v>9.0850932974532832E-3</v>
      </c>
      <c r="AH504" s="18">
        <f>AF504/Z504</f>
        <v>46.477755454796686</v>
      </c>
      <c r="AI504" s="131">
        <f>AH504*SQRT((AG504/AF504)^2+(AA504/Z504)^2)</f>
        <v>0.16258717389272978</v>
      </c>
      <c r="AJ504" s="130">
        <f t="shared" si="2636"/>
        <v>1064.3181358529082</v>
      </c>
      <c r="AK504" s="131">
        <f>V504*1000</f>
        <v>0.91300009257578796</v>
      </c>
      <c r="AL504" s="131">
        <f>AF504/Q504</f>
        <v>0.63760388381412492</v>
      </c>
      <c r="AM504" s="131">
        <f>AL504*SQRT((R504/Q504)^2+(AG504/AF504)^2)</f>
        <v>1.6555619290437194E-3</v>
      </c>
      <c r="AN504" s="18">
        <f>AL504*1/((AN503+AN505)/2)</f>
        <v>0.6409686849732964</v>
      </c>
      <c r="AO504" s="127">
        <f>AN504*SQRT((R504/Q504)^2+(AG504/AF504)^2)</f>
        <v>1.6642987589773816E-3</v>
      </c>
      <c r="AP504" s="18">
        <f>ThU_Alter_Kombi(AN504,U504)</f>
        <v>39.2209</v>
      </c>
      <c r="AQ504" s="18">
        <f t="shared" si="2642"/>
        <v>0.11899999999999999</v>
      </c>
      <c r="AR504" s="152">
        <f>(AQ504/AP504)</f>
        <v>3.0340966168547891E-3</v>
      </c>
      <c r="AS504" s="129">
        <f t="shared" si="2643"/>
        <v>1.371847408668961E-2</v>
      </c>
      <c r="AT504" s="129">
        <f t="shared" si="2644"/>
        <v>3.2219187831584953E-5</v>
      </c>
      <c r="AU504" s="18">
        <v>0.75</v>
      </c>
      <c r="AV504" s="18">
        <f>AU504/2</f>
        <v>0.375</v>
      </c>
      <c r="AW504" s="18">
        <f t="shared" si="2646"/>
        <v>38.706899999999997</v>
      </c>
      <c r="AX504" s="133">
        <f t="shared" si="2647"/>
        <v>0.28616373220000002</v>
      </c>
      <c r="AY504" s="133">
        <f t="shared" si="2648"/>
        <v>0.28489165349908369</v>
      </c>
      <c r="AZ504" s="152">
        <f t="shared" si="2649"/>
        <v>7.3930935362945633E-3</v>
      </c>
      <c r="BA504" s="18" t="str">
        <f>Input!B504</f>
        <v>XRD31</v>
      </c>
      <c r="BB504" s="134">
        <f>Input!E504</f>
        <v>0</v>
      </c>
      <c r="BC504" s="18">
        <f>((U504-1)*EXP(Constants!$B$17*AW504*1000))*1000</f>
        <v>1187.1643214633732</v>
      </c>
      <c r="BD504" s="130">
        <f>SQRT((EXP(Constants!$B$17*AW504*1000)*V504)^2+((U504-1)*Constants!$B$17*EXP(Constants!$B$17*AW504*1000)*AY504*1000)^2)*1000</f>
        <v>1.3957397384210086</v>
      </c>
      <c r="BE504" s="18">
        <f t="shared" si="2650"/>
        <v>38648.899999999994</v>
      </c>
      <c r="BF504" s="135">
        <f t="shared" si="2651"/>
        <v>142.44582674954185</v>
      </c>
      <c r="BG504" s="20">
        <f t="shared" si="2652"/>
        <v>0.7360229145167495</v>
      </c>
      <c r="BH504" s="18"/>
      <c r="BI504" s="18"/>
      <c r="BJ504" s="18"/>
      <c r="BK504" s="18"/>
      <c r="BL504" s="18"/>
      <c r="BM504" s="18"/>
      <c r="BN504" s="157"/>
      <c r="BO504" s="18"/>
      <c r="BP504" s="18"/>
      <c r="BQ504" s="18"/>
      <c r="BR504" s="18"/>
      <c r="BS504" s="18"/>
      <c r="BT504" s="18"/>
      <c r="BU504" s="18"/>
      <c r="BV504" s="18"/>
      <c r="BW504" s="18"/>
      <c r="BX504" s="18"/>
      <c r="BY504" s="18"/>
      <c r="BZ504" s="18"/>
      <c r="CA504" s="18"/>
      <c r="CB504" s="18"/>
      <c r="CC504" s="18"/>
      <c r="CD504" s="18"/>
      <c r="CE504" s="1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  <c r="CY504" s="18"/>
      <c r="CZ504" s="18"/>
      <c r="DA504" s="18"/>
      <c r="DB504" s="18"/>
      <c r="DC504" s="18"/>
      <c r="DD504" s="18"/>
      <c r="DE504" s="18"/>
      <c r="DF504" s="18"/>
    </row>
    <row r="505" spans="1:110" ht="15" customHeight="1" x14ac:dyDescent="0.2">
      <c r="A505" s="136">
        <f>Input!A505</f>
        <v>10368</v>
      </c>
      <c r="B505" s="136" t="str">
        <f>Input!B505</f>
        <v>Hu1-13</v>
      </c>
      <c r="C505" s="136">
        <f>Input!O505</f>
        <v>2.2992800883933278</v>
      </c>
      <c r="D505" s="136">
        <f>C505*Input!P505/100</f>
        <v>1.0153154756159268E-2</v>
      </c>
      <c r="E505" s="137">
        <f>Input!M505</f>
        <v>3.0131256751378293</v>
      </c>
      <c r="F505" s="138">
        <f>E505*Input!N505/100</f>
        <v>1.9102970065382489E-4</v>
      </c>
      <c r="G505" s="139">
        <f t="shared" ref="G505" si="2689">E505*137.88</f>
        <v>415.44976808800391</v>
      </c>
      <c r="H505" s="138">
        <f>G505*Input!L505/100</f>
        <v>1.7623900168790715E-2</v>
      </c>
      <c r="I505" s="136">
        <v>0</v>
      </c>
      <c r="J505" s="140">
        <f>(((C505*Constants!$B$24*0.000000001*Input!G505*(Constants!$B$4/Constants!$B$3))-(I505*0.000000000000001))/Input!F505)*1000000000000</f>
        <v>753.1991866408539</v>
      </c>
      <c r="K505" s="136">
        <f>J505*Input!P505/100</f>
        <v>3.3259749183152496</v>
      </c>
      <c r="L505" s="141">
        <f>(J505/Constants!$B$4)*602200000000*Constants!$B$17/(365.2425*24*60)</f>
        <v>10.398751059811158</v>
      </c>
      <c r="M505" s="142">
        <f>L505*Input!P505/100</f>
        <v>4.5918776626650261E-2</v>
      </c>
      <c r="N505" s="136">
        <v>0</v>
      </c>
      <c r="O505" s="140">
        <f>(((G505*Constants!$B$23*0.000000001*Input!G505*(Constants!$B$7/Constants!$B$6))-(N505*0.000000001))/Input!F505)*1000000</f>
        <v>13.709385398205024</v>
      </c>
      <c r="P505" s="136">
        <f>O505*Input!N505/100</f>
        <v>8.6916380898955606E-4</v>
      </c>
      <c r="Q505" s="143">
        <f>(O505/Constants!$B$7)*602200000000000000*Constants!$B$18/(365.2425*24*60)</f>
        <v>10.228857031417775</v>
      </c>
      <c r="R505" s="144">
        <f>Q505*Input!N505/100</f>
        <v>6.4850116039488694E-4</v>
      </c>
      <c r="S505" s="142">
        <f>Input!S505*Constants!$B$17/Constants!$B$18</f>
        <v>0.99947497349841108</v>
      </c>
      <c r="T505" s="136">
        <f>S505*Input!T505/100</f>
        <v>7.3846859739327541E-4</v>
      </c>
      <c r="U505" s="142">
        <f>S505</f>
        <v>0.99947497349841108</v>
      </c>
      <c r="V505" s="136">
        <f>U505*Input!T505/100</f>
        <v>7.3846859739327541E-4</v>
      </c>
      <c r="W505" s="145">
        <v>0</v>
      </c>
      <c r="X505" s="140">
        <f>(((Constants!$B$25*0.000000001*Input!G505/Input!W505*(Constants!$B$11/Constants!$B$9))-(W505*0.000000001))/Input!F505)*1000000000</f>
        <v>0.95465109447492769</v>
      </c>
      <c r="Y505" s="140">
        <f>X505*Input!X505/100</f>
        <v>4.2388155517009982E-3</v>
      </c>
      <c r="Z505" s="140">
        <f>(X505/Constants!$B$11)*6.022E+23*0.000000001*Constants!$B$19/(365.2425*24*60)</f>
        <v>2.3306119481954259E-4</v>
      </c>
      <c r="AA505" s="140">
        <f>Z505*Input!X505/100</f>
        <v>1.0348319116969688E-6</v>
      </c>
      <c r="AB505" s="141">
        <v>0</v>
      </c>
      <c r="AC505" s="141">
        <v>0.9</v>
      </c>
      <c r="AD505" s="140">
        <f>(((Input!G505*Constants!$B$25*0.000000001*Input!U505*(Constants!$B$10/Constants!$B$9))-((AB505*0.000000000000001)+(Input!G505*AC505*0.000000000000001)))/Input!F505)*1000000000000</f>
        <v>222.70696654822788</v>
      </c>
      <c r="AE505" s="140">
        <f>AD505*Input!V505/100</f>
        <v>0.50977225440843732</v>
      </c>
      <c r="AF505" s="140">
        <f>(AD505/Constants!$B$10)*602200000000*Constants!$B$16/(365.2425*24*60)</f>
        <v>10.165608359767667</v>
      </c>
      <c r="AG505" s="140">
        <f>AF505*Input!V505/100</f>
        <v>2.3268895317065937E-2</v>
      </c>
      <c r="AH505" s="136">
        <f t="shared" ref="AH505" si="2690">AF505/Z505</f>
        <v>43617.764714708581</v>
      </c>
      <c r="AI505" s="145">
        <f t="shared" ref="AI505" si="2691">AH505*SQRT((AG505/AF505)^2+(AA505/Z505)^2)</f>
        <v>217.89058192966354</v>
      </c>
      <c r="AJ505" s="142">
        <f t="shared" si="2636"/>
        <v>-0.52502650158892106</v>
      </c>
      <c r="AK505" s="145">
        <f t="shared" ref="AK505" si="2692">V505*1000</f>
        <v>0.73846859739327542</v>
      </c>
      <c r="AL505" s="145">
        <f t="shared" ref="AL505" si="2693">AF505/Q505</f>
        <v>0.9938166433008262</v>
      </c>
      <c r="AM505" s="145">
        <f t="shared" ref="AM505" si="2694">AL505*SQRT((R505/Q505)^2+(AG505/AF505)^2)</f>
        <v>2.2757008868816001E-3</v>
      </c>
      <c r="AN505" s="136">
        <f>AF505/Q505</f>
        <v>0.9938166433008262</v>
      </c>
      <c r="AO505" s="140">
        <f t="shared" ref="AO505" si="2695">AN505*SQRT((R505/Q505)^2+(AG505/AF505)^2)</f>
        <v>2.2757008868816001E-3</v>
      </c>
      <c r="AP505" s="136">
        <f t="shared" ref="AP505" si="2696">ThU_Alter_Kombi(AN505,U505)</f>
        <v>568.44839999999999</v>
      </c>
      <c r="AQ505" s="136" t="e">
        <f t="shared" si="2642"/>
        <v>#VALUE!</v>
      </c>
      <c r="AR505" s="136" t="e">
        <f>(AQ505/AP505)*100</f>
        <v>#VALUE!</v>
      </c>
      <c r="AS505" s="144">
        <f t="shared" si="2643"/>
        <v>2.2784676147461907E-5</v>
      </c>
      <c r="AT505" s="144">
        <f t="shared" si="2644"/>
        <v>1.0117820517024277E-7</v>
      </c>
      <c r="AU505" s="136">
        <v>0.75</v>
      </c>
      <c r="AV505" s="136">
        <f t="shared" ref="AV505" si="2697">AU505/2</f>
        <v>0.375</v>
      </c>
      <c r="AW505" s="136">
        <f t="shared" si="2646"/>
        <v>568.44650000000001</v>
      </c>
      <c r="AX505" s="146">
        <f t="shared" si="2647"/>
        <v>89.975779304200003</v>
      </c>
      <c r="AY505" s="146">
        <f t="shared" si="2648"/>
        <v>49.931245541419393</v>
      </c>
      <c r="AZ505" s="147">
        <f t="shared" si="2649"/>
        <v>0.15828363672605952</v>
      </c>
      <c r="BA505" s="136" t="str">
        <f>Input!B505</f>
        <v>Hu1-13</v>
      </c>
      <c r="BB505" s="148">
        <f>Input!E505</f>
        <v>0</v>
      </c>
      <c r="BC505" s="136">
        <f>((U505-1)*EXP(Constants!$B$17*AW505*1000))*1000</f>
        <v>-2.6113924670375397</v>
      </c>
      <c r="BD505" s="142">
        <f>SQRT((EXP(Constants!$B$17*AW505*1000)*V505)^2+((U505-1)*Constants!$B$17*EXP(Constants!$B$17*AW505*1000)*AY505*1000)^2)*1000</f>
        <v>3.69140294778067</v>
      </c>
      <c r="BE505" s="136">
        <f t="shared" si="2650"/>
        <v>568388.5</v>
      </c>
      <c r="BF505" s="149">
        <f t="shared" si="2651"/>
        <v>24965.622770709695</v>
      </c>
      <c r="BG505" s="158">
        <f t="shared" si="2652"/>
        <v>8.7838073664662186</v>
      </c>
      <c r="BH505" s="136"/>
      <c r="BI505" s="18"/>
      <c r="BJ505" s="18"/>
      <c r="BK505" s="18"/>
      <c r="BL505" s="18"/>
      <c r="BM505" s="18"/>
      <c r="BN505" s="157"/>
      <c r="BO505" s="18"/>
      <c r="BP505" s="18"/>
      <c r="BQ505" s="18"/>
      <c r="BR505" s="18"/>
      <c r="BS505" s="18"/>
      <c r="BT505" s="18"/>
      <c r="BU505" s="18"/>
      <c r="BV505" s="18"/>
      <c r="BW505" s="18"/>
      <c r="BX505" s="18"/>
      <c r="BY505" s="18"/>
      <c r="BZ505" s="18"/>
      <c r="CA505" s="18"/>
      <c r="CB505" s="18"/>
      <c r="CC505" s="18"/>
      <c r="CD505" s="18"/>
      <c r="CE505" s="1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  <c r="CY505" s="18"/>
      <c r="CZ505" s="18"/>
      <c r="DA505" s="18"/>
      <c r="DB505" s="18"/>
      <c r="DC505" s="18"/>
      <c r="DD505" s="18"/>
      <c r="DE505" s="18"/>
      <c r="DF505" s="18"/>
    </row>
    <row r="506" spans="1:110" ht="15" customHeight="1" x14ac:dyDescent="0.2">
      <c r="A506" s="18">
        <f>Input!A506</f>
        <v>10413</v>
      </c>
      <c r="B506" s="18" t="str">
        <f>Input!B506</f>
        <v>XRD22</v>
      </c>
      <c r="C506" s="18">
        <f>Input!O506</f>
        <v>15.909313307607784</v>
      </c>
      <c r="D506" s="18">
        <f>C506*Input!P506/100</f>
        <v>0.11137018314748723</v>
      </c>
      <c r="E506" s="150">
        <f>Input!M506</f>
        <v>10.435245101392601</v>
      </c>
      <c r="F506" s="151">
        <f>E506*Input!N506/100</f>
        <v>1.3516299806234295E-3</v>
      </c>
      <c r="G506" s="21">
        <f>E506*137.88</f>
        <v>1438.8115945800118</v>
      </c>
      <c r="H506" s="151">
        <f>G506*Input!L506/100</f>
        <v>4.8264038574460377E-2</v>
      </c>
      <c r="I506" s="18">
        <v>0.3</v>
      </c>
      <c r="J506" s="127">
        <f>(((C506*Constants!$B$24*0.000000001*Input!G506*(Constants!$B$4/Constants!$B$3))-(I506*0.000000000000001))/Input!F506)*1000000000000</f>
        <v>984.63902177141779</v>
      </c>
      <c r="K506" s="18">
        <f>J506*Input!P506/100</f>
        <v>6.8927819867879938</v>
      </c>
      <c r="L506" s="132">
        <f>(J506/Constants!$B$4)*602200000000*Constants!$B$17/(365.2425*24*60)</f>
        <v>13.594034954872036</v>
      </c>
      <c r="M506" s="130">
        <f>L506*Input!P506/100</f>
        <v>9.5162508485734959E-2</v>
      </c>
      <c r="N506" s="18">
        <v>5.0000000000000001E-3</v>
      </c>
      <c r="O506" s="127">
        <f>(((G506*Constants!$B$23*0.000000001*Input!G506*(Constants!$B$7/Constants!$B$6))-(N506*0.000000001))/Input!F506)*1000000</f>
        <v>8.9703475500173688</v>
      </c>
      <c r="P506" s="18">
        <f>O506*Input!N506/100</f>
        <v>1.16188844319501E-3</v>
      </c>
      <c r="Q506" s="128">
        <f>(O506/Constants!$B$7)*602200000000000000*Constants!$B$18/(365.2425*24*60)</f>
        <v>6.6929625177267313</v>
      </c>
      <c r="R506" s="129">
        <f>Q506*Input!N506/100</f>
        <v>8.6690908649007792E-4</v>
      </c>
      <c r="S506" s="130">
        <f>Input!S506*Constants!$B$17/Constants!$B$18</f>
        <v>2.0918648869644132</v>
      </c>
      <c r="T506" s="18">
        <f>S506*Input!T506/100</f>
        <v>9.5702937469952681E-4</v>
      </c>
      <c r="U506" s="18">
        <f>S506*1/((U505+U507)/2)</f>
        <v>2.0929637483991876</v>
      </c>
      <c r="V506" s="18">
        <f>U506*Input!T506/100</f>
        <v>9.575321044304751E-4</v>
      </c>
      <c r="W506" s="131">
        <v>3.0000000000000001E-3</v>
      </c>
      <c r="X506" s="127">
        <f>IF((((Constants!$B$25*0.000000001*Input!G506/Input!W506*(Constants!$B$11/Constants!$B$9))-(W506*0.000000001))/Input!F506)*1000000000&lt;0, "n.d.", (((Constants!$B$25*0.000000001*Input!G506/Input!W506*(Constants!$B$11/Constants!$B$9))-(W506*0.000000001))/Input!F506)*1000000000)</f>
        <v>720.37096135609852</v>
      </c>
      <c r="Y506" s="127">
        <f>X506*Input!X506/100</f>
        <v>1.7756894722194383</v>
      </c>
      <c r="Z506" s="127">
        <f>(X506/Constants!$B$11)*6.022E+23*0.000000001*Constants!$B$19/(365.2425*24*60)</f>
        <v>0.17586584034588798</v>
      </c>
      <c r="AA506" s="127">
        <f>Z506*Input!X506/100</f>
        <v>4.3350320595564367E-4</v>
      </c>
      <c r="AB506" s="132">
        <v>0.05</v>
      </c>
      <c r="AC506" s="132">
        <v>0.9</v>
      </c>
      <c r="AD506" s="127">
        <f>(((Input!G506*Constants!$B$25*0.000000001*Input!U506*(Constants!$B$10/Constants!$B$9))-((AB506*0.000000000000001)+(Input!G506*AC506*0.000000000000001)))/Input!F506)*1000000000000</f>
        <v>48.106068190114165</v>
      </c>
      <c r="AE506" s="127">
        <f>AD506*Input!V506/100</f>
        <v>0.12706093336202826</v>
      </c>
      <c r="AF506" s="127">
        <f>(AD506/Constants!$B$10)*602200000000*Constants!$B$16/(365.2425*24*60)</f>
        <v>2.1958336397306981</v>
      </c>
      <c r="AG506" s="127">
        <f>AF506*Input!V506/100</f>
        <v>5.7997812390175318E-3</v>
      </c>
      <c r="AH506" s="18">
        <f>AF506/Z506</f>
        <v>12.485845093123226</v>
      </c>
      <c r="AI506" s="131">
        <f>AH506*SQRT((AG506/AF506)^2+(AA506/Z506)^2)</f>
        <v>4.5108891781146937E-2</v>
      </c>
      <c r="AJ506" s="130">
        <f t="shared" si="2636"/>
        <v>1092.9637483991876</v>
      </c>
      <c r="AK506" s="131">
        <f>V506*1000</f>
        <v>0.9575321044304751</v>
      </c>
      <c r="AL506" s="131">
        <f>AF506/Q506</f>
        <v>0.32808097070839631</v>
      </c>
      <c r="AM506" s="131">
        <f>AL506*SQRT((R506/Q506)^2+(AG506/AF506)^2)</f>
        <v>8.6759051845853598E-4</v>
      </c>
      <c r="AN506" s="18">
        <f>AL506*1/((AN505+AN507)/2)</f>
        <v>0.33012223423701198</v>
      </c>
      <c r="AO506" s="127">
        <f>AN506*SQRT((R506/Q506)^2+(AG506/AF506)^2)</f>
        <v>8.7298851785873961E-4</v>
      </c>
      <c r="AP506" s="18">
        <f>ThU_Alter_Kombi(AN506,U506)</f>
        <v>18.447600000000001</v>
      </c>
      <c r="AQ506" s="18">
        <f t="shared" si="2642"/>
        <v>5.2699999999999997E-2</v>
      </c>
      <c r="AR506" s="152">
        <f>(AQ506/AP506)</f>
        <v>2.8567401721633161E-3</v>
      </c>
      <c r="AS506" s="129">
        <f t="shared" si="2643"/>
        <v>2.6276232666789374E-2</v>
      </c>
      <c r="AT506" s="129">
        <f t="shared" si="2644"/>
        <v>6.4859361474277509E-5</v>
      </c>
      <c r="AU506" s="18">
        <v>0.75</v>
      </c>
      <c r="AV506" s="18">
        <f>AU506/2</f>
        <v>0.375</v>
      </c>
      <c r="AW506" s="18">
        <f t="shared" si="2646"/>
        <v>17.4434</v>
      </c>
      <c r="AX506" s="133">
        <f t="shared" si="2647"/>
        <v>0.50649326800000005</v>
      </c>
      <c r="AY506" s="133">
        <f t="shared" si="2648"/>
        <v>0.50832180216982303</v>
      </c>
      <c r="AZ506" s="152">
        <f t="shared" si="2649"/>
        <v>2.9036384420468488E-2</v>
      </c>
      <c r="BA506" s="18" t="str">
        <f>Input!B506</f>
        <v>XRD22</v>
      </c>
      <c r="BB506" s="134">
        <f>Input!E506</f>
        <v>0</v>
      </c>
      <c r="BC506" s="18">
        <f>((U506-1)*EXP(Constants!$B$17*AW506*1000))*1000</f>
        <v>1148.1125842402098</v>
      </c>
      <c r="BD506" s="130">
        <f>SQRT((EXP(Constants!$B$17*AW506*1000)*V506)^2+((U506-1)*Constants!$B$17*EXP(Constants!$B$17*AW506*1000)*AY506*1000)^2)*1000</f>
        <v>1.9298409511209347</v>
      </c>
      <c r="BE506" s="18">
        <f t="shared" si="2650"/>
        <v>17385.400000000001</v>
      </c>
      <c r="BF506" s="135">
        <f t="shared" si="2651"/>
        <v>254.16090108491153</v>
      </c>
      <c r="BG506" s="20">
        <f t="shared" si="2652"/>
        <v>2.9141211126834392</v>
      </c>
      <c r="BH506" s="18"/>
      <c r="BI506" s="18"/>
      <c r="BJ506" s="18"/>
      <c r="BK506" s="18"/>
      <c r="BL506" s="18"/>
      <c r="BM506" s="18"/>
      <c r="BN506" s="157"/>
      <c r="BO506" s="18"/>
      <c r="BP506" s="18"/>
      <c r="BQ506" s="18"/>
      <c r="BR506" s="18"/>
      <c r="BS506" s="18"/>
      <c r="BT506" s="18"/>
      <c r="BU506" s="18"/>
      <c r="BV506" s="18"/>
      <c r="BW506" s="18"/>
      <c r="BX506" s="18"/>
      <c r="BY506" s="18"/>
      <c r="BZ506" s="18"/>
      <c r="CA506" s="18"/>
      <c r="CB506" s="18"/>
      <c r="CC506" s="18"/>
      <c r="CD506" s="18"/>
      <c r="CE506" s="1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  <c r="CY506" s="18"/>
      <c r="CZ506" s="18"/>
      <c r="DA506" s="18"/>
      <c r="DB506" s="18"/>
      <c r="DC506" s="18"/>
      <c r="DD506" s="18"/>
      <c r="DE506" s="18"/>
      <c r="DF506" s="18"/>
    </row>
    <row r="507" spans="1:110" ht="15" customHeight="1" x14ac:dyDescent="0.2">
      <c r="A507" s="136">
        <f>Input!A507</f>
        <v>10368</v>
      </c>
      <c r="B507" s="136" t="str">
        <f>Input!B507</f>
        <v>Hu1-13</v>
      </c>
      <c r="C507" s="136">
        <f>Input!O507</f>
        <v>2.2992800883933278</v>
      </c>
      <c r="D507" s="136">
        <f>C507*Input!P507/100</f>
        <v>1.0153154756159268E-2</v>
      </c>
      <c r="E507" s="137">
        <f>Input!M507</f>
        <v>3.0131256751378293</v>
      </c>
      <c r="F507" s="138">
        <f>E507*Input!N507/100</f>
        <v>1.9102970065382489E-4</v>
      </c>
      <c r="G507" s="139">
        <f t="shared" ref="G507" si="2698">E507*137.88</f>
        <v>415.44976808800391</v>
      </c>
      <c r="H507" s="138">
        <f>G507*Input!L507/100</f>
        <v>1.7623900168790715E-2</v>
      </c>
      <c r="I507" s="136">
        <v>0</v>
      </c>
      <c r="J507" s="140">
        <f>(((C507*Constants!$B$24*0.000000001*Input!G507*(Constants!$B$4/Constants!$B$3))-(I507*0.000000000000001))/Input!F507)*1000000000000</f>
        <v>753.1991866408539</v>
      </c>
      <c r="K507" s="136">
        <f>J507*Input!P507/100</f>
        <v>3.3259749183152496</v>
      </c>
      <c r="L507" s="141">
        <f>(J507/Constants!$B$4)*602200000000*Constants!$B$17/(365.2425*24*60)</f>
        <v>10.398751059811158</v>
      </c>
      <c r="M507" s="142">
        <f>L507*Input!P507/100</f>
        <v>4.5918776626650261E-2</v>
      </c>
      <c r="N507" s="136">
        <v>0</v>
      </c>
      <c r="O507" s="140">
        <f>(((G507*Constants!$B$23*0.000000001*Input!G507*(Constants!$B$7/Constants!$B$6))-(N507*0.000000001))/Input!F507)*1000000</f>
        <v>13.709385398205024</v>
      </c>
      <c r="P507" s="136">
        <f>O507*Input!N507/100</f>
        <v>8.6916380898955606E-4</v>
      </c>
      <c r="Q507" s="143">
        <f>(O507/Constants!$B$7)*602200000000000000*Constants!$B$18/(365.2425*24*60)</f>
        <v>10.228857031417775</v>
      </c>
      <c r="R507" s="144">
        <f>Q507*Input!N507/100</f>
        <v>6.4850116039488694E-4</v>
      </c>
      <c r="S507" s="142">
        <f>Input!S507*Constants!$B$17/Constants!$B$18</f>
        <v>0.99947497349841108</v>
      </c>
      <c r="T507" s="136">
        <f>S507*Input!T507/100</f>
        <v>7.3846859739327541E-4</v>
      </c>
      <c r="U507" s="142">
        <f>S507</f>
        <v>0.99947497349841108</v>
      </c>
      <c r="V507" s="136">
        <f>U507*Input!T507/100</f>
        <v>7.3846859739327541E-4</v>
      </c>
      <c r="W507" s="145">
        <v>0</v>
      </c>
      <c r="X507" s="140">
        <f>(((Constants!$B$25*0.000000001*Input!G507/Input!W507*(Constants!$B$11/Constants!$B$9))-(W507*0.000000001))/Input!F507)*1000000000</f>
        <v>0.95465109447492769</v>
      </c>
      <c r="Y507" s="140">
        <f>X507*Input!X507/100</f>
        <v>4.2388155517009982E-3</v>
      </c>
      <c r="Z507" s="140">
        <f>(X507/Constants!$B$11)*6.022E+23*0.000000001*Constants!$B$19/(365.2425*24*60)</f>
        <v>2.3306119481954259E-4</v>
      </c>
      <c r="AA507" s="140">
        <f>Z507*Input!X507/100</f>
        <v>1.0348319116969688E-6</v>
      </c>
      <c r="AB507" s="141">
        <v>0</v>
      </c>
      <c r="AC507" s="141">
        <v>0.9</v>
      </c>
      <c r="AD507" s="140">
        <f>(((Input!G507*Constants!$B$25*0.000000001*Input!U507*(Constants!$B$10/Constants!$B$9))-((AB507*0.000000000000001)+(Input!G507*AC507*0.000000000000001)))/Input!F507)*1000000000000</f>
        <v>222.70696654822788</v>
      </c>
      <c r="AE507" s="140">
        <f>AD507*Input!V507/100</f>
        <v>0.50977225440843732</v>
      </c>
      <c r="AF507" s="140">
        <f>(AD507/Constants!$B$10)*602200000000*Constants!$B$16/(365.2425*24*60)</f>
        <v>10.165608359767667</v>
      </c>
      <c r="AG507" s="140">
        <f>AF507*Input!V507/100</f>
        <v>2.3268895317065937E-2</v>
      </c>
      <c r="AH507" s="136">
        <f t="shared" ref="AH507" si="2699">AF507/Z507</f>
        <v>43617.764714708581</v>
      </c>
      <c r="AI507" s="145">
        <f t="shared" ref="AI507" si="2700">AH507*SQRT((AG507/AF507)^2+(AA507/Z507)^2)</f>
        <v>217.89058192966354</v>
      </c>
      <c r="AJ507" s="142">
        <f t="shared" si="2636"/>
        <v>-0.52502650158892106</v>
      </c>
      <c r="AK507" s="145">
        <f t="shared" ref="AK507" si="2701">V507*1000</f>
        <v>0.73846859739327542</v>
      </c>
      <c r="AL507" s="145">
        <f t="shared" ref="AL507" si="2702">AF507/Q507</f>
        <v>0.9938166433008262</v>
      </c>
      <c r="AM507" s="145">
        <f t="shared" ref="AM507" si="2703">AL507*SQRT((R507/Q507)^2+(AG507/AF507)^2)</f>
        <v>2.2757008868816001E-3</v>
      </c>
      <c r="AN507" s="136">
        <f>AF507/Q507</f>
        <v>0.9938166433008262</v>
      </c>
      <c r="AO507" s="140">
        <f t="shared" ref="AO507" si="2704">AN507*SQRT((R507/Q507)^2+(AG507/AF507)^2)</f>
        <v>2.2757008868816001E-3</v>
      </c>
      <c r="AP507" s="136">
        <f t="shared" ref="AP507" si="2705">ThU_Alter_Kombi(AN507,U507)</f>
        <v>568.44839999999999</v>
      </c>
      <c r="AQ507" s="136" t="e">
        <f t="shared" si="2642"/>
        <v>#VALUE!</v>
      </c>
      <c r="AR507" s="136" t="e">
        <f>(AQ507/AP507)*100</f>
        <v>#VALUE!</v>
      </c>
      <c r="AS507" s="144">
        <f t="shared" si="2643"/>
        <v>2.2784676147461907E-5</v>
      </c>
      <c r="AT507" s="144">
        <f t="shared" si="2644"/>
        <v>1.0117820517024277E-7</v>
      </c>
      <c r="AU507" s="136">
        <v>0.75</v>
      </c>
      <c r="AV507" s="136">
        <f t="shared" ref="AV507" si="2706">AU507/2</f>
        <v>0.375</v>
      </c>
      <c r="AW507" s="136">
        <f t="shared" si="2646"/>
        <v>568.44650000000001</v>
      </c>
      <c r="AX507" s="146">
        <f t="shared" si="2647"/>
        <v>97.396507617300003</v>
      </c>
      <c r="AY507" s="146">
        <f t="shared" si="2648"/>
        <v>49.931245541419393</v>
      </c>
      <c r="AZ507" s="147">
        <f t="shared" si="2649"/>
        <v>0.17133803729515443</v>
      </c>
      <c r="BA507" s="136" t="str">
        <f>Input!B507</f>
        <v>Hu1-13</v>
      </c>
      <c r="BB507" s="148">
        <f>Input!E507</f>
        <v>0</v>
      </c>
      <c r="BC507" s="136">
        <f>((U507-1)*EXP(Constants!$B$17*AW507*1000))*1000</f>
        <v>-2.6113924670375397</v>
      </c>
      <c r="BD507" s="142">
        <f>SQRT((EXP(Constants!$B$17*AW507*1000)*V507)^2+((U507-1)*Constants!$B$17*EXP(Constants!$B$17*AW507*1000)*AY507*1000)^2)*1000</f>
        <v>3.69140294778067</v>
      </c>
      <c r="BE507" s="136">
        <f t="shared" si="2650"/>
        <v>568388.5</v>
      </c>
      <c r="BF507" s="149">
        <f t="shared" si="2651"/>
        <v>24965.622770709695</v>
      </c>
      <c r="BG507" s="158">
        <f t="shared" si="2652"/>
        <v>8.7838073664662186</v>
      </c>
      <c r="BH507" s="136"/>
      <c r="BI507" s="18"/>
      <c r="BJ507" s="18"/>
      <c r="BK507" s="18"/>
      <c r="BL507" s="18"/>
      <c r="BM507" s="18"/>
      <c r="BN507" s="157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</row>
    <row r="509" spans="1:110" ht="15" customHeight="1" x14ac:dyDescent="0.2">
      <c r="A509" s="136">
        <f>Input!A509</f>
        <v>10073</v>
      </c>
      <c r="B509" s="136" t="str">
        <f>Input!B509</f>
        <v>Hu1-13</v>
      </c>
      <c r="C509" s="136">
        <f>Input!O509</f>
        <v>1.9579064579724612</v>
      </c>
      <c r="D509" s="136">
        <f>C509*Input!P509/100</f>
        <v>0.11200013051441184</v>
      </c>
      <c r="E509" s="137">
        <f>Input!M509</f>
        <v>2.7184578544812932</v>
      </c>
      <c r="F509" s="138">
        <f>E509*Input!N509/100</f>
        <v>2.3478889021053034E-3</v>
      </c>
      <c r="G509" s="139">
        <f t="shared" ref="G509" si="2707">E509*137.88</f>
        <v>374.8209689758807</v>
      </c>
      <c r="H509" s="138">
        <f>G509*Input!L509/100</f>
        <v>9.5299849140715598E-2</v>
      </c>
      <c r="I509" s="136">
        <v>0</v>
      </c>
      <c r="J509" s="140">
        <f>(((C509*Constants!$B$24*0.000000001*Input!G509*(Constants!$B$4/Constants!$B$3))-(I509*0.000000000000001))/Input!F509)*1000000000000</f>
        <v>710.27208284535243</v>
      </c>
      <c r="K509" s="136">
        <f>J509*Input!P509/100</f>
        <v>40.630422181559361</v>
      </c>
      <c r="L509" s="141">
        <f>(J509/Constants!$B$4)*602200000000*Constants!$B$17/(365.2425*24*60)</f>
        <v>9.8060947293138927</v>
      </c>
      <c r="M509" s="142">
        <f>L509*Input!P509/100</f>
        <v>0.56094809077711816</v>
      </c>
      <c r="N509" s="136">
        <v>0</v>
      </c>
      <c r="O509" s="140">
        <f>(((G509*Constants!$B$23*0.000000001*Input!G509*(Constants!$B$7/Constants!$B$6))-(N509*0.000000001))/Input!F509)*1000000</f>
        <v>13.697401496434798</v>
      </c>
      <c r="P509" s="136">
        <f>O509*Input!N509/100</f>
        <v>1.1830228270099946E-2</v>
      </c>
      <c r="Q509" s="143">
        <f>(O509/Constants!$B$7)*602200000000000000*Constants!$B$18/(365.2425*24*60)</f>
        <v>10.219915593539588</v>
      </c>
      <c r="R509" s="144">
        <f>Q509*Input!N509/100</f>
        <v>8.8267788897183567E-3</v>
      </c>
      <c r="S509" s="142">
        <f>Input!S509*Constants!$B$17/Constants!$B$18</f>
        <v>0.95658530134585407</v>
      </c>
      <c r="T509" s="136">
        <f>S509*Input!T509/100</f>
        <v>2.7109550100316831E-3</v>
      </c>
      <c r="U509" s="142">
        <f>S509</f>
        <v>0.95658530134585407</v>
      </c>
      <c r="V509" s="136">
        <f>U509*Input!T509/100</f>
        <v>2.7109550100316831E-3</v>
      </c>
      <c r="W509" s="145">
        <v>0</v>
      </c>
      <c r="X509" s="140">
        <f>(((Constants!$B$25*0.000000001*Input!G509/Input!W509*(Constants!$B$11/Constants!$B$9))-(W509*0.000000001))/Input!F509)*1000000000</f>
        <v>1.0359686608007588</v>
      </c>
      <c r="Y509" s="140">
        <f>X509*Input!X509/100</f>
        <v>3.5915604036104831E-2</v>
      </c>
      <c r="Z509" s="140">
        <f>(X509/Constants!$B$11)*6.022E+23*0.000000001*Constants!$B$19/(365.2425*24*60)</f>
        <v>2.5291344165338661E-4</v>
      </c>
      <c r="AA509" s="140">
        <f>Z509*Input!X509/100</f>
        <v>8.7681600511065214E-6</v>
      </c>
      <c r="AB509" s="141">
        <v>0</v>
      </c>
      <c r="AC509" s="141">
        <v>0.9</v>
      </c>
      <c r="AD509" s="140">
        <f>(((Input!G509*Constants!$B$25*0.000000001*Input!U509*(Constants!$B$10/Constants!$B$9))-((AB509*0.000000000000001)+(Input!G509*AC509*0.000000000000001)))/Input!F509)*1000000000000</f>
        <v>224.58480588186566</v>
      </c>
      <c r="AE509" s="140">
        <f>AD509*Input!V509/100</f>
        <v>1.5914130160844653</v>
      </c>
      <c r="AF509" s="140">
        <f>(AD509/Constants!$B$10)*602200000000*Constants!$B$16/(365.2425*24*60)</f>
        <v>10.251323591420265</v>
      </c>
      <c r="AG509" s="140">
        <f>AF509*Input!V509/100</f>
        <v>7.2641110922086888E-2</v>
      </c>
      <c r="AH509" s="136">
        <f t="shared" ref="AH509" si="2708">AF509/Z509</f>
        <v>40532.933024056198</v>
      </c>
      <c r="AI509" s="145">
        <f t="shared" ref="AI509" si="2709">AH509*SQRT((AG509/AF509)^2+(AA509/Z509)^2)</f>
        <v>1434.2731374596453</v>
      </c>
      <c r="AJ509" s="142">
        <f t="shared" ref="AJ509:AJ513" si="2710">(U509-1)*1000</f>
        <v>-43.414698654145937</v>
      </c>
      <c r="AK509" s="145">
        <f t="shared" ref="AK509" si="2711">V509*1000</f>
        <v>2.7109550100316833</v>
      </c>
      <c r="AL509" s="145">
        <f t="shared" ref="AL509" si="2712">AF509/Q509</f>
        <v>1.003073214998031</v>
      </c>
      <c r="AM509" s="145">
        <f t="shared" ref="AM509" si="2713">AL509*SQRT((R509/Q509)^2+(AG509/AF509)^2)</f>
        <v>7.1604019404567952E-3</v>
      </c>
      <c r="AN509" s="136">
        <f>AF509/Q509</f>
        <v>1.003073214998031</v>
      </c>
      <c r="AO509" s="140">
        <f t="shared" ref="AO509" si="2714">AN509*SQRT((R509/Q509)^2+(AG509/AF509)^2)</f>
        <v>7.1604019404567952E-3</v>
      </c>
      <c r="AP509" s="136" t="str">
        <f t="shared" ref="AP509" si="2715">ThU_Alter_Kombi(AN509,U509)</f>
        <v>Out of range</v>
      </c>
      <c r="AQ509" s="136" t="e">
        <f t="shared" ref="AQ509:AQ513" si="2716">Montealter(AN509,AO509,U509,V509)</f>
        <v>#VALUE!</v>
      </c>
      <c r="AR509" s="136" t="e">
        <f>(AQ509/AP509)*100</f>
        <v>#VALUE!</v>
      </c>
      <c r="AS509" s="144">
        <f>Z509/Q509</f>
        <v>2.4747116484334096E-5</v>
      </c>
      <c r="AT509" s="144">
        <f>AS509*SQRT((Y509/X509)^2+(P509/O509)^2)</f>
        <v>8.5821457774505456E-7</v>
      </c>
      <c r="AU509" s="136">
        <v>0.75</v>
      </c>
      <c r="AV509" s="136">
        <f t="shared" ref="AV509" si="2717">AU509/2</f>
        <v>0.375</v>
      </c>
      <c r="AW509" s="136" t="str">
        <f>marincorr_age(AN509,U509,AS509,AU509)</f>
        <v>Out of range</v>
      </c>
      <c r="AX509" s="146">
        <f>marincorr_age_error(AN509, AO509, U509, V509, AS509, AT509, AU509, AV509)</f>
        <v>0</v>
      </c>
      <c r="AY509" s="146" t="e">
        <f>SQRT(((AU509*EXP(-0.0000091577*AW509*1000))/(0.0000091577*(EXP(-0.0000091577*AW509*1000)+(AJ509/1000)*EXP(-(0.0000091577-0.0000028263)*AW509*1000)-AS509*AU509*EXP(-0.0000091577*AW509*1000))))^2*AT509^2+((AS509*EXP(-0.0000091577*AW509*1000))/(0.0000091577*(EXP(-0.0000091577*AW509*1000)+(AJ509/1000)*EXP(-(0.0000091577-0.0000028263)*AW509*1000)-AS509*AU509*EXP(-0.0000091577*AW509*1000))))^2*AV509^2+((0.0000091577/(0.0000091577-0.0000028263))*(EXP(-(0.0000091577-0.0000028263)*AW509*1000)-1)/(0.0000091577*(EXP(-0.0000091577*AW509*1000)+(AJ509/1000)*EXP(-(0.0000091577-0.0000028263)*AW509*1000)-AS509*AU509*EXP(-0.0000091577*AW509*1000))))^2*T509^2+(1/(0.0000091577*(EXP(-0.0000091577*AW509*1000)+(AJ509/1000)*EXP(-(0.0000091577-0.0000028263)*AW509*1000)-AS509*AU509*EXP(-0.0000091577*AW509*1000))))^2*AO509^2)/1000</f>
        <v>#VALUE!</v>
      </c>
      <c r="AZ509" s="147" t="e">
        <f>AX509/AW509</f>
        <v>#VALUE!</v>
      </c>
      <c r="BA509" s="136" t="str">
        <f>Input!B509</f>
        <v>Hu1-13</v>
      </c>
      <c r="BB509" s="148">
        <f>Input!E509</f>
        <v>0</v>
      </c>
      <c r="BC509" s="136" t="e">
        <f>((U509-1)*EXP(Constants!$B$17*AW509*1000))*1000</f>
        <v>#VALUE!</v>
      </c>
      <c r="BD509" s="142" t="e">
        <f>SQRT((EXP(Constants!$B$17*AW509*1000)*V509)^2+((U509-1)*Constants!$B$17*EXP(Constants!$B$17*AW509*1000)*AY509*1000)^2)*1000</f>
        <v>#VALUE!</v>
      </c>
      <c r="BE509" s="136" t="e">
        <f t="shared" ref="BE509:BE513" si="2718">AW509*1000-58</f>
        <v>#VALUE!</v>
      </c>
      <c r="BF509" s="149" t="e">
        <f t="shared" ref="BF509:BF513" si="2719">AY509/2*1000</f>
        <v>#VALUE!</v>
      </c>
      <c r="BG509" s="158" t="e">
        <f t="shared" ref="BG509:BG513" si="2720">AY509/AW509*100</f>
        <v>#VALUE!</v>
      </c>
      <c r="BH509" s="136"/>
      <c r="BI509" s="18"/>
      <c r="BJ509" s="18"/>
      <c r="BK509" s="18"/>
      <c r="BL509" s="18"/>
      <c r="BM509" s="18"/>
      <c r="BN509" s="157"/>
      <c r="BO509" s="18"/>
      <c r="BP509" s="18"/>
      <c r="BQ509" s="18"/>
      <c r="BR509" s="18"/>
      <c r="BS509" s="18"/>
      <c r="BT509" s="18"/>
      <c r="BU509" s="18"/>
      <c r="BV509" s="18"/>
      <c r="BW509" s="18"/>
      <c r="BX509" s="18"/>
      <c r="BY509" s="18"/>
      <c r="BZ509" s="18"/>
      <c r="CA509" s="18"/>
      <c r="CB509" s="18"/>
      <c r="CC509" s="18"/>
      <c r="CD509" s="18"/>
      <c r="CE509" s="1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  <c r="CY509" s="18"/>
      <c r="CZ509" s="18"/>
      <c r="DA509" s="18"/>
      <c r="DB509" s="18"/>
      <c r="DC509" s="18"/>
      <c r="DD509" s="18"/>
      <c r="DE509" s="18"/>
      <c r="DF509" s="18"/>
    </row>
    <row r="510" spans="1:110" ht="15" customHeight="1" x14ac:dyDescent="0.2">
      <c r="A510" s="18">
        <f>Input!A510</f>
        <v>10415</v>
      </c>
      <c r="B510" s="18" t="str">
        <f>Input!B510</f>
        <v>AF18-071</v>
      </c>
      <c r="C510" s="18">
        <f>Input!O510</f>
        <v>5.8531386531006117E-3</v>
      </c>
      <c r="D510" s="18">
        <f>C510*Input!P510/100</f>
        <v>8.0683581098615827E-5</v>
      </c>
      <c r="E510" s="150">
        <f>Input!M510</f>
        <v>6.3703689591688211E-3</v>
      </c>
      <c r="F510" s="151">
        <f>E510*Input!N510/100</f>
        <v>2.9508609293390839E-5</v>
      </c>
      <c r="G510" s="21">
        <f>E510*137.88</f>
        <v>0.87834647209019701</v>
      </c>
      <c r="H510" s="151">
        <f>G510*Input!L510/100</f>
        <v>5.4025995108631288E-3</v>
      </c>
      <c r="I510" s="18">
        <v>0.3</v>
      </c>
      <c r="J510" s="127">
        <f>(((C510*Constants!$B$24*0.000000001*Input!G510*(Constants!$B$4/Constants!$B$3))-(I510*0.000000000000001))/Input!F510)*1000000000000</f>
        <v>0.42855155134821127</v>
      </c>
      <c r="K510" s="18">
        <f>J510*Input!P510/100</f>
        <v>5.9074414425197919E-3</v>
      </c>
      <c r="L510" s="132">
        <f>(J510/Constants!$B$4)*602200000000*Constants!$B$17/(365.2425*24*60)</f>
        <v>5.9166299935090897E-3</v>
      </c>
      <c r="M510" s="130">
        <f>L510*Input!P510/100</f>
        <v>8.1558788233883947E-5</v>
      </c>
      <c r="N510" s="18">
        <v>5.0000000000000001E-3</v>
      </c>
      <c r="O510" s="127">
        <f>(((G510*Constants!$B$23*0.000000001*Input!G510*(Constants!$B$7/Constants!$B$6))-(N510*0.000000001))/Input!F510)*1000000</f>
        <v>6.4694887547604727E-3</v>
      </c>
      <c r="P510" s="18">
        <f>O510*Input!N510/100</f>
        <v>2.9967748683919398E-5</v>
      </c>
      <c r="Q510" s="128">
        <f>(O510/Constants!$B$7)*602200000000000000*Constants!$B$18/(365.2425*24*60)</f>
        <v>4.8270198565921333E-3</v>
      </c>
      <c r="R510" s="129">
        <f>Q510*Input!N510/100</f>
        <v>2.2359559377578272E-5</v>
      </c>
      <c r="S510" s="130">
        <f>Input!S510*Constants!$B$17/Constants!$B$18</f>
        <v>1.242830449322768</v>
      </c>
      <c r="T510" s="18">
        <f>S510*Input!T510/100</f>
        <v>1.784495453121912E-2</v>
      </c>
      <c r="U510" s="18">
        <f>S510*1/((U509+U511)/2)</f>
        <v>1.2992364063865349</v>
      </c>
      <c r="V510" s="18">
        <f>U510*Input!T510/100</f>
        <v>1.8654849187116317E-2</v>
      </c>
      <c r="W510" s="131">
        <v>3.0000000000000001E-3</v>
      </c>
      <c r="X510" s="127">
        <f>IF((((Constants!$B$25*0.000000001*Input!G510/Input!W510*(Constants!$B$11/Constants!$B$9))-(W510*0.000000001))/Input!F510)*1000000000&lt;0, "n.d.", (((Constants!$B$25*0.000000001*Input!G510/Input!W510*(Constants!$B$11/Constants!$B$9))-(W510*0.000000001))/Input!F510)*1000000000)</f>
        <v>1.5089386615441556</v>
      </c>
      <c r="Y510" s="127">
        <f>X510*Input!X510/100</f>
        <v>1.2614467390529502E-2</v>
      </c>
      <c r="Z510" s="127">
        <f>(X510/Constants!$B$11)*6.022E+23*0.000000001*Constants!$B$19/(365.2425*24*60)</f>
        <v>3.6838070935466612E-4</v>
      </c>
      <c r="AA510" s="127">
        <f>Z510*Input!X510/100</f>
        <v>3.0795992997483289E-6</v>
      </c>
      <c r="AB510" s="132">
        <v>0.05</v>
      </c>
      <c r="AC510" s="132">
        <v>0.9</v>
      </c>
      <c r="AD510" s="127">
        <f>(((Input!G510*Constants!$B$25*0.000000001*Input!U510*(Constants!$B$10/Constants!$B$9))-((AB510*0.000000000000001)+(Input!G510*AC510*0.000000000000001)))/Input!F510)*1000000000000</f>
        <v>0.1653690163247567</v>
      </c>
      <c r="AE510" s="127">
        <f>AD510*Input!V510/100</f>
        <v>5.8354876799783413E-3</v>
      </c>
      <c r="AF510" s="127">
        <f>(AD510/Constants!$B$10)*602200000000*Constants!$B$16/(365.2425*24*60)</f>
        <v>7.548379293440109E-3</v>
      </c>
      <c r="AG510" s="127">
        <f>AF510*Input!V510/100</f>
        <v>2.66364735968252E-4</v>
      </c>
      <c r="AH510" s="18">
        <f>AF510/Z510</f>
        <v>20.490701879214722</v>
      </c>
      <c r="AI510" s="131">
        <f>AH510*SQRT((AG510/AF510)^2+(AA510/Z510)^2)</f>
        <v>0.74308296402875862</v>
      </c>
      <c r="AJ510" s="130">
        <f t="shared" si="2710"/>
        <v>299.23640638653495</v>
      </c>
      <c r="AK510" s="131">
        <f>V510*1000</f>
        <v>18.654849187116316</v>
      </c>
      <c r="AL510" s="131">
        <f>AF510/Q510</f>
        <v>1.5637763087159229</v>
      </c>
      <c r="AM510" s="131">
        <f>AL510*SQRT((R510/Q510)^2+(AG510/AF510)^2)</f>
        <v>5.5655429172360465E-2</v>
      </c>
      <c r="AN510" s="18">
        <f>AL510*1/((AN509+AN511)/2)</f>
        <v>1.558985211980755</v>
      </c>
      <c r="AO510" s="127">
        <f>AN510*SQRT((R510/Q510)^2+(AG510/AF510)^2)</f>
        <v>5.5484912108304786E-2</v>
      </c>
      <c r="AP510" s="18" t="str">
        <f>ThU_Alter_Kombi(AN510,U510)</f>
        <v>Out of range</v>
      </c>
      <c r="AQ510" s="18" t="e">
        <f t="shared" si="2716"/>
        <v>#VALUE!</v>
      </c>
      <c r="AR510" s="152" t="e">
        <f>(AQ510/AP510)</f>
        <v>#VALUE!</v>
      </c>
      <c r="AS510" s="129">
        <f>Z510/Q510</f>
        <v>7.6316385740899398E-2</v>
      </c>
      <c r="AT510" s="129">
        <f>AS510*SQRT((Y510/X510)^2+(P510/O510)^2)</f>
        <v>7.2938539548330131E-4</v>
      </c>
      <c r="AU510" s="18">
        <v>0.75</v>
      </c>
      <c r="AV510" s="18">
        <f>AU510/2</f>
        <v>0.375</v>
      </c>
      <c r="AW510" s="18" t="str">
        <f>marincorr_age(AN510,U510,AS510,AU510)</f>
        <v>Out of range</v>
      </c>
      <c r="AX510" s="133">
        <f>marincorr_age_error(AN510, AO510, U510, V510, AS510, AT510, AU510, AV510)</f>
        <v>60.096783245200001</v>
      </c>
      <c r="AY510" s="133" t="e">
        <f>SQRT(((AU510*EXP(-0.0000091577*AW510*1000))/(0.0000091577*(EXP(-0.0000091577*AW510*1000)+(AJ510/1000)*EXP(-(0.0000091577-0.0000028263)*AW510*1000)-AS510*AU510*EXP(-0.0000091577*AW510*1000))))^2*AT510^2+((AS510*EXP(-0.0000091577*AW510*1000))/(0.0000091577*(EXP(-0.0000091577*AW510*1000)+(AJ510/1000)*EXP(-(0.0000091577-0.0000028263)*AW510*1000)-AS510*AU510*EXP(-0.0000091577*AW510*1000))))^2*AV510^2+((0.0000091577/(0.0000091577-0.0000028263))*(EXP(-(0.0000091577-0.0000028263)*AW510*1000)-1)/(0.0000091577*(EXP(-0.0000091577*AW510*1000)+(AJ510/1000)*EXP(-(0.0000091577-0.0000028263)*AW510*1000)-AS510*AU510*EXP(-0.0000091577*AW510*1000))))^2*T510^2+(1/(0.0000091577*(EXP(-0.0000091577*AW510*1000)+(AJ510/1000)*EXP(-(0.0000091577-0.0000028263)*AW510*1000)-AS510*AU510*EXP(-0.0000091577*AW510*1000))))^2*AO510^2)/1000</f>
        <v>#VALUE!</v>
      </c>
      <c r="AZ510" s="152" t="e">
        <f>AX510/AW510</f>
        <v>#VALUE!</v>
      </c>
      <c r="BA510" s="18" t="str">
        <f>Input!B510</f>
        <v>AF18-071</v>
      </c>
      <c r="BB510" s="134">
        <f>Input!E510</f>
        <v>0</v>
      </c>
      <c r="BC510" s="18" t="e">
        <f>((U510-1)*EXP(Constants!$B$17*AW510*1000))*1000</f>
        <v>#VALUE!</v>
      </c>
      <c r="BD510" s="130" t="e">
        <f>SQRT((EXP(Constants!$B$17*AW510*1000)*V510)^2+((U510-1)*Constants!$B$17*EXP(Constants!$B$17*AW510*1000)*AY510*1000)^2)*1000</f>
        <v>#VALUE!</v>
      </c>
      <c r="BE510" s="18" t="e">
        <f t="shared" si="2718"/>
        <v>#VALUE!</v>
      </c>
      <c r="BF510" s="135" t="e">
        <f t="shared" si="2719"/>
        <v>#VALUE!</v>
      </c>
      <c r="BG510" s="20" t="e">
        <f t="shared" si="2720"/>
        <v>#VALUE!</v>
      </c>
      <c r="BH510" s="18"/>
      <c r="BI510" s="18"/>
      <c r="BJ510" s="18"/>
      <c r="BK510" s="18"/>
      <c r="BL510" s="18"/>
      <c r="BM510" s="18"/>
      <c r="BN510" s="157"/>
      <c r="BO510" s="18"/>
      <c r="BP510" s="18"/>
      <c r="BQ510" s="18"/>
      <c r="BR510" s="18"/>
      <c r="BS510" s="18"/>
      <c r="BT510" s="18"/>
      <c r="BU510" s="18"/>
      <c r="BV510" s="18"/>
      <c r="BW510" s="18"/>
      <c r="BX510" s="18"/>
      <c r="BY510" s="18"/>
      <c r="BZ510" s="18"/>
      <c r="CA510" s="18"/>
      <c r="CB510" s="18"/>
      <c r="CC510" s="18"/>
      <c r="CD510" s="18"/>
      <c r="CE510" s="1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  <c r="CY510" s="18"/>
      <c r="CZ510" s="18"/>
      <c r="DA510" s="18"/>
      <c r="DB510" s="18"/>
      <c r="DC510" s="18"/>
      <c r="DD510" s="18"/>
      <c r="DE510" s="18"/>
      <c r="DF510" s="18"/>
    </row>
    <row r="511" spans="1:110" ht="15" customHeight="1" x14ac:dyDescent="0.2">
      <c r="A511" s="136">
        <f>Input!A511</f>
        <v>10073</v>
      </c>
      <c r="B511" s="136" t="str">
        <f>Input!B511</f>
        <v>Hu1-13</v>
      </c>
      <c r="C511" s="136">
        <f>Input!O511</f>
        <v>1.9579064579724612</v>
      </c>
      <c r="D511" s="136">
        <f>C511*Input!P511/100</f>
        <v>0.11200013051441184</v>
      </c>
      <c r="E511" s="137">
        <f>Input!M511</f>
        <v>2.7184578544812932</v>
      </c>
      <c r="F511" s="138">
        <f>E511*Input!N511/100</f>
        <v>2.3478889021053034E-3</v>
      </c>
      <c r="G511" s="139">
        <f t="shared" ref="G511" si="2721">E511*137.88</f>
        <v>374.8209689758807</v>
      </c>
      <c r="H511" s="138">
        <f>G511*Input!L511/100</f>
        <v>9.5299849140715598E-2</v>
      </c>
      <c r="I511" s="136">
        <v>0</v>
      </c>
      <c r="J511" s="140">
        <f>(((C511*Constants!$B$24*0.000000001*Input!G511*(Constants!$B$4/Constants!$B$3))-(I511*0.000000000000001))/Input!F511)*1000000000000</f>
        <v>710.27208284535243</v>
      </c>
      <c r="K511" s="136">
        <f>J511*Input!P511/100</f>
        <v>40.630422181559361</v>
      </c>
      <c r="L511" s="141">
        <f>(J511/Constants!$B$4)*602200000000*Constants!$B$17/(365.2425*24*60)</f>
        <v>9.8060947293138927</v>
      </c>
      <c r="M511" s="142">
        <f>L511*Input!P511/100</f>
        <v>0.56094809077711816</v>
      </c>
      <c r="N511" s="136">
        <v>0</v>
      </c>
      <c r="O511" s="140">
        <f>(((G511*Constants!$B$23*0.000000001*Input!G511*(Constants!$B$7/Constants!$B$6))-(N511*0.000000001))/Input!F511)*1000000</f>
        <v>13.697401496434798</v>
      </c>
      <c r="P511" s="136">
        <f>O511*Input!N511/100</f>
        <v>1.1830228270099946E-2</v>
      </c>
      <c r="Q511" s="143">
        <f>(O511/Constants!$B$7)*602200000000000000*Constants!$B$18/(365.2425*24*60)</f>
        <v>10.219915593539588</v>
      </c>
      <c r="R511" s="144">
        <f>Q511*Input!N511/100</f>
        <v>8.8267788897183567E-3</v>
      </c>
      <c r="S511" s="142">
        <f>Input!S511*Constants!$B$17/Constants!$B$18</f>
        <v>0.95658530134585407</v>
      </c>
      <c r="T511" s="136">
        <f>S511*Input!T511/100</f>
        <v>2.7109550100316831E-3</v>
      </c>
      <c r="U511" s="142">
        <f>S511</f>
        <v>0.95658530134585407</v>
      </c>
      <c r="V511" s="136">
        <f>U511*Input!T511/100</f>
        <v>2.7109550100316831E-3</v>
      </c>
      <c r="W511" s="145">
        <v>0</v>
      </c>
      <c r="X511" s="140">
        <f>(((Constants!$B$25*0.000000001*Input!G511/Input!W511*(Constants!$B$11/Constants!$B$9))-(W511*0.000000001))/Input!F511)*1000000000</f>
        <v>1.0359686608007588</v>
      </c>
      <c r="Y511" s="140">
        <f>X511*Input!X511/100</f>
        <v>3.5915604036104831E-2</v>
      </c>
      <c r="Z511" s="140">
        <f>(X511/Constants!$B$11)*6.022E+23*0.000000001*Constants!$B$19/(365.2425*24*60)</f>
        <v>2.5291344165338661E-4</v>
      </c>
      <c r="AA511" s="140">
        <f>Z511*Input!X511/100</f>
        <v>8.7681600511065214E-6</v>
      </c>
      <c r="AB511" s="141">
        <v>0</v>
      </c>
      <c r="AC511" s="141">
        <v>0.9</v>
      </c>
      <c r="AD511" s="140">
        <f>(((Input!G511*Constants!$B$25*0.000000001*Input!U511*(Constants!$B$10/Constants!$B$9))-((AB511*0.000000000000001)+(Input!G511*AC511*0.000000000000001)))/Input!F511)*1000000000000</f>
        <v>224.58480588186566</v>
      </c>
      <c r="AE511" s="140">
        <f>AD511*Input!V511/100</f>
        <v>1.5914130160844653</v>
      </c>
      <c r="AF511" s="140">
        <f>(AD511/Constants!$B$10)*602200000000*Constants!$B$16/(365.2425*24*60)</f>
        <v>10.251323591420265</v>
      </c>
      <c r="AG511" s="140">
        <f>AF511*Input!V511/100</f>
        <v>7.2641110922086888E-2</v>
      </c>
      <c r="AH511" s="136">
        <f t="shared" ref="AH511" si="2722">AF511/Z511</f>
        <v>40532.933024056198</v>
      </c>
      <c r="AI511" s="145">
        <f t="shared" ref="AI511" si="2723">AH511*SQRT((AG511/AF511)^2+(AA511/Z511)^2)</f>
        <v>1434.2731374596453</v>
      </c>
      <c r="AJ511" s="142">
        <f t="shared" si="2710"/>
        <v>-43.414698654145937</v>
      </c>
      <c r="AK511" s="145">
        <f t="shared" ref="AK511" si="2724">V511*1000</f>
        <v>2.7109550100316833</v>
      </c>
      <c r="AL511" s="145">
        <f t="shared" ref="AL511" si="2725">AF511/Q511</f>
        <v>1.003073214998031</v>
      </c>
      <c r="AM511" s="145">
        <f t="shared" ref="AM511" si="2726">AL511*SQRT((R511/Q511)^2+(AG511/AF511)^2)</f>
        <v>7.1604019404567952E-3</v>
      </c>
      <c r="AN511" s="136">
        <f>AF511/Q511</f>
        <v>1.003073214998031</v>
      </c>
      <c r="AO511" s="140">
        <f t="shared" ref="AO511" si="2727">AN511*SQRT((R511/Q511)^2+(AG511/AF511)^2)</f>
        <v>7.1604019404567952E-3</v>
      </c>
      <c r="AP511" s="136" t="str">
        <f t="shared" ref="AP511" si="2728">ThU_Alter_Kombi(AN511,U511)</f>
        <v>Out of range</v>
      </c>
      <c r="AQ511" s="136" t="e">
        <f t="shared" si="2716"/>
        <v>#VALUE!</v>
      </c>
      <c r="AR511" s="136" t="e">
        <f>(AQ511/AP511)*100</f>
        <v>#VALUE!</v>
      </c>
      <c r="AS511" s="144">
        <f>Z511/Q511</f>
        <v>2.4747116484334096E-5</v>
      </c>
      <c r="AT511" s="144">
        <f>AS511*SQRT((Y511/X511)^2+(P511/O511)^2)</f>
        <v>8.5821457774505456E-7</v>
      </c>
      <c r="AU511" s="136">
        <v>0.75</v>
      </c>
      <c r="AV511" s="136">
        <f t="shared" ref="AV511" si="2729">AU511/2</f>
        <v>0.375</v>
      </c>
      <c r="AW511" s="136" t="str">
        <f>marincorr_age(AN511,U511,AS511,AU511)</f>
        <v>Out of range</v>
      </c>
      <c r="AX511" s="146">
        <f>marincorr_age_error(AN511, AO511, U511, V511, AS511, AT511, AU511, AV511)</f>
        <v>0</v>
      </c>
      <c r="AY511" s="146" t="e">
        <f>SQRT(((AU511*EXP(-0.0000091577*AW511*1000))/(0.0000091577*(EXP(-0.0000091577*AW511*1000)+(AJ511/1000)*EXP(-(0.0000091577-0.0000028263)*AW511*1000)-AS511*AU511*EXP(-0.0000091577*AW511*1000))))^2*AT511^2+((AS511*EXP(-0.0000091577*AW511*1000))/(0.0000091577*(EXP(-0.0000091577*AW511*1000)+(AJ511/1000)*EXP(-(0.0000091577-0.0000028263)*AW511*1000)-AS511*AU511*EXP(-0.0000091577*AW511*1000))))^2*AV511^2+((0.0000091577/(0.0000091577-0.0000028263))*(EXP(-(0.0000091577-0.0000028263)*AW511*1000)-1)/(0.0000091577*(EXP(-0.0000091577*AW511*1000)+(AJ511/1000)*EXP(-(0.0000091577-0.0000028263)*AW511*1000)-AS511*AU511*EXP(-0.0000091577*AW511*1000))))^2*T511^2+(1/(0.0000091577*(EXP(-0.0000091577*AW511*1000)+(AJ511/1000)*EXP(-(0.0000091577-0.0000028263)*AW511*1000)-AS511*AU511*EXP(-0.0000091577*AW511*1000))))^2*AO511^2)/1000</f>
        <v>#VALUE!</v>
      </c>
      <c r="AZ511" s="147" t="e">
        <f>AX511/AW511</f>
        <v>#VALUE!</v>
      </c>
      <c r="BA511" s="136" t="str">
        <f>Input!B511</f>
        <v>Hu1-13</v>
      </c>
      <c r="BB511" s="148">
        <f>Input!E511</f>
        <v>0</v>
      </c>
      <c r="BC511" s="136" t="e">
        <f>((U511-1)*EXP(Constants!$B$17*AW511*1000))*1000</f>
        <v>#VALUE!</v>
      </c>
      <c r="BD511" s="142" t="e">
        <f>SQRT((EXP(Constants!$B$17*AW511*1000)*V511)^2+((U511-1)*Constants!$B$17*EXP(Constants!$B$17*AW511*1000)*AY511*1000)^2)*1000</f>
        <v>#VALUE!</v>
      </c>
      <c r="BE511" s="136" t="e">
        <f t="shared" si="2718"/>
        <v>#VALUE!</v>
      </c>
      <c r="BF511" s="149" t="e">
        <f t="shared" si="2719"/>
        <v>#VALUE!</v>
      </c>
      <c r="BG511" s="158" t="e">
        <f t="shared" si="2720"/>
        <v>#VALUE!</v>
      </c>
      <c r="BH511" s="136"/>
      <c r="BI511" s="18"/>
      <c r="BJ511" s="18"/>
      <c r="BK511" s="18"/>
      <c r="BL511" s="18"/>
      <c r="BM511" s="18"/>
      <c r="BN511" s="157"/>
      <c r="BO511" s="18"/>
      <c r="BP511" s="18"/>
      <c r="BQ511" s="18"/>
      <c r="BR511" s="18"/>
      <c r="BS511" s="18"/>
      <c r="BT511" s="18"/>
      <c r="BU511" s="18"/>
      <c r="BV511" s="18"/>
      <c r="BW511" s="18"/>
      <c r="BX511" s="18"/>
      <c r="BY511" s="18"/>
      <c r="BZ511" s="18"/>
      <c r="CA511" s="18"/>
      <c r="CB511" s="18"/>
      <c r="CC511" s="18"/>
      <c r="CD511" s="18"/>
      <c r="CE511" s="1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  <c r="CY511" s="18"/>
      <c r="CZ511" s="18"/>
      <c r="DA511" s="18"/>
      <c r="DB511" s="18"/>
      <c r="DC511" s="18"/>
      <c r="DD511" s="18"/>
      <c r="DE511" s="18"/>
      <c r="DF511" s="18"/>
    </row>
    <row r="512" spans="1:110" ht="15" customHeight="1" x14ac:dyDescent="0.2">
      <c r="A512" s="18">
        <f>Input!A512</f>
        <v>10416</v>
      </c>
      <c r="B512" s="18" t="str">
        <f>Input!B512</f>
        <v>AF18-182</v>
      </c>
      <c r="C512" s="18">
        <f>Input!O512</f>
        <v>3.2672142882173363E-3</v>
      </c>
      <c r="D512" s="18">
        <f>C512*Input!P512/100</f>
        <v>4.2124526738548929E-5</v>
      </c>
      <c r="E512" s="150">
        <f>Input!M512</f>
        <v>3.5655611544455385E-3</v>
      </c>
      <c r="F512" s="151">
        <f>E512*Input!N512/100</f>
        <v>1.5606266807300272E-5</v>
      </c>
      <c r="G512" s="21">
        <f>E512*137.88</f>
        <v>0.49161957197495082</v>
      </c>
      <c r="H512" s="151">
        <f>G512*Input!L512/100</f>
        <v>2.9406700501697679E-3</v>
      </c>
      <c r="I512" s="18">
        <v>0.3</v>
      </c>
      <c r="J512" s="127">
        <f>(((C512*Constants!$B$24*0.000000001*Input!G512*(Constants!$B$4/Constants!$B$3))-(I512*0.000000000000001))/Input!F512)*1000000000000</f>
        <v>0.94456548562060216</v>
      </c>
      <c r="K512" s="18">
        <f>J512*Input!P512/100</f>
        <v>1.2178379054850873E-2</v>
      </c>
      <c r="L512" s="132">
        <f>(J512/Constants!$B$4)*602200000000*Constants!$B$17/(365.2425*24*60)</f>
        <v>1.3040775294068158E-2</v>
      </c>
      <c r="M512" s="130">
        <f>L512*Input!P512/100</f>
        <v>1.6813604468720429E-4</v>
      </c>
      <c r="N512" s="18">
        <v>5.0000000000000001E-3</v>
      </c>
      <c r="O512" s="127">
        <f>(((G512*Constants!$B$23*0.000000001*Input!G512*(Constants!$B$7/Constants!$B$6))-(N512*0.000000001))/Input!F512)*1000000</f>
        <v>1.4283162680913432E-2</v>
      </c>
      <c r="P512" s="18">
        <f>O512*Input!N512/100</f>
        <v>6.2516624451242175E-5</v>
      </c>
      <c r="Q512" s="128">
        <f>(O512/Constants!$B$7)*602200000000000000*Constants!$B$18/(365.2425*24*60)</f>
        <v>1.0656964172782999E-2</v>
      </c>
      <c r="R512" s="129">
        <f>Q512*Input!N512/100</f>
        <v>4.6644951252323794E-5</v>
      </c>
      <c r="S512" s="130">
        <f>Input!S512*Constants!$B$17/Constants!$B$18</f>
        <v>1.2483853950288115</v>
      </c>
      <c r="T512" s="18">
        <f>S512*Input!T512/100</f>
        <v>1.6089776417061764E-2</v>
      </c>
      <c r="U512" s="18">
        <f>S512*1/((U511+U513)/2)</f>
        <v>1.3050434637375397</v>
      </c>
      <c r="V512" s="18">
        <f>U512*Input!T512/100</f>
        <v>1.6820012177089158E-2</v>
      </c>
      <c r="W512" s="131">
        <v>3.0000000000000001E-3</v>
      </c>
      <c r="X512" s="127">
        <f>IF((((Constants!$B$25*0.000000001*Input!G512/Input!W512*(Constants!$B$11/Constants!$B$9))-(W512*0.000000001))/Input!F512)*1000000000&lt;0, "n.d.", (((Constants!$B$25*0.000000001*Input!G512/Input!W512*(Constants!$B$11/Constants!$B$9))-(W512*0.000000001))/Input!F512)*1000000000)</f>
        <v>2.252855902133212</v>
      </c>
      <c r="Y512" s="127">
        <f>X512*Input!X512/100</f>
        <v>1.8087987596190319E-2</v>
      </c>
      <c r="Z512" s="127">
        <f>(X512/Constants!$B$11)*6.022E+23*0.000000001*Constants!$B$19/(365.2425*24*60)</f>
        <v>5.4999495768264114E-4</v>
      </c>
      <c r="AA512" s="127">
        <f>Z512*Input!X512/100</f>
        <v>4.4158625339112286E-6</v>
      </c>
      <c r="AB512" s="132">
        <v>0.05</v>
      </c>
      <c r="AC512" s="132">
        <v>0.9</v>
      </c>
      <c r="AD512" s="127">
        <f>(((Input!G512*Constants!$B$25*0.000000001*Input!U512*(Constants!$B$10/Constants!$B$9))-((AB512*0.000000000000001)+(Input!G512*AC512*0.000000000000001)))/Input!F512)*1000000000000</f>
        <v>0.26166974596962816</v>
      </c>
      <c r="AE512" s="127">
        <f>AD512*Input!V512/100</f>
        <v>7.9276261304369877E-3</v>
      </c>
      <c r="AF512" s="127">
        <f>(AD512/Constants!$B$10)*602200000000*Constants!$B$16/(365.2425*24*60)</f>
        <v>1.1944090471687581E-2</v>
      </c>
      <c r="AG512" s="127">
        <f>AF512*Input!V512/100</f>
        <v>3.6186179405946428E-4</v>
      </c>
      <c r="AH512" s="18">
        <f>AF512/Z512</f>
        <v>21.716727226033182</v>
      </c>
      <c r="AI512" s="131">
        <f>AH512*SQRT((AG512/AF512)^2+(AA512/Z512)^2)</f>
        <v>0.68064862055619491</v>
      </c>
      <c r="AJ512" s="130">
        <f t="shared" si="2710"/>
        <v>305.04346373753964</v>
      </c>
      <c r="AK512" s="131">
        <f>V512*1000</f>
        <v>16.820012177089158</v>
      </c>
      <c r="AL512" s="131">
        <f>AF512/Q512</f>
        <v>1.1207779512097633</v>
      </c>
      <c r="AM512" s="131">
        <f>AL512*SQRT((R512/Q512)^2+(AG512/AF512)^2)</f>
        <v>3.4307957338250171E-2</v>
      </c>
      <c r="AN512" s="18">
        <f>AL512*1/((AN511+AN513)/2)</f>
        <v>1.1173441125251893</v>
      </c>
      <c r="AO512" s="127">
        <f>AN512*SQRT((R512/Q512)^2+(AG512/AF512)^2)</f>
        <v>3.4202844643117625E-2</v>
      </c>
      <c r="AP512" s="18">
        <f>ThU_Alter_Kombi(AN512,U512)</f>
        <v>183.5042</v>
      </c>
      <c r="AQ512" s="18">
        <f t="shared" si="2716"/>
        <v>14.9763</v>
      </c>
      <c r="AR512" s="152">
        <f>(AQ512/AP512)</f>
        <v>8.1612845918513033E-2</v>
      </c>
      <c r="AS512" s="129">
        <f>Z512/Q512</f>
        <v>5.1608971257244396E-2</v>
      </c>
      <c r="AT512" s="129">
        <f>AS512*SQRT((Y512/X512)^2+(P512/O512)^2)</f>
        <v>4.719360954889664E-4</v>
      </c>
      <c r="AU512" s="18">
        <v>0.75</v>
      </c>
      <c r="AV512" s="18">
        <f>AU512/2</f>
        <v>0.375</v>
      </c>
      <c r="AW512" s="18">
        <f>marincorr_age(AN512,U512,AS512,AU512)</f>
        <v>180.67240000000001</v>
      </c>
      <c r="AX512" s="133">
        <f>marincorr_age_error(AN512, AO512, U512, V512, AS512, AT512, AU512, AV512)</f>
        <v>14.8247758943</v>
      </c>
      <c r="AY512" s="133">
        <f>SQRT(((AU512*EXP(-0.0000091577*AW512*1000))/(0.0000091577*(EXP(-0.0000091577*AW512*1000)+(AJ512/1000)*EXP(-(0.0000091577-0.0000028263)*AW512*1000)-AS512*AU512*EXP(-0.0000091577*AW512*1000))))^2*AT512^2+((AS512*EXP(-0.0000091577*AW512*1000))/(0.0000091577*(EXP(-0.0000091577*AW512*1000)+(AJ512/1000)*EXP(-(0.0000091577-0.0000028263)*AW512*1000)-AS512*AU512*EXP(-0.0000091577*AW512*1000))))^2*AV512^2+((0.0000091577/(0.0000091577-0.0000028263))*(EXP(-(0.0000091577-0.0000028263)*AW512*1000)-1)/(0.0000091577*(EXP(-0.0000091577*AW512*1000)+(AJ512/1000)*EXP(-(0.0000091577-0.0000028263)*AW512*1000)-AS512*AU512*EXP(-0.0000091577*AW512*1000))))^2*T512^2+(1/(0.0000091577*(EXP(-0.0000091577*AW512*1000)+(AJ512/1000)*EXP(-(0.0000091577-0.0000028263)*AW512*1000)-AS512*AU512*EXP(-0.0000091577*AW512*1000))))^2*AO512^2)/1000</f>
        <v>14.723169695830087</v>
      </c>
      <c r="AZ512" s="152">
        <f>AX512/AW512</f>
        <v>8.2053351227414917E-2</v>
      </c>
      <c r="BA512" s="18" t="str">
        <f>Input!B512</f>
        <v>AF18-182</v>
      </c>
      <c r="BB512" s="134">
        <f>Input!E512</f>
        <v>0</v>
      </c>
      <c r="BC512" s="18">
        <f>((U512-1)*EXP(Constants!$B$17*AW512*1000))*1000</f>
        <v>507.91932385429118</v>
      </c>
      <c r="BD512" s="130">
        <f>SQRT((EXP(Constants!$B$17*AW512*1000)*V512)^2+((U512-1)*Constants!$B$17*EXP(Constants!$B$17*AW512*1000)*AY512*1000)^2)*1000</f>
        <v>35.067641821779112</v>
      </c>
      <c r="BE512" s="18">
        <f t="shared" si="2718"/>
        <v>180614.40000000002</v>
      </c>
      <c r="BF512" s="135">
        <f t="shared" si="2719"/>
        <v>7361.5848479150436</v>
      </c>
      <c r="BG512" s="20">
        <f t="shared" si="2720"/>
        <v>8.1490973141609278</v>
      </c>
      <c r="BH512" s="18"/>
      <c r="BI512" s="18"/>
      <c r="BJ512" s="18"/>
      <c r="BK512" s="18"/>
      <c r="BL512" s="18"/>
      <c r="BM512" s="18"/>
      <c r="BN512" s="157"/>
      <c r="BO512" s="18"/>
      <c r="BP512" s="18"/>
      <c r="BQ512" s="18"/>
      <c r="BR512" s="18"/>
      <c r="BS512" s="18"/>
      <c r="BT512" s="18"/>
      <c r="BU512" s="18"/>
      <c r="BV512" s="18"/>
      <c r="BW512" s="18"/>
      <c r="BX512" s="18"/>
      <c r="BY512" s="18"/>
      <c r="BZ512" s="18"/>
      <c r="CA512" s="18"/>
      <c r="CB512" s="18"/>
      <c r="CC512" s="18"/>
      <c r="CD512" s="18"/>
      <c r="CE512" s="1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  <c r="CY512" s="18"/>
      <c r="CZ512" s="18"/>
      <c r="DA512" s="18"/>
      <c r="DB512" s="18"/>
      <c r="DC512" s="18"/>
      <c r="DD512" s="18"/>
      <c r="DE512" s="18"/>
      <c r="DF512" s="18"/>
    </row>
    <row r="513" spans="1:110" ht="15" customHeight="1" x14ac:dyDescent="0.2">
      <c r="A513" s="136">
        <f>Input!A513</f>
        <v>10073</v>
      </c>
      <c r="B513" s="136" t="str">
        <f>Input!B513</f>
        <v>Hu1-13</v>
      </c>
      <c r="C513" s="136">
        <f>Input!O513</f>
        <v>1.9579064579724612</v>
      </c>
      <c r="D513" s="136">
        <f>C513*Input!P513/100</f>
        <v>0.11200013051441184</v>
      </c>
      <c r="E513" s="137">
        <f>Input!M513</f>
        <v>2.7184578544812932</v>
      </c>
      <c r="F513" s="138">
        <f>E513*Input!N513/100</f>
        <v>2.3478889021053034E-3</v>
      </c>
      <c r="G513" s="139">
        <f t="shared" ref="G513" si="2730">E513*137.88</f>
        <v>374.8209689758807</v>
      </c>
      <c r="H513" s="138">
        <f>G513*Input!L513/100</f>
        <v>9.5299849140715598E-2</v>
      </c>
      <c r="I513" s="136">
        <v>0</v>
      </c>
      <c r="J513" s="140">
        <f>(((C513*Constants!$B$24*0.000000001*Input!G513*(Constants!$B$4/Constants!$B$3))-(I513*0.000000000000001))/Input!F513)*1000000000000</f>
        <v>710.27208284535243</v>
      </c>
      <c r="K513" s="136">
        <f>J513*Input!P513/100</f>
        <v>40.630422181559361</v>
      </c>
      <c r="L513" s="141">
        <f>(J513/Constants!$B$4)*602200000000*Constants!$B$17/(365.2425*24*60)</f>
        <v>9.8060947293138927</v>
      </c>
      <c r="M513" s="142">
        <f>L513*Input!P513/100</f>
        <v>0.56094809077711816</v>
      </c>
      <c r="N513" s="136">
        <v>0</v>
      </c>
      <c r="O513" s="140">
        <f>(((G513*Constants!$B$23*0.000000001*Input!G513*(Constants!$B$7/Constants!$B$6))-(N513*0.000000001))/Input!F513)*1000000</f>
        <v>13.697401496434798</v>
      </c>
      <c r="P513" s="136">
        <f>O513*Input!N513/100</f>
        <v>1.1830228270099946E-2</v>
      </c>
      <c r="Q513" s="143">
        <f>(O513/Constants!$B$7)*602200000000000000*Constants!$B$18/(365.2425*24*60)</f>
        <v>10.219915593539588</v>
      </c>
      <c r="R513" s="144">
        <f>Q513*Input!N513/100</f>
        <v>8.8267788897183567E-3</v>
      </c>
      <c r="S513" s="142">
        <f>Input!S513*Constants!$B$17/Constants!$B$18</f>
        <v>0.95658530134585407</v>
      </c>
      <c r="T513" s="136">
        <f>S513*Input!T513/100</f>
        <v>2.7109550100316831E-3</v>
      </c>
      <c r="U513" s="142">
        <f>S513</f>
        <v>0.95658530134585407</v>
      </c>
      <c r="V513" s="136">
        <f>U513*Input!T513/100</f>
        <v>2.7109550100316831E-3</v>
      </c>
      <c r="W513" s="145">
        <v>0</v>
      </c>
      <c r="X513" s="140">
        <f>(((Constants!$B$25*0.000000001*Input!G513/Input!W513*(Constants!$B$11/Constants!$B$9))-(W513*0.000000001))/Input!F513)*1000000000</f>
        <v>1.0359686608007588</v>
      </c>
      <c r="Y513" s="140">
        <f>X513*Input!X513/100</f>
        <v>3.5915604036104831E-2</v>
      </c>
      <c r="Z513" s="140">
        <f>(X513/Constants!$B$11)*6.022E+23*0.000000001*Constants!$B$19/(365.2425*24*60)</f>
        <v>2.5291344165338661E-4</v>
      </c>
      <c r="AA513" s="140">
        <f>Z513*Input!X513/100</f>
        <v>8.7681600511065214E-6</v>
      </c>
      <c r="AB513" s="141">
        <v>0</v>
      </c>
      <c r="AC513" s="141">
        <v>0.9</v>
      </c>
      <c r="AD513" s="140">
        <f>(((Input!G513*Constants!$B$25*0.000000001*Input!U513*(Constants!$B$10/Constants!$B$9))-((AB513*0.000000000000001)+(Input!G513*AC513*0.000000000000001)))/Input!F513)*1000000000000</f>
        <v>224.58480588186566</v>
      </c>
      <c r="AE513" s="140">
        <f>AD513*Input!V513/100</f>
        <v>1.5914130160844653</v>
      </c>
      <c r="AF513" s="140">
        <f>(AD513/Constants!$B$10)*602200000000*Constants!$B$16/(365.2425*24*60)</f>
        <v>10.251323591420265</v>
      </c>
      <c r="AG513" s="140">
        <f>AF513*Input!V513/100</f>
        <v>7.2641110922086888E-2</v>
      </c>
      <c r="AH513" s="136">
        <f t="shared" ref="AH513" si="2731">AF513/Z513</f>
        <v>40532.933024056198</v>
      </c>
      <c r="AI513" s="145">
        <f t="shared" ref="AI513" si="2732">AH513*SQRT((AG513/AF513)^2+(AA513/Z513)^2)</f>
        <v>1434.2731374596453</v>
      </c>
      <c r="AJ513" s="142">
        <f t="shared" si="2710"/>
        <v>-43.414698654145937</v>
      </c>
      <c r="AK513" s="145">
        <f t="shared" ref="AK513" si="2733">V513*1000</f>
        <v>2.7109550100316833</v>
      </c>
      <c r="AL513" s="145">
        <f t="shared" ref="AL513" si="2734">AF513/Q513</f>
        <v>1.003073214998031</v>
      </c>
      <c r="AM513" s="145">
        <f t="shared" ref="AM513" si="2735">AL513*SQRT((R513/Q513)^2+(AG513/AF513)^2)</f>
        <v>7.1604019404567952E-3</v>
      </c>
      <c r="AN513" s="136">
        <f>AF513/Q513</f>
        <v>1.003073214998031</v>
      </c>
      <c r="AO513" s="140">
        <f t="shared" ref="AO513" si="2736">AN513*SQRT((R513/Q513)^2+(AG513/AF513)^2)</f>
        <v>7.1604019404567952E-3</v>
      </c>
      <c r="AP513" s="136" t="str">
        <f t="shared" ref="AP513" si="2737">ThU_Alter_Kombi(AN513,U513)</f>
        <v>Out of range</v>
      </c>
      <c r="AQ513" s="136" t="e">
        <f t="shared" si="2716"/>
        <v>#VALUE!</v>
      </c>
      <c r="AR513" s="136" t="e">
        <f>(AQ513/AP513)*100</f>
        <v>#VALUE!</v>
      </c>
      <c r="AS513" s="144">
        <f>Z513/Q513</f>
        <v>2.4747116484334096E-5</v>
      </c>
      <c r="AT513" s="144">
        <f>AS513*SQRT((Y513/X513)^2+(P513/O513)^2)</f>
        <v>8.5821457774505456E-7</v>
      </c>
      <c r="AU513" s="136">
        <v>0.75</v>
      </c>
      <c r="AV513" s="136">
        <f t="shared" ref="AV513" si="2738">AU513/2</f>
        <v>0.375</v>
      </c>
      <c r="AW513" s="136" t="str">
        <f>marincorr_age(AN513,U513,AS513,AU513)</f>
        <v>Out of range</v>
      </c>
      <c r="AX513" s="146">
        <f>marincorr_age_error(AN513, AO513, U513, V513, AS513, AT513, AU513, AV513)</f>
        <v>0</v>
      </c>
      <c r="AY513" s="146" t="e">
        <f>SQRT(((AU513*EXP(-0.0000091577*AW513*1000))/(0.0000091577*(EXP(-0.0000091577*AW513*1000)+(AJ513/1000)*EXP(-(0.0000091577-0.0000028263)*AW513*1000)-AS513*AU513*EXP(-0.0000091577*AW513*1000))))^2*AT513^2+((AS513*EXP(-0.0000091577*AW513*1000))/(0.0000091577*(EXP(-0.0000091577*AW513*1000)+(AJ513/1000)*EXP(-(0.0000091577-0.0000028263)*AW513*1000)-AS513*AU513*EXP(-0.0000091577*AW513*1000))))^2*AV513^2+((0.0000091577/(0.0000091577-0.0000028263))*(EXP(-(0.0000091577-0.0000028263)*AW513*1000)-1)/(0.0000091577*(EXP(-0.0000091577*AW513*1000)+(AJ513/1000)*EXP(-(0.0000091577-0.0000028263)*AW513*1000)-AS513*AU513*EXP(-0.0000091577*AW513*1000))))^2*T513^2+(1/(0.0000091577*(EXP(-0.0000091577*AW513*1000)+(AJ513/1000)*EXP(-(0.0000091577-0.0000028263)*AW513*1000)-AS513*AU513*EXP(-0.0000091577*AW513*1000))))^2*AO513^2)/1000</f>
        <v>#VALUE!</v>
      </c>
      <c r="AZ513" s="147" t="e">
        <f>AX513/AW513</f>
        <v>#VALUE!</v>
      </c>
      <c r="BA513" s="136" t="str">
        <f>Input!B513</f>
        <v>Hu1-13</v>
      </c>
      <c r="BB513" s="148">
        <f>Input!E513</f>
        <v>0</v>
      </c>
      <c r="BC513" s="136" t="e">
        <f>((U513-1)*EXP(Constants!$B$17*AW513*1000))*1000</f>
        <v>#VALUE!</v>
      </c>
      <c r="BD513" s="142" t="e">
        <f>SQRT((EXP(Constants!$B$17*AW513*1000)*V513)^2+((U513-1)*Constants!$B$17*EXP(Constants!$B$17*AW513*1000)*AY513*1000)^2)*1000</f>
        <v>#VALUE!</v>
      </c>
      <c r="BE513" s="136" t="e">
        <f t="shared" si="2718"/>
        <v>#VALUE!</v>
      </c>
      <c r="BF513" s="149" t="e">
        <f t="shared" si="2719"/>
        <v>#VALUE!</v>
      </c>
      <c r="BG513" s="158" t="e">
        <f t="shared" si="2720"/>
        <v>#VALUE!</v>
      </c>
      <c r="BH513" s="136"/>
      <c r="BI513" s="18"/>
      <c r="BJ513" s="18"/>
      <c r="BK513" s="18"/>
      <c r="BL513" s="18"/>
      <c r="BM513" s="18"/>
      <c r="BN513" s="157"/>
      <c r="BO513" s="18"/>
      <c r="BP513" s="18"/>
      <c r="BQ513" s="18"/>
      <c r="BR513" s="18"/>
      <c r="BS513" s="18"/>
      <c r="BT513" s="18"/>
      <c r="BU513" s="18"/>
      <c r="BV513" s="18"/>
      <c r="BW513" s="18"/>
      <c r="BX513" s="18"/>
      <c r="BY513" s="18"/>
      <c r="BZ513" s="18"/>
      <c r="CA513" s="18"/>
      <c r="CB513" s="18"/>
      <c r="CC513" s="18"/>
      <c r="CD513" s="18"/>
      <c r="CE513" s="1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  <c r="CY513" s="18"/>
      <c r="CZ513" s="18"/>
      <c r="DA513" s="18"/>
      <c r="DB513" s="18"/>
      <c r="DC513" s="18"/>
      <c r="DD513" s="18"/>
      <c r="DE513" s="18"/>
      <c r="DF513" s="18"/>
    </row>
    <row r="515" spans="1:110" ht="15" customHeight="1" x14ac:dyDescent="0.2">
      <c r="A515" s="136">
        <f>Input!A515</f>
        <v>10073</v>
      </c>
      <c r="B515" s="136" t="str">
        <f>Input!B515</f>
        <v>Hu1-13</v>
      </c>
      <c r="C515" s="136">
        <f>Input!O515</f>
        <v>2.044413664912442</v>
      </c>
      <c r="D515" s="136">
        <f>C515*Input!P515/100</f>
        <v>0.1169767091427974</v>
      </c>
      <c r="E515" s="137">
        <f>Input!M515</f>
        <v>2.7184730359285365</v>
      </c>
      <c r="F515" s="138">
        <f>E515*Input!N515/100</f>
        <v>2.3479165996767486E-3</v>
      </c>
      <c r="G515" s="139">
        <f t="shared" ref="G515" si="2739">E515*137.88</f>
        <v>374.82306219382662</v>
      </c>
      <c r="H515" s="138">
        <f>G515*Input!L515/100</f>
        <v>9.5300497079185101E-2</v>
      </c>
      <c r="I515" s="136">
        <v>0</v>
      </c>
      <c r="J515" s="140">
        <f>(((C515*Constants!$B$24*0.000000001*Input!G515*(Constants!$B$4/Constants!$B$3))-(I515*0.000000000000001))/Input!F515)*1000000000000</f>
        <v>741.65440645136516</v>
      </c>
      <c r="K515" s="136">
        <f>J515*Input!P515/100</f>
        <v>42.435781601788001</v>
      </c>
      <c r="L515" s="141">
        <f>(J515/Constants!$B$4)*602200000000*Constants!$B$17/(365.2425*24*60)</f>
        <v>10.239362550954501</v>
      </c>
      <c r="M515" s="142">
        <f>L515*Input!P515/100</f>
        <v>0.58587308209072975</v>
      </c>
      <c r="N515" s="136">
        <v>0</v>
      </c>
      <c r="O515" s="140">
        <f>(((G515*Constants!$B$23*0.000000001*Input!G515*(Constants!$B$7/Constants!$B$6))-(N515*0.000000001))/Input!F515)*1000000</f>
        <v>13.697477990678713</v>
      </c>
      <c r="P515" s="136">
        <f>O515*Input!N515/100</f>
        <v>1.1830367828914858E-2</v>
      </c>
      <c r="Q515" s="143">
        <f>(O515/Constants!$B$7)*602200000000000000*Constants!$B$18/(365.2425*24*60)</f>
        <v>10.219972667482876</v>
      </c>
      <c r="R515" s="144">
        <f>Q515*Input!N515/100</f>
        <v>8.8268830174471902E-3</v>
      </c>
      <c r="S515" s="142">
        <f>Input!S515*Constants!$B$17/Constants!$B$18</f>
        <v>0.99857531884909101</v>
      </c>
      <c r="T515" s="136">
        <f>S515*Input!T515/100</f>
        <v>2.8294336728900416E-3</v>
      </c>
      <c r="U515" s="142">
        <f>S515</f>
        <v>0.99857531884909101</v>
      </c>
      <c r="V515" s="136">
        <f>U515*Input!T515/100</f>
        <v>2.8294336728900416E-3</v>
      </c>
      <c r="W515" s="145">
        <v>0</v>
      </c>
      <c r="X515" s="140">
        <f>(((Constants!$B$25*0.000000001*Input!G515/Input!W515*(Constants!$B$11/Constants!$B$9))-(W515*0.000000001))/Input!F515)*1000000000</f>
        <v>0.99236414618723934</v>
      </c>
      <c r="Y515" s="140">
        <f>X515*Input!X515/100</f>
        <v>3.4406598874300393E-2</v>
      </c>
      <c r="Z515" s="140">
        <f>(X515/Constants!$B$11)*6.022E+23*0.000000001*Constants!$B$19/(365.2425*24*60)</f>
        <v>2.4226816995761319E-4</v>
      </c>
      <c r="AA515" s="140">
        <f>Z515*Input!X515/100</f>
        <v>8.3997631068884506E-6</v>
      </c>
      <c r="AB515" s="141">
        <v>0</v>
      </c>
      <c r="AC515" s="141">
        <v>0.9</v>
      </c>
      <c r="AD515" s="140">
        <f>(((Input!G515*Constants!$B$25*0.000000001*Input!U515*(Constants!$B$10/Constants!$B$9))-((AB515*0.000000000000001)+(Input!G515*AC515*0.000000000000001)))/Input!F515)*1000000000000</f>
        <v>224.58471505561477</v>
      </c>
      <c r="AE515" s="140">
        <f>AD515*Input!V515/100</f>
        <v>1.5914123952176933</v>
      </c>
      <c r="AF515" s="140">
        <f>(AD515/Constants!$B$10)*602200000000*Constants!$B$16/(365.2425*24*60)</f>
        <v>10.25131944559533</v>
      </c>
      <c r="AG515" s="140">
        <f>AF515*Input!V515/100</f>
        <v>7.2641082582208083E-2</v>
      </c>
      <c r="AH515" s="136">
        <f t="shared" ref="AH515" si="2740">AF515/Z515</f>
        <v>42313.934378539627</v>
      </c>
      <c r="AI515" s="145">
        <f t="shared" ref="AI515" si="2741">AH515*SQRT((AG515/AF515)^2+(AA515/Z515)^2)</f>
        <v>1497.4074719793896</v>
      </c>
      <c r="AJ515" s="142">
        <f t="shared" ref="AJ515:AJ519" si="2742">(U515-1)*1000</f>
        <v>-1.4246811509089907</v>
      </c>
      <c r="AK515" s="145">
        <f t="shared" ref="AK515" si="2743">V515*1000</f>
        <v>2.8294336728900413</v>
      </c>
      <c r="AL515" s="145">
        <f t="shared" ref="AL515" si="2744">AF515/Q515</f>
        <v>1.003067207626904</v>
      </c>
      <c r="AM515" s="145">
        <f t="shared" ref="AM515" si="2745">AL515*SQRT((R515/Q515)^2+(AG515/AF515)^2)</f>
        <v>7.1603598089783954E-3</v>
      </c>
      <c r="AN515" s="136">
        <f>AF515/Q515</f>
        <v>1.003067207626904</v>
      </c>
      <c r="AO515" s="140">
        <f t="shared" ref="AO515" si="2746">AN515*SQRT((R515/Q515)^2+(AG515/AF515)^2)</f>
        <v>7.1603598089783954E-3</v>
      </c>
      <c r="AP515" s="136" t="str">
        <f t="shared" ref="AP515" si="2747">ThU_Alter_Kombi(AN515,U515)</f>
        <v>Out of range</v>
      </c>
      <c r="AQ515" s="136" t="e">
        <f t="shared" ref="AQ515:AQ519" si="2748">Montealter(AN515,AO515,U515,V515)</f>
        <v>#VALUE!</v>
      </c>
      <c r="AR515" s="136" t="e">
        <f>(AQ515/AP515)*100</f>
        <v>#VALUE!</v>
      </c>
      <c r="AS515" s="144">
        <f>Z515/Q515</f>
        <v>2.3705363785212797E-5</v>
      </c>
      <c r="AT515" s="144">
        <f>AS515*SQRT((Y515/X515)^2+(P515/O515)^2)</f>
        <v>8.2215179975290249E-7</v>
      </c>
      <c r="AU515" s="136">
        <v>0.75</v>
      </c>
      <c r="AV515" s="136">
        <f t="shared" ref="AV515" si="2749">AU515/2</f>
        <v>0.375</v>
      </c>
      <c r="AW515" s="136" t="str">
        <f>marincorr_age(AN515,U515,AS515,AU515)</f>
        <v>Out of range</v>
      </c>
      <c r="AX515" s="146">
        <f>marincorr_age_error(AN515, AO515, U515, V515, AS515, AT515, AU515, AV515)</f>
        <v>278.52207740249997</v>
      </c>
      <c r="AY515" s="146" t="e">
        <f>SQRT(((AU515*EXP(-0.0000091577*AW515*1000))/(0.0000091577*(EXP(-0.0000091577*AW515*1000)+(AJ515/1000)*EXP(-(0.0000091577-0.0000028263)*AW515*1000)-AS515*AU515*EXP(-0.0000091577*AW515*1000))))^2*AT515^2+((AS515*EXP(-0.0000091577*AW515*1000))/(0.0000091577*(EXP(-0.0000091577*AW515*1000)+(AJ515/1000)*EXP(-(0.0000091577-0.0000028263)*AW515*1000)-AS515*AU515*EXP(-0.0000091577*AW515*1000))))^2*AV515^2+((0.0000091577/(0.0000091577-0.0000028263))*(EXP(-(0.0000091577-0.0000028263)*AW515*1000)-1)/(0.0000091577*(EXP(-0.0000091577*AW515*1000)+(AJ515/1000)*EXP(-(0.0000091577-0.0000028263)*AW515*1000)-AS515*AU515*EXP(-0.0000091577*AW515*1000))))^2*T515^2+(1/(0.0000091577*(EXP(-0.0000091577*AW515*1000)+(AJ515/1000)*EXP(-(0.0000091577-0.0000028263)*AW515*1000)-AS515*AU515*EXP(-0.0000091577*AW515*1000))))^2*AO515^2)/1000</f>
        <v>#VALUE!</v>
      </c>
      <c r="AZ515" s="147" t="e">
        <f>AX515/AW515</f>
        <v>#VALUE!</v>
      </c>
      <c r="BA515" s="136" t="str">
        <f>Input!B515</f>
        <v>Hu1-13</v>
      </c>
      <c r="BB515" s="148">
        <f>Input!E515</f>
        <v>0</v>
      </c>
      <c r="BC515" s="136" t="e">
        <f>((U515-1)*EXP(Constants!$B$17*AW515*1000))*1000</f>
        <v>#VALUE!</v>
      </c>
      <c r="BD515" s="142" t="e">
        <f>SQRT((EXP(Constants!$B$17*AW515*1000)*V515)^2+((U515-1)*Constants!$B$17*EXP(Constants!$B$17*AW515*1000)*AY515*1000)^2)*1000</f>
        <v>#VALUE!</v>
      </c>
      <c r="BE515" s="136" t="e">
        <f t="shared" ref="BE515:BE519" si="2750">AW515*1000-58</f>
        <v>#VALUE!</v>
      </c>
      <c r="BF515" s="149" t="e">
        <f t="shared" ref="BF515:BF519" si="2751">AY515/2*1000</f>
        <v>#VALUE!</v>
      </c>
      <c r="BG515" s="158" t="e">
        <f t="shared" ref="BG515:BG519" si="2752">AY515/AW515*100</f>
        <v>#VALUE!</v>
      </c>
      <c r="BH515" s="136"/>
      <c r="BI515" s="18"/>
      <c r="BJ515" s="18"/>
      <c r="BK515" s="18"/>
      <c r="BL515" s="18"/>
      <c r="BM515" s="18"/>
      <c r="BN515" s="157"/>
      <c r="BO515" s="18"/>
      <c r="BP515" s="18"/>
      <c r="BQ515" s="18"/>
      <c r="BR515" s="18"/>
      <c r="BS515" s="18"/>
      <c r="BT515" s="18"/>
      <c r="BU515" s="18"/>
      <c r="BV515" s="18"/>
      <c r="BW515" s="18"/>
      <c r="BX515" s="18"/>
      <c r="BY515" s="18"/>
      <c r="BZ515" s="18"/>
      <c r="CA515" s="18"/>
      <c r="CB515" s="18"/>
      <c r="CC515" s="18"/>
      <c r="CD515" s="18"/>
      <c r="CE515" s="1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  <c r="CY515" s="18"/>
      <c r="CZ515" s="18"/>
      <c r="DA515" s="18"/>
      <c r="DB515" s="18"/>
      <c r="DC515" s="18"/>
      <c r="DD515" s="18"/>
      <c r="DE515" s="18"/>
      <c r="DF515" s="18"/>
    </row>
    <row r="516" spans="1:110" ht="15" customHeight="1" x14ac:dyDescent="0.2">
      <c r="A516" s="18">
        <f>Input!A516</f>
        <v>10415</v>
      </c>
      <c r="B516" s="18" t="str">
        <f>Input!B516</f>
        <v>AF18-071</v>
      </c>
      <c r="C516" s="18">
        <f>Input!O516</f>
        <v>6.2109111023045498E-3</v>
      </c>
      <c r="D516" s="18">
        <f>C516*Input!P516/100</f>
        <v>8.4282025211995839E-5</v>
      </c>
      <c r="E516" s="150">
        <f>Input!M516</f>
        <v>6.3703638495586044E-3</v>
      </c>
      <c r="F516" s="151">
        <f>E516*Input!N516/100</f>
        <v>2.9508618692370721E-5</v>
      </c>
      <c r="G516" s="21">
        <f>E516*137.88</f>
        <v>0.87834576757714034</v>
      </c>
      <c r="H516" s="151">
        <f>G516*Input!L516/100</f>
        <v>5.4026018219806779E-3</v>
      </c>
      <c r="I516" s="18">
        <v>0.3</v>
      </c>
      <c r="J516" s="127">
        <f>(((C516*Constants!$B$24*0.000000001*Input!G516*(Constants!$B$4/Constants!$B$3))-(I516*0.000000000000001))/Input!F516)*1000000000000</f>
        <v>0.45509454477811423</v>
      </c>
      <c r="K516" s="18">
        <f>J516*Input!P516/100</f>
        <v>6.1756301555497628E-3</v>
      </c>
      <c r="L516" s="132">
        <f>(J516/Constants!$B$4)*602200000000*Constants!$B$17/(365.2425*24*60)</f>
        <v>6.2830854888883958E-3</v>
      </c>
      <c r="M516" s="130">
        <f>L516*Input!P516/100</f>
        <v>8.5261431191170615E-5</v>
      </c>
      <c r="N516" s="18">
        <v>5.0000000000000001E-3</v>
      </c>
      <c r="O516" s="127">
        <f>(((G516*Constants!$B$23*0.000000001*Input!G516*(Constants!$B$7/Constants!$B$6))-(N516*0.000000001))/Input!F516)*1000000</f>
        <v>6.4694834895764799E-3</v>
      </c>
      <c r="P516" s="18">
        <f>O516*Input!N516/100</f>
        <v>2.9967757876769926E-5</v>
      </c>
      <c r="Q516" s="128">
        <f>(O516/Constants!$B$7)*602200000000000000*Constants!$B$18/(365.2425*24*60)</f>
        <v>4.8270159281290585E-3</v>
      </c>
      <c r="R516" s="129">
        <f>Q516*Input!N516/100</f>
        <v>2.2359566236554878E-5</v>
      </c>
      <c r="S516" s="130">
        <f>Input!S516*Constants!$B$17/Constants!$B$18</f>
        <v>1.3188070732590347</v>
      </c>
      <c r="T516" s="18">
        <f>S516*Input!T516/100</f>
        <v>1.873134282941856E-2</v>
      </c>
      <c r="U516" s="18">
        <f>S516*1/((U515+U517)/2)</f>
        <v>1.3206886334613468</v>
      </c>
      <c r="V516" s="18">
        <f>U516*Input!T516/100</f>
        <v>1.8758067094034915E-2</v>
      </c>
      <c r="W516" s="131">
        <v>3.0000000000000001E-3</v>
      </c>
      <c r="X516" s="127">
        <f>IF((((Constants!$B$25*0.000000001*Input!G516/Input!W516*(Constants!$B$11/Constants!$B$9))-(W516*0.000000001))/Input!F516)*1000000000&lt;0, "n.d.", (((Constants!$B$25*0.000000001*Input!G516/Input!W516*(Constants!$B$11/Constants!$B$9))-(W516*0.000000001))/Input!F516)*1000000000)</f>
        <v>1.4431711784569377</v>
      </c>
      <c r="Y516" s="127">
        <f>X516*Input!X516/100</f>
        <v>1.2064671420950822E-2</v>
      </c>
      <c r="Z516" s="127">
        <f>(X516/Constants!$B$11)*6.022E+23*0.000000001*Constants!$B$19/(365.2425*24*60)</f>
        <v>3.5232474055382209E-4</v>
      </c>
      <c r="AA516" s="127">
        <f>Z516*Input!X516/100</f>
        <v>2.9453763293682939E-6</v>
      </c>
      <c r="AB516" s="132">
        <v>0.05</v>
      </c>
      <c r="AC516" s="132">
        <v>0.9</v>
      </c>
      <c r="AD516" s="127">
        <f>(((Input!G516*Constants!$B$25*0.000000001*Input!U516*(Constants!$B$10/Constants!$B$9))-((AB516*0.000000000000001)+(Input!G516*AC516*0.000000000000001)))/Input!F516)*1000000000000</f>
        <v>0.16537291551298755</v>
      </c>
      <c r="AE516" s="127">
        <f>AD516*Input!V516/100</f>
        <v>5.8354936654120967E-3</v>
      </c>
      <c r="AF516" s="127">
        <f>(AD516/Constants!$B$10)*602200000000*Constants!$B$16/(365.2425*24*60)</f>
        <v>7.548557274493376E-3</v>
      </c>
      <c r="AG516" s="127">
        <f>AF516*Input!V516/100</f>
        <v>2.6636500917737686E-4</v>
      </c>
      <c r="AH516" s="18">
        <f>AF516/Z516</f>
        <v>21.4249991715817</v>
      </c>
      <c r="AI516" s="131">
        <f>AH516*SQRT((AG516/AF516)^2+(AA516/Z516)^2)</f>
        <v>0.7769481317329302</v>
      </c>
      <c r="AJ516" s="130">
        <f t="shared" si="2742"/>
        <v>320.6886334613468</v>
      </c>
      <c r="AK516" s="131">
        <f>V516*1000</f>
        <v>18.758067094034914</v>
      </c>
      <c r="AL516" s="131">
        <f>AF516/Q516</f>
        <v>1.5638144532535614</v>
      </c>
      <c r="AM516" s="131">
        <f>AL516*SQRT((R516/Q516)^2+(AG516/AF516)^2)</f>
        <v>5.5655553872364052E-2</v>
      </c>
      <c r="AN516" s="18">
        <f>AL516*1/((AN515+AN517)/2)</f>
        <v>1.5590325766438873</v>
      </c>
      <c r="AO516" s="127">
        <f>AN516*SQRT((R516/Q516)^2+(AG516/AF516)^2)</f>
        <v>5.5485368726225386E-2</v>
      </c>
      <c r="AP516" s="18" t="str">
        <f>ThU_Alter_Kombi(AN516,U516)</f>
        <v>Out of range</v>
      </c>
      <c r="AQ516" s="18" t="e">
        <f t="shared" si="2748"/>
        <v>#VALUE!</v>
      </c>
      <c r="AR516" s="152" t="e">
        <f>(AQ516/AP516)</f>
        <v>#VALUE!</v>
      </c>
      <c r="AS516" s="129">
        <f>Z516/Q516</f>
        <v>7.2990175669542995E-2</v>
      </c>
      <c r="AT516" s="129">
        <f>AS516*SQRT((Y516/X516)^2+(P516/O516)^2)</f>
        <v>6.9759608730156201E-4</v>
      </c>
      <c r="AU516" s="18">
        <v>0.75</v>
      </c>
      <c r="AV516" s="18">
        <f>AU516/2</f>
        <v>0.375</v>
      </c>
      <c r="AW516" s="18" t="str">
        <f>marincorr_age(AN516,U516,AS516,AU516)</f>
        <v>Out of range</v>
      </c>
      <c r="AX516" s="133">
        <f>marincorr_age_error(AN516, AO516, U516, V516, AS516, AT516, AU516, AV516)</f>
        <v>109.7450544685</v>
      </c>
      <c r="AY516" s="133" t="e">
        <f>SQRT(((AU516*EXP(-0.0000091577*AW516*1000))/(0.0000091577*(EXP(-0.0000091577*AW516*1000)+(AJ516/1000)*EXP(-(0.0000091577-0.0000028263)*AW516*1000)-AS516*AU516*EXP(-0.0000091577*AW516*1000))))^2*AT516^2+((AS516*EXP(-0.0000091577*AW516*1000))/(0.0000091577*(EXP(-0.0000091577*AW516*1000)+(AJ516/1000)*EXP(-(0.0000091577-0.0000028263)*AW516*1000)-AS516*AU516*EXP(-0.0000091577*AW516*1000))))^2*AV516^2+((0.0000091577/(0.0000091577-0.0000028263))*(EXP(-(0.0000091577-0.0000028263)*AW516*1000)-1)/(0.0000091577*(EXP(-0.0000091577*AW516*1000)+(AJ516/1000)*EXP(-(0.0000091577-0.0000028263)*AW516*1000)-AS516*AU516*EXP(-0.0000091577*AW516*1000))))^2*T516^2+(1/(0.0000091577*(EXP(-0.0000091577*AW516*1000)+(AJ516/1000)*EXP(-(0.0000091577-0.0000028263)*AW516*1000)-AS516*AU516*EXP(-0.0000091577*AW516*1000))))^2*AO516^2)/1000</f>
        <v>#VALUE!</v>
      </c>
      <c r="AZ516" s="152" t="e">
        <f>AX516/AW516</f>
        <v>#VALUE!</v>
      </c>
      <c r="BA516" s="18" t="str">
        <f>Input!B516</f>
        <v>AF18-071</v>
      </c>
      <c r="BB516" s="134">
        <f>Input!E516</f>
        <v>0</v>
      </c>
      <c r="BC516" s="18" t="e">
        <f>((U516-1)*EXP(Constants!$B$17*AW516*1000))*1000</f>
        <v>#VALUE!</v>
      </c>
      <c r="BD516" s="130" t="e">
        <f>SQRT((EXP(Constants!$B$17*AW516*1000)*V516)^2+((U516-1)*Constants!$B$17*EXP(Constants!$B$17*AW516*1000)*AY516*1000)^2)*1000</f>
        <v>#VALUE!</v>
      </c>
      <c r="BE516" s="18" t="e">
        <f t="shared" si="2750"/>
        <v>#VALUE!</v>
      </c>
      <c r="BF516" s="135" t="e">
        <f t="shared" si="2751"/>
        <v>#VALUE!</v>
      </c>
      <c r="BG516" s="20" t="e">
        <f t="shared" si="2752"/>
        <v>#VALUE!</v>
      </c>
      <c r="BH516" s="18"/>
      <c r="BI516" s="18"/>
      <c r="BJ516" s="18"/>
      <c r="BK516" s="18"/>
      <c r="BL516" s="18"/>
      <c r="BM516" s="18"/>
      <c r="BN516" s="157"/>
      <c r="BO516" s="18"/>
      <c r="BP516" s="18"/>
      <c r="BQ516" s="18"/>
      <c r="BR516" s="18"/>
      <c r="BS516" s="18"/>
      <c r="BT516" s="18"/>
      <c r="BU516" s="18"/>
      <c r="BV516" s="18"/>
      <c r="BW516" s="18"/>
      <c r="BX516" s="18"/>
      <c r="BY516" s="18"/>
      <c r="BZ516" s="18"/>
      <c r="CA516" s="18"/>
      <c r="CB516" s="18"/>
      <c r="CC516" s="18"/>
      <c r="CD516" s="18"/>
      <c r="CE516" s="1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  <c r="CY516" s="18"/>
      <c r="CZ516" s="18"/>
      <c r="DA516" s="18"/>
      <c r="DB516" s="18"/>
      <c r="DC516" s="18"/>
      <c r="DD516" s="18"/>
      <c r="DE516" s="18"/>
      <c r="DF516" s="18"/>
    </row>
    <row r="517" spans="1:110" ht="15" customHeight="1" x14ac:dyDescent="0.2">
      <c r="A517" s="136">
        <f>Input!A517</f>
        <v>10073</v>
      </c>
      <c r="B517" s="136" t="str">
        <f>Input!B517</f>
        <v>Hu1-13</v>
      </c>
      <c r="C517" s="136">
        <f>Input!O517</f>
        <v>2.044413664912442</v>
      </c>
      <c r="D517" s="136">
        <f>C517*Input!P517/100</f>
        <v>0.1169767091427974</v>
      </c>
      <c r="E517" s="137">
        <f>Input!M517</f>
        <v>2.7184730359285365</v>
      </c>
      <c r="F517" s="138">
        <f>E517*Input!N517/100</f>
        <v>2.3479165996767486E-3</v>
      </c>
      <c r="G517" s="139">
        <f t="shared" ref="G517" si="2753">E517*137.88</f>
        <v>374.82306219382662</v>
      </c>
      <c r="H517" s="138">
        <f>G517*Input!L517/100</f>
        <v>9.5300497079185101E-2</v>
      </c>
      <c r="I517" s="136">
        <v>0</v>
      </c>
      <c r="J517" s="140">
        <f>(((C517*Constants!$B$24*0.000000001*Input!G517*(Constants!$B$4/Constants!$B$3))-(I517*0.000000000000001))/Input!F517)*1000000000000</f>
        <v>741.65440645136516</v>
      </c>
      <c r="K517" s="136">
        <f>J517*Input!P517/100</f>
        <v>42.435781601788001</v>
      </c>
      <c r="L517" s="141">
        <f>(J517/Constants!$B$4)*602200000000*Constants!$B$17/(365.2425*24*60)</f>
        <v>10.239362550954501</v>
      </c>
      <c r="M517" s="142">
        <f>L517*Input!P517/100</f>
        <v>0.58587308209072975</v>
      </c>
      <c r="N517" s="136">
        <v>0</v>
      </c>
      <c r="O517" s="140">
        <f>(((G517*Constants!$B$23*0.000000001*Input!G517*(Constants!$B$7/Constants!$B$6))-(N517*0.000000001))/Input!F517)*1000000</f>
        <v>13.697477990678713</v>
      </c>
      <c r="P517" s="136">
        <f>O517*Input!N517/100</f>
        <v>1.1830367828914858E-2</v>
      </c>
      <c r="Q517" s="143">
        <f>(O517/Constants!$B$7)*602200000000000000*Constants!$B$18/(365.2425*24*60)</f>
        <v>10.219972667482876</v>
      </c>
      <c r="R517" s="144">
        <f>Q517*Input!N517/100</f>
        <v>8.8268830174471902E-3</v>
      </c>
      <c r="S517" s="142">
        <f>Input!S517*Constants!$B$17/Constants!$B$18</f>
        <v>0.99857531884909101</v>
      </c>
      <c r="T517" s="136">
        <f>S517*Input!T517/100</f>
        <v>2.8294336728900416E-3</v>
      </c>
      <c r="U517" s="142">
        <f>S517</f>
        <v>0.99857531884909101</v>
      </c>
      <c r="V517" s="136">
        <f>U517*Input!T517/100</f>
        <v>2.8294336728900416E-3</v>
      </c>
      <c r="W517" s="145">
        <v>0</v>
      </c>
      <c r="X517" s="140">
        <f>(((Constants!$B$25*0.000000001*Input!G517/Input!W517*(Constants!$B$11/Constants!$B$9))-(W517*0.000000001))/Input!F517)*1000000000</f>
        <v>0.99236414618723934</v>
      </c>
      <c r="Y517" s="140">
        <f>X517*Input!X517/100</f>
        <v>3.4406598874300393E-2</v>
      </c>
      <c r="Z517" s="140">
        <f>(X517/Constants!$B$11)*6.022E+23*0.000000001*Constants!$B$19/(365.2425*24*60)</f>
        <v>2.4226816995761319E-4</v>
      </c>
      <c r="AA517" s="140">
        <f>Z517*Input!X517/100</f>
        <v>8.3997631068884506E-6</v>
      </c>
      <c r="AB517" s="141">
        <v>0</v>
      </c>
      <c r="AC517" s="141">
        <v>0.9</v>
      </c>
      <c r="AD517" s="140">
        <f>(((Input!G517*Constants!$B$25*0.000000001*Input!U517*(Constants!$B$10/Constants!$B$9))-((AB517*0.000000000000001)+(Input!G517*AC517*0.000000000000001)))/Input!F517)*1000000000000</f>
        <v>224.58471505561477</v>
      </c>
      <c r="AE517" s="140">
        <f>AD517*Input!V517/100</f>
        <v>1.5914123952176933</v>
      </c>
      <c r="AF517" s="140">
        <f>(AD517/Constants!$B$10)*602200000000*Constants!$B$16/(365.2425*24*60)</f>
        <v>10.25131944559533</v>
      </c>
      <c r="AG517" s="140">
        <f>AF517*Input!V517/100</f>
        <v>7.2641082582208083E-2</v>
      </c>
      <c r="AH517" s="136">
        <f t="shared" ref="AH517" si="2754">AF517/Z517</f>
        <v>42313.934378539627</v>
      </c>
      <c r="AI517" s="145">
        <f t="shared" ref="AI517" si="2755">AH517*SQRT((AG517/AF517)^2+(AA517/Z517)^2)</f>
        <v>1497.4074719793896</v>
      </c>
      <c r="AJ517" s="142">
        <f t="shared" si="2742"/>
        <v>-1.4246811509089907</v>
      </c>
      <c r="AK517" s="145">
        <f t="shared" ref="AK517" si="2756">V517*1000</f>
        <v>2.8294336728900413</v>
      </c>
      <c r="AL517" s="145">
        <f t="shared" ref="AL517" si="2757">AF517/Q517</f>
        <v>1.003067207626904</v>
      </c>
      <c r="AM517" s="145">
        <f t="shared" ref="AM517" si="2758">AL517*SQRT((R517/Q517)^2+(AG517/AF517)^2)</f>
        <v>7.1603598089783954E-3</v>
      </c>
      <c r="AN517" s="136">
        <f>AF517/Q517</f>
        <v>1.003067207626904</v>
      </c>
      <c r="AO517" s="140">
        <f t="shared" ref="AO517" si="2759">AN517*SQRT((R517/Q517)^2+(AG517/AF517)^2)</f>
        <v>7.1603598089783954E-3</v>
      </c>
      <c r="AP517" s="136" t="str">
        <f t="shared" ref="AP517" si="2760">ThU_Alter_Kombi(AN517,U517)</f>
        <v>Out of range</v>
      </c>
      <c r="AQ517" s="136" t="e">
        <f t="shared" si="2748"/>
        <v>#VALUE!</v>
      </c>
      <c r="AR517" s="136" t="e">
        <f>(AQ517/AP517)*100</f>
        <v>#VALUE!</v>
      </c>
      <c r="AS517" s="144">
        <f>Z517/Q517</f>
        <v>2.3705363785212797E-5</v>
      </c>
      <c r="AT517" s="144">
        <f>AS517*SQRT((Y517/X517)^2+(P517/O517)^2)</f>
        <v>8.2215179975290249E-7</v>
      </c>
      <c r="AU517" s="136">
        <v>0.75</v>
      </c>
      <c r="AV517" s="136">
        <f t="shared" ref="AV517" si="2761">AU517/2</f>
        <v>0.375</v>
      </c>
      <c r="AW517" s="136" t="str">
        <f>marincorr_age(AN517,U517,AS517,AU517)</f>
        <v>Out of range</v>
      </c>
      <c r="AX517" s="146">
        <f>marincorr_age_error(AN517, AO517, U517, V517, AS517, AT517, AU517, AV517)</f>
        <v>267.6630097259</v>
      </c>
      <c r="AY517" s="146" t="e">
        <f>SQRT(((AU517*EXP(-0.0000091577*AW517*1000))/(0.0000091577*(EXP(-0.0000091577*AW517*1000)+(AJ517/1000)*EXP(-(0.0000091577-0.0000028263)*AW517*1000)-AS517*AU517*EXP(-0.0000091577*AW517*1000))))^2*AT517^2+((AS517*EXP(-0.0000091577*AW517*1000))/(0.0000091577*(EXP(-0.0000091577*AW517*1000)+(AJ517/1000)*EXP(-(0.0000091577-0.0000028263)*AW517*1000)-AS517*AU517*EXP(-0.0000091577*AW517*1000))))^2*AV517^2+((0.0000091577/(0.0000091577-0.0000028263))*(EXP(-(0.0000091577-0.0000028263)*AW517*1000)-1)/(0.0000091577*(EXP(-0.0000091577*AW517*1000)+(AJ517/1000)*EXP(-(0.0000091577-0.0000028263)*AW517*1000)-AS517*AU517*EXP(-0.0000091577*AW517*1000))))^2*T517^2+(1/(0.0000091577*(EXP(-0.0000091577*AW517*1000)+(AJ517/1000)*EXP(-(0.0000091577-0.0000028263)*AW517*1000)-AS517*AU517*EXP(-0.0000091577*AW517*1000))))^2*AO517^2)/1000</f>
        <v>#VALUE!</v>
      </c>
      <c r="AZ517" s="147" t="e">
        <f>AX517/AW517</f>
        <v>#VALUE!</v>
      </c>
      <c r="BA517" s="136" t="str">
        <f>Input!B517</f>
        <v>Hu1-13</v>
      </c>
      <c r="BB517" s="148">
        <f>Input!E517</f>
        <v>0</v>
      </c>
      <c r="BC517" s="136" t="e">
        <f>((U517-1)*EXP(Constants!$B$17*AW517*1000))*1000</f>
        <v>#VALUE!</v>
      </c>
      <c r="BD517" s="142" t="e">
        <f>SQRT((EXP(Constants!$B$17*AW517*1000)*V517)^2+((U517-1)*Constants!$B$17*EXP(Constants!$B$17*AW517*1000)*AY517*1000)^2)*1000</f>
        <v>#VALUE!</v>
      </c>
      <c r="BE517" s="136" t="e">
        <f t="shared" si="2750"/>
        <v>#VALUE!</v>
      </c>
      <c r="BF517" s="149" t="e">
        <f t="shared" si="2751"/>
        <v>#VALUE!</v>
      </c>
      <c r="BG517" s="158" t="e">
        <f t="shared" si="2752"/>
        <v>#VALUE!</v>
      </c>
      <c r="BH517" s="136"/>
      <c r="BI517" s="18"/>
      <c r="BJ517" s="18"/>
      <c r="BK517" s="18"/>
      <c r="BL517" s="18"/>
      <c r="BM517" s="18"/>
      <c r="BN517" s="157"/>
      <c r="BO517" s="18"/>
      <c r="BP517" s="18"/>
      <c r="BQ517" s="18"/>
      <c r="BR517" s="18"/>
      <c r="BS517" s="18"/>
      <c r="BT517" s="18"/>
      <c r="BU517" s="18"/>
      <c r="BV517" s="18"/>
      <c r="BW517" s="18"/>
      <c r="BX517" s="18"/>
      <c r="BY517" s="18"/>
      <c r="BZ517" s="18"/>
      <c r="CA517" s="18"/>
      <c r="CB517" s="18"/>
      <c r="CC517" s="18"/>
      <c r="CD517" s="18"/>
      <c r="CE517" s="1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  <c r="CY517" s="18"/>
      <c r="CZ517" s="18"/>
      <c r="DA517" s="18"/>
      <c r="DB517" s="18"/>
      <c r="DC517" s="18"/>
      <c r="DD517" s="18"/>
      <c r="DE517" s="18"/>
      <c r="DF517" s="18"/>
    </row>
    <row r="518" spans="1:110" ht="15" customHeight="1" x14ac:dyDescent="0.2">
      <c r="A518" s="18">
        <f>Input!A518</f>
        <v>10416</v>
      </c>
      <c r="B518" s="18" t="str">
        <f>Input!B518</f>
        <v>AF18-182</v>
      </c>
      <c r="C518" s="18">
        <f>Input!O518</f>
        <v>3.5115519462000158E-3</v>
      </c>
      <c r="D518" s="18">
        <f>C518*Input!P518/100</f>
        <v>4.4041005975637988E-5</v>
      </c>
      <c r="E518" s="150">
        <f>Input!M518</f>
        <v>3.565558268205306E-3</v>
      </c>
      <c r="F518" s="151">
        <f>E518*Input!N518/100</f>
        <v>1.5606271789309265E-5</v>
      </c>
      <c r="G518" s="21">
        <f>E518*137.88</f>
        <v>0.4916191740201476</v>
      </c>
      <c r="H518" s="151">
        <f>G518*Input!L518/100</f>
        <v>2.9406712803010477E-3</v>
      </c>
      <c r="I518" s="18">
        <v>0.3</v>
      </c>
      <c r="J518" s="127">
        <f>(((C518*Constants!$B$24*0.000000001*Input!G518*(Constants!$B$4/Constants!$B$3))-(I518*0.000000000000001))/Input!F518)*1000000000000</f>
        <v>1.01690290293654</v>
      </c>
      <c r="K518" s="18">
        <f>J518*Input!P518/100</f>
        <v>1.2753741795941759E-2</v>
      </c>
      <c r="L518" s="132">
        <f>(J518/Constants!$B$4)*602200000000*Constants!$B$17/(365.2425*24*60)</f>
        <v>1.4039473657422589E-2</v>
      </c>
      <c r="M518" s="130">
        <f>L518*Input!P518/100</f>
        <v>1.7607956616175362E-4</v>
      </c>
      <c r="N518" s="18">
        <v>5.0000000000000001E-3</v>
      </c>
      <c r="O518" s="127">
        <f>(((G518*Constants!$B$23*0.000000001*Input!G518*(Constants!$B$7/Constants!$B$6))-(N518*0.000000001))/Input!F518)*1000000</f>
        <v>1.4283150812631793E-2</v>
      </c>
      <c r="P518" s="18">
        <f>O518*Input!N518/100</f>
        <v>6.2516643067460931E-5</v>
      </c>
      <c r="Q518" s="128">
        <f>(O518/Constants!$B$7)*602200000000000000*Constants!$B$18/(365.2425*24*60)</f>
        <v>1.06569553176117E-2</v>
      </c>
      <c r="R518" s="129">
        <f>Q518*Input!N518/100</f>
        <v>4.6644965142271051E-5</v>
      </c>
      <c r="S518" s="130">
        <f>Input!S518*Constants!$B$17/Constants!$B$18</f>
        <v>1.341424362228063</v>
      </c>
      <c r="T518" s="18">
        <f>S518*Input!T518/100</f>
        <v>1.6928402741330593E-2</v>
      </c>
      <c r="U518" s="18">
        <f>S518*1/((U517+U519)/2)</f>
        <v>1.3433381908278317</v>
      </c>
      <c r="V518" s="18">
        <f>U518*Input!T518/100</f>
        <v>1.6952554726509205E-2</v>
      </c>
      <c r="W518" s="131">
        <v>3.0000000000000001E-3</v>
      </c>
      <c r="X518" s="127">
        <f>IF((((Constants!$B$25*0.000000001*Input!G518/Input!W518*(Constants!$B$11/Constants!$B$9))-(W518*0.000000001))/Input!F518)*1000000000&lt;0, "n.d.", (((Constants!$B$25*0.000000001*Input!G518/Input!W518*(Constants!$B$11/Constants!$B$9))-(W518*0.000000001))/Input!F518)*1000000000)</f>
        <v>2.148694504273986</v>
      </c>
      <c r="Y518" s="127">
        <f>X518*Input!X518/100</f>
        <v>1.7251698474931885E-2</v>
      </c>
      <c r="Z518" s="127">
        <f>(X518/Constants!$B$11)*6.022E+23*0.000000001*Constants!$B$19/(365.2425*24*60)</f>
        <v>5.2456579305941605E-4</v>
      </c>
      <c r="AA518" s="127">
        <f>Z518*Input!X518/100</f>
        <v>4.2116973232461982E-6</v>
      </c>
      <c r="AB518" s="132">
        <v>0.05</v>
      </c>
      <c r="AC518" s="132">
        <v>0.9</v>
      </c>
      <c r="AD518" s="127">
        <f>(((Input!G518*Constants!$B$25*0.000000001*Input!U518*(Constants!$B$10/Constants!$B$9))-((AB518*0.000000000000001)+(Input!G518*AC518*0.000000000000001)))/Input!F518)*1000000000000</f>
        <v>0.26167594393038301</v>
      </c>
      <c r="AE518" s="127">
        <f>AD518*Input!V518/100</f>
        <v>7.9276279504567893E-3</v>
      </c>
      <c r="AF518" s="127">
        <f>(AD518/Constants!$B$10)*602200000000*Constants!$B$16/(365.2425*24*60)</f>
        <v>1.1944373381749357E-2</v>
      </c>
      <c r="AG518" s="127">
        <f>AF518*Input!V518/100</f>
        <v>3.6186187713548485E-4</v>
      </c>
      <c r="AH518" s="18">
        <f>AF518/Z518</f>
        <v>22.770019585315303</v>
      </c>
      <c r="AI518" s="131">
        <f>AH518*SQRT((AG518/AF518)^2+(AA518/Z518)^2)</f>
        <v>0.71364544947144837</v>
      </c>
      <c r="AJ518" s="130">
        <f t="shared" si="2742"/>
        <v>343.33819082783168</v>
      </c>
      <c r="AK518" s="131">
        <f>V518*1000</f>
        <v>16.952554726509206</v>
      </c>
      <c r="AL518" s="131">
        <f>AF518/Q518</f>
        <v>1.1208054294841669</v>
      </c>
      <c r="AM518" s="131">
        <f>AL518*SQRT((R518/Q518)^2+(AG518/AF518)^2)</f>
        <v>3.4308010967342421E-2</v>
      </c>
      <c r="AN518" s="18">
        <f>AL518*1/((AN517+AN519)/2)</f>
        <v>1.1173781985514337</v>
      </c>
      <c r="AO518" s="127">
        <f>AN518*SQRT((R518/Q518)^2+(AG518/AF518)^2)</f>
        <v>3.4203102949113114E-2</v>
      </c>
      <c r="AP518" s="18">
        <f>ThU_Alter_Kombi(AN518,U518)</f>
        <v>170.10720000000001</v>
      </c>
      <c r="AQ518" s="18">
        <f t="shared" si="2748"/>
        <v>13.4848</v>
      </c>
      <c r="AR518" s="152">
        <f>(AQ518/AP518)</f>
        <v>7.9272364720599717E-2</v>
      </c>
      <c r="AS518" s="129">
        <f>Z518/Q518</f>
        <v>4.9222857507201692E-2</v>
      </c>
      <c r="AT518" s="129">
        <f>AS518*SQRT((Y518/X518)^2+(P518/O518)^2)</f>
        <v>4.5011677220303375E-4</v>
      </c>
      <c r="AU518" s="18">
        <v>0.75</v>
      </c>
      <c r="AV518" s="18">
        <f>AU518/2</f>
        <v>0.375</v>
      </c>
      <c r="AW518" s="18">
        <f>marincorr_age(AN518,U518,AS518,AU518)</f>
        <v>167.48339999999999</v>
      </c>
      <c r="AX518" s="133">
        <f>marincorr_age_error(AN518, AO518, U518, V518, AS518, AT518, AU518, AV518)</f>
        <v>12.5704321226</v>
      </c>
      <c r="AY518" s="133">
        <f>SQRT(((AU518*EXP(-0.0000091577*AW518*1000))/(0.0000091577*(EXP(-0.0000091577*AW518*1000)+(AJ518/1000)*EXP(-(0.0000091577-0.0000028263)*AW518*1000)-AS518*AU518*EXP(-0.0000091577*AW518*1000))))^2*AT518^2+((AS518*EXP(-0.0000091577*AW518*1000))/(0.0000091577*(EXP(-0.0000091577*AW518*1000)+(AJ518/1000)*EXP(-(0.0000091577-0.0000028263)*AW518*1000)-AS518*AU518*EXP(-0.0000091577*AW518*1000))))^2*AV518^2+((0.0000091577/(0.0000091577-0.0000028263))*(EXP(-(0.0000091577-0.0000028263)*AW518*1000)-1)/(0.0000091577*(EXP(-0.0000091577*AW518*1000)+(AJ518/1000)*EXP(-(0.0000091577-0.0000028263)*AW518*1000)-AS518*AU518*EXP(-0.0000091577*AW518*1000))))^2*T518^2+(1/(0.0000091577*(EXP(-0.0000091577*AW518*1000)+(AJ518/1000)*EXP(-(0.0000091577-0.0000028263)*AW518*1000)-AS518*AU518*EXP(-0.0000091577*AW518*1000))))^2*AO518^2)/1000</f>
        <v>12.693494478808141</v>
      </c>
      <c r="AZ518" s="152">
        <f>AX518/AW518</f>
        <v>7.5054794221994542E-2</v>
      </c>
      <c r="BA518" s="18" t="str">
        <f>Input!B518</f>
        <v>AF18-182</v>
      </c>
      <c r="BB518" s="134">
        <f>Input!E518</f>
        <v>0</v>
      </c>
      <c r="BC518" s="18">
        <f>((U518-1)*EXP(Constants!$B$17*AW518*1000))*1000</f>
        <v>550.79580151392906</v>
      </c>
      <c r="BD518" s="130">
        <f>SQRT((EXP(Constants!$B$17*AW518*1000)*V518)^2+((U518-1)*Constants!$B$17*EXP(Constants!$B$17*AW518*1000)*AY518*1000)^2)*1000</f>
        <v>33.599260807461583</v>
      </c>
      <c r="BE518" s="18">
        <f t="shared" si="2750"/>
        <v>167425.4</v>
      </c>
      <c r="BF518" s="135">
        <f t="shared" si="2751"/>
        <v>6346.7472394040706</v>
      </c>
      <c r="BG518" s="20">
        <f t="shared" si="2752"/>
        <v>7.5789567675412259</v>
      </c>
      <c r="BH518" s="18"/>
      <c r="BI518" s="18"/>
      <c r="BJ518" s="18"/>
      <c r="BK518" s="18"/>
      <c r="BL518" s="18"/>
      <c r="BM518" s="18"/>
      <c r="BN518" s="157"/>
      <c r="BO518" s="18"/>
      <c r="BP518" s="18"/>
      <c r="BQ518" s="18"/>
      <c r="BR518" s="18"/>
      <c r="BS518" s="18"/>
      <c r="BT518" s="18"/>
      <c r="BU518" s="18"/>
      <c r="BV518" s="18"/>
      <c r="BW518" s="18"/>
      <c r="BX518" s="18"/>
      <c r="BY518" s="18"/>
      <c r="BZ518" s="18"/>
      <c r="CA518" s="18"/>
      <c r="CB518" s="18"/>
      <c r="CC518" s="18"/>
      <c r="CD518" s="18"/>
      <c r="CE518" s="1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  <c r="CY518" s="18"/>
      <c r="CZ518" s="18"/>
      <c r="DA518" s="18"/>
      <c r="DB518" s="18"/>
      <c r="DC518" s="18"/>
      <c r="DD518" s="18"/>
      <c r="DE518" s="18"/>
      <c r="DF518" s="18"/>
    </row>
    <row r="519" spans="1:110" ht="15" customHeight="1" x14ac:dyDescent="0.2">
      <c r="A519" s="136">
        <f>Input!A519</f>
        <v>10073</v>
      </c>
      <c r="B519" s="136" t="str">
        <f>Input!B519</f>
        <v>Hu1-13</v>
      </c>
      <c r="C519" s="136">
        <f>Input!O519</f>
        <v>2.044413664912442</v>
      </c>
      <c r="D519" s="136">
        <f>C519*Input!P519/100</f>
        <v>0.1169767091427974</v>
      </c>
      <c r="E519" s="137">
        <f>Input!M519</f>
        <v>2.7184730359285365</v>
      </c>
      <c r="F519" s="138">
        <f>E519*Input!N519/100</f>
        <v>2.3479165996767486E-3</v>
      </c>
      <c r="G519" s="139">
        <f t="shared" ref="G519" si="2762">E519*137.88</f>
        <v>374.82306219382662</v>
      </c>
      <c r="H519" s="138">
        <f>G519*Input!L519/100</f>
        <v>9.5300497079185101E-2</v>
      </c>
      <c r="I519" s="136">
        <v>0</v>
      </c>
      <c r="J519" s="140">
        <f>(((C519*Constants!$B$24*0.000000001*Input!G519*(Constants!$B$4/Constants!$B$3))-(I519*0.000000000000001))/Input!F519)*1000000000000</f>
        <v>741.65440645136516</v>
      </c>
      <c r="K519" s="136">
        <f>J519*Input!P519/100</f>
        <v>42.435781601788001</v>
      </c>
      <c r="L519" s="141">
        <f>(J519/Constants!$B$4)*602200000000*Constants!$B$17/(365.2425*24*60)</f>
        <v>10.239362550954501</v>
      </c>
      <c r="M519" s="142">
        <f>L519*Input!P519/100</f>
        <v>0.58587308209072975</v>
      </c>
      <c r="N519" s="136">
        <v>0</v>
      </c>
      <c r="O519" s="140">
        <f>(((G519*Constants!$B$23*0.000000001*Input!G519*(Constants!$B$7/Constants!$B$6))-(N519*0.000000001))/Input!F519)*1000000</f>
        <v>13.697477990678713</v>
      </c>
      <c r="P519" s="136">
        <f>O519*Input!N519/100</f>
        <v>1.1830367828914858E-2</v>
      </c>
      <c r="Q519" s="143">
        <f>(O519/Constants!$B$7)*602200000000000000*Constants!$B$18/(365.2425*24*60)</f>
        <v>10.219972667482876</v>
      </c>
      <c r="R519" s="144">
        <f>Q519*Input!N519/100</f>
        <v>8.8268830174471902E-3</v>
      </c>
      <c r="S519" s="142">
        <f>Input!S519*Constants!$B$17/Constants!$B$18</f>
        <v>0.99857531884909101</v>
      </c>
      <c r="T519" s="136">
        <f>S519*Input!T519/100</f>
        <v>2.8294336728900416E-3</v>
      </c>
      <c r="U519" s="142">
        <f>S519</f>
        <v>0.99857531884909101</v>
      </c>
      <c r="V519" s="136">
        <f>U519*Input!T519/100</f>
        <v>2.8294336728900416E-3</v>
      </c>
      <c r="W519" s="145">
        <v>0</v>
      </c>
      <c r="X519" s="140">
        <f>(((Constants!$B$25*0.000000001*Input!G519/Input!W519*(Constants!$B$11/Constants!$B$9))-(W519*0.000000001))/Input!F519)*1000000000</f>
        <v>0.99236414618723934</v>
      </c>
      <c r="Y519" s="140">
        <f>X519*Input!X519/100</f>
        <v>3.4406598874300393E-2</v>
      </c>
      <c r="Z519" s="140">
        <f>(X519/Constants!$B$11)*6.022E+23*0.000000001*Constants!$B$19/(365.2425*24*60)</f>
        <v>2.4226816995761319E-4</v>
      </c>
      <c r="AA519" s="140">
        <f>Z519*Input!X519/100</f>
        <v>8.3997631068884506E-6</v>
      </c>
      <c r="AB519" s="141">
        <v>0</v>
      </c>
      <c r="AC519" s="141">
        <v>0.9</v>
      </c>
      <c r="AD519" s="140">
        <f>(((Input!G519*Constants!$B$25*0.000000001*Input!U519*(Constants!$B$10/Constants!$B$9))-((AB519*0.000000000000001)+(Input!G519*AC519*0.000000000000001)))/Input!F519)*1000000000000</f>
        <v>224.58471505561477</v>
      </c>
      <c r="AE519" s="140">
        <f>AD519*Input!V519/100</f>
        <v>1.5914123952176933</v>
      </c>
      <c r="AF519" s="140">
        <f>(AD519/Constants!$B$10)*602200000000*Constants!$B$16/(365.2425*24*60)</f>
        <v>10.25131944559533</v>
      </c>
      <c r="AG519" s="140">
        <f>AF519*Input!V519/100</f>
        <v>7.2641082582208083E-2</v>
      </c>
      <c r="AH519" s="136">
        <f t="shared" ref="AH519" si="2763">AF519/Z519</f>
        <v>42313.934378539627</v>
      </c>
      <c r="AI519" s="145">
        <f t="shared" ref="AI519" si="2764">AH519*SQRT((AG519/AF519)^2+(AA519/Z519)^2)</f>
        <v>1497.4074719793896</v>
      </c>
      <c r="AJ519" s="142">
        <f t="shared" si="2742"/>
        <v>-1.4246811509089907</v>
      </c>
      <c r="AK519" s="145">
        <f t="shared" ref="AK519" si="2765">V519*1000</f>
        <v>2.8294336728900413</v>
      </c>
      <c r="AL519" s="145">
        <f t="shared" ref="AL519" si="2766">AF519/Q519</f>
        <v>1.003067207626904</v>
      </c>
      <c r="AM519" s="145">
        <f t="shared" ref="AM519" si="2767">AL519*SQRT((R519/Q519)^2+(AG519/AF519)^2)</f>
        <v>7.1603598089783954E-3</v>
      </c>
      <c r="AN519" s="136">
        <f>AF519/Q519</f>
        <v>1.003067207626904</v>
      </c>
      <c r="AO519" s="140">
        <f t="shared" ref="AO519" si="2768">AN519*SQRT((R519/Q519)^2+(AG519/AF519)^2)</f>
        <v>7.1603598089783954E-3</v>
      </c>
      <c r="AP519" s="136" t="str">
        <f t="shared" ref="AP519" si="2769">ThU_Alter_Kombi(AN519,U519)</f>
        <v>Out of range</v>
      </c>
      <c r="AQ519" s="136" t="e">
        <f t="shared" si="2748"/>
        <v>#VALUE!</v>
      </c>
      <c r="AR519" s="136" t="e">
        <f>(AQ519/AP519)*100</f>
        <v>#VALUE!</v>
      </c>
      <c r="AS519" s="144">
        <f>Z519/Q519</f>
        <v>2.3705363785212797E-5</v>
      </c>
      <c r="AT519" s="144">
        <f>AS519*SQRT((Y519/X519)^2+(P519/O519)^2)</f>
        <v>8.2215179975290249E-7</v>
      </c>
      <c r="AU519" s="136">
        <v>0.75</v>
      </c>
      <c r="AV519" s="136">
        <f t="shared" ref="AV519" si="2770">AU519/2</f>
        <v>0.375</v>
      </c>
      <c r="AW519" s="136" t="str">
        <f>marincorr_age(AN519,U519,AS519,AU519)</f>
        <v>Out of range</v>
      </c>
      <c r="AX519" s="146">
        <f>marincorr_age_error(AN519, AO519, U519, V519, AS519, AT519, AU519, AV519)</f>
        <v>266.60787337260001</v>
      </c>
      <c r="AY519" s="146" t="e">
        <f>SQRT(((AU519*EXP(-0.0000091577*AW519*1000))/(0.0000091577*(EXP(-0.0000091577*AW519*1000)+(AJ519/1000)*EXP(-(0.0000091577-0.0000028263)*AW519*1000)-AS519*AU519*EXP(-0.0000091577*AW519*1000))))^2*AT519^2+((AS519*EXP(-0.0000091577*AW519*1000))/(0.0000091577*(EXP(-0.0000091577*AW519*1000)+(AJ519/1000)*EXP(-(0.0000091577-0.0000028263)*AW519*1000)-AS519*AU519*EXP(-0.0000091577*AW519*1000))))^2*AV519^2+((0.0000091577/(0.0000091577-0.0000028263))*(EXP(-(0.0000091577-0.0000028263)*AW519*1000)-1)/(0.0000091577*(EXP(-0.0000091577*AW519*1000)+(AJ519/1000)*EXP(-(0.0000091577-0.0000028263)*AW519*1000)-AS519*AU519*EXP(-0.0000091577*AW519*1000))))^2*T519^2+(1/(0.0000091577*(EXP(-0.0000091577*AW519*1000)+(AJ519/1000)*EXP(-(0.0000091577-0.0000028263)*AW519*1000)-AS519*AU519*EXP(-0.0000091577*AW519*1000))))^2*AO519^2)/1000</f>
        <v>#VALUE!</v>
      </c>
      <c r="AZ519" s="147" t="e">
        <f>AX519/AW519</f>
        <v>#VALUE!</v>
      </c>
      <c r="BA519" s="136" t="str">
        <f>Input!B519</f>
        <v>Hu1-13</v>
      </c>
      <c r="BB519" s="148">
        <f>Input!E519</f>
        <v>0</v>
      </c>
      <c r="BC519" s="136" t="e">
        <f>((U519-1)*EXP(Constants!$B$17*AW519*1000))*1000</f>
        <v>#VALUE!</v>
      </c>
      <c r="BD519" s="142" t="e">
        <f>SQRT((EXP(Constants!$B$17*AW519*1000)*V519)^2+((U519-1)*Constants!$B$17*EXP(Constants!$B$17*AW519*1000)*AY519*1000)^2)*1000</f>
        <v>#VALUE!</v>
      </c>
      <c r="BE519" s="136" t="e">
        <f t="shared" si="2750"/>
        <v>#VALUE!</v>
      </c>
      <c r="BF519" s="149" t="e">
        <f t="shared" si="2751"/>
        <v>#VALUE!</v>
      </c>
      <c r="BG519" s="158" t="e">
        <f t="shared" si="2752"/>
        <v>#VALUE!</v>
      </c>
      <c r="BH519" s="136"/>
      <c r="BI519" s="18"/>
      <c r="BJ519" s="18"/>
      <c r="BK519" s="18"/>
      <c r="BL519" s="18"/>
      <c r="BM519" s="18"/>
      <c r="BN519" s="157"/>
      <c r="BO519" s="18"/>
      <c r="BP519" s="18"/>
      <c r="BQ519" s="18"/>
      <c r="BR519" s="18"/>
      <c r="BS519" s="18"/>
      <c r="BT519" s="18"/>
      <c r="BU519" s="18"/>
      <c r="BV519" s="18"/>
      <c r="BW519" s="18"/>
      <c r="BX519" s="18"/>
      <c r="BY519" s="18"/>
      <c r="BZ519" s="18"/>
      <c r="CA519" s="18"/>
      <c r="CB519" s="18"/>
      <c r="CC519" s="18"/>
      <c r="CD519" s="18"/>
      <c r="CE519" s="1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  <c r="CY519" s="18"/>
      <c r="CZ519" s="18"/>
      <c r="DA519" s="18"/>
      <c r="DB519" s="18"/>
      <c r="DC519" s="18"/>
      <c r="DD519" s="18"/>
      <c r="DE519" s="18"/>
      <c r="DF519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AB519"/>
  <sheetViews>
    <sheetView tabSelected="1" zoomScale="87" zoomScaleNormal="87" workbookViewId="0">
      <pane ySplit="3" topLeftCell="A169" activePane="bottomLeft" state="frozenSplit"/>
      <selection pane="bottomLeft" activeCell="P180" sqref="P180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4" bestFit="1" customWidth="1"/>
    <col min="4" max="6" width="11.5703125" style="74" bestFit="1" customWidth="1"/>
    <col min="7" max="7" width="12.85546875" style="74" bestFit="1" customWidth="1"/>
    <col min="8" max="8" width="11.5703125" style="74" bestFit="1" customWidth="1"/>
    <col min="9" max="9" width="14" style="73" bestFit="1" customWidth="1"/>
    <col min="10" max="10" width="11.5703125" style="73" bestFit="1" customWidth="1"/>
    <col min="11" max="12" width="11.5703125" style="71" bestFit="1" customWidth="1"/>
    <col min="13" max="13" width="14.28515625" style="71" bestFit="1" customWidth="1"/>
    <col min="14" max="14" width="11.5703125" style="71" bestFit="1" customWidth="1"/>
    <col min="15" max="15" width="14.5703125" style="76" bestFit="1" customWidth="1"/>
    <col min="16" max="16" width="11.5703125" style="76" bestFit="1" customWidth="1"/>
    <col min="17" max="17" width="14.5703125" style="173" bestFit="1" customWidth="1"/>
    <col min="18" max="18" width="13.7109375" style="76" bestFit="1" customWidth="1"/>
    <col min="19" max="19" width="11.5703125" style="71" bestFit="1" customWidth="1"/>
    <col min="20" max="20" width="11.42578125" style="17"/>
    <col min="21" max="21" width="11.5703125" style="65" bestFit="1" customWidth="1"/>
    <col min="22" max="22" width="11.42578125" style="65"/>
    <col min="23" max="23" width="11.5703125" style="65" bestFit="1" customWidth="1"/>
    <col min="24" max="24" width="14.28515625" style="65" bestFit="1" customWidth="1"/>
    <col min="25" max="28" width="11.5703125" style="65" bestFit="1" customWidth="1"/>
    <col min="29" max="16384" width="11.42578125" style="65"/>
  </cols>
  <sheetData>
    <row r="1" spans="1:28" ht="17.25" x14ac:dyDescent="0.25">
      <c r="A1" s="159" t="s">
        <v>65</v>
      </c>
      <c r="B1" s="159" t="s">
        <v>0</v>
      </c>
      <c r="C1" s="160" t="s">
        <v>121</v>
      </c>
      <c r="D1" s="160" t="s">
        <v>109</v>
      </c>
      <c r="E1" s="161" t="s">
        <v>122</v>
      </c>
      <c r="F1" s="160" t="s">
        <v>109</v>
      </c>
      <c r="G1" s="162" t="s">
        <v>123</v>
      </c>
      <c r="H1" s="160" t="s">
        <v>109</v>
      </c>
      <c r="I1" s="163" t="s">
        <v>124</v>
      </c>
      <c r="J1" s="160" t="s">
        <v>109</v>
      </c>
      <c r="K1" s="22" t="s">
        <v>118</v>
      </c>
      <c r="L1" s="22" t="s">
        <v>49</v>
      </c>
      <c r="M1" s="23" t="s">
        <v>114</v>
      </c>
      <c r="N1" s="24" t="s">
        <v>4</v>
      </c>
      <c r="O1" s="23" t="s">
        <v>115</v>
      </c>
      <c r="P1" s="24" t="s">
        <v>4</v>
      </c>
      <c r="Q1" s="22" t="s">
        <v>119</v>
      </c>
      <c r="R1" s="22" t="s">
        <v>49</v>
      </c>
      <c r="S1" s="174" t="s">
        <v>2</v>
      </c>
      <c r="T1" s="25"/>
      <c r="U1" s="33" t="s">
        <v>82</v>
      </c>
      <c r="W1" s="162" t="s">
        <v>125</v>
      </c>
      <c r="X1" s="160" t="s">
        <v>109</v>
      </c>
      <c r="Y1" s="162" t="s">
        <v>123</v>
      </c>
      <c r="Z1" s="160" t="s">
        <v>109</v>
      </c>
      <c r="AA1" s="162" t="s">
        <v>126</v>
      </c>
      <c r="AB1" s="160" t="s">
        <v>109</v>
      </c>
    </row>
    <row r="2" spans="1:28" ht="15.75" thickBot="1" x14ac:dyDescent="0.3">
      <c r="A2" s="200">
        <f>Input!A324</f>
        <v>10321</v>
      </c>
      <c r="B2" s="200" t="str">
        <f>Input!B324</f>
        <v>Larga B1-11 mm</v>
      </c>
      <c r="C2" s="201">
        <f>Calc!O324*1000</f>
        <v>514.37154506983688</v>
      </c>
      <c r="D2" s="201">
        <f>Calc!P324*1000</f>
        <v>3.847583452740342E-2</v>
      </c>
      <c r="E2" s="201">
        <f>Calc!X324</f>
        <v>3.4836059909069732E-2</v>
      </c>
      <c r="F2" s="201">
        <f>Calc!Y324</f>
        <v>1.5457441761590921E-4</v>
      </c>
      <c r="G2" s="201">
        <f>Calc!AN324</f>
        <v>2.7359171237478419E-3</v>
      </c>
      <c r="H2" s="205">
        <f>Calc!AO324</f>
        <v>9.7850197667723003E-5</v>
      </c>
      <c r="I2" s="206">
        <f>Calc!AH324</f>
        <v>123.89889110860024</v>
      </c>
      <c r="J2" s="206">
        <f>Calc!AI324</f>
        <v>4.4652127602850511</v>
      </c>
      <c r="K2" s="208">
        <f>Calc!AJ324</f>
        <v>628.94917312999837</v>
      </c>
      <c r="L2" s="208">
        <f>Calc!AK324</f>
        <v>1.4591177613435187</v>
      </c>
      <c r="M2" s="210">
        <f>Calc!AP324</f>
        <v>0.18329999999999999</v>
      </c>
      <c r="N2" s="212">
        <f>Calc!AQ324</f>
        <v>7.6E-3</v>
      </c>
      <c r="O2" s="210">
        <f>Calc!AW324</f>
        <v>0.1822</v>
      </c>
      <c r="P2" s="212">
        <f>Calc!AY324</f>
        <v>6.5947616475860683E-3</v>
      </c>
      <c r="Q2" s="213">
        <f>Calc!BC324</f>
        <v>629.27264895086421</v>
      </c>
      <c r="R2" s="212">
        <f>Calc!BD324</f>
        <v>1.4599151764782892</v>
      </c>
      <c r="S2" s="214">
        <f>Input!E324</f>
        <v>11</v>
      </c>
      <c r="T2" s="26"/>
      <c r="U2" s="50" t="s">
        <v>14</v>
      </c>
      <c r="W2" s="164" t="s">
        <v>76</v>
      </c>
      <c r="X2" s="164" t="s">
        <v>77</v>
      </c>
      <c r="Y2" s="164" t="s">
        <v>76</v>
      </c>
      <c r="Z2" s="164" t="s">
        <v>77</v>
      </c>
      <c r="AA2" s="164" t="s">
        <v>76</v>
      </c>
      <c r="AB2" s="164" t="s">
        <v>77</v>
      </c>
    </row>
    <row r="3" spans="1:28" x14ac:dyDescent="0.2">
      <c r="A3" s="65">
        <f>Input!A480</f>
        <v>10369</v>
      </c>
      <c r="B3" s="65" t="str">
        <f>Input!B480</f>
        <v>Larga B1- 3mm</v>
      </c>
      <c r="C3" s="169">
        <f>Calc!O480*1000</f>
        <v>405.80597493849359</v>
      </c>
      <c r="D3" s="169">
        <f>Calc!P480*1000</f>
        <v>2.8116373166506194E-2</v>
      </c>
      <c r="E3" s="169">
        <f>Calc!X480</f>
        <v>3.7377566104891936E-2</v>
      </c>
      <c r="F3" s="169">
        <f>Calc!Y480</f>
        <v>3.7218650820204283E-4</v>
      </c>
      <c r="G3" s="169">
        <f>Calc!AN480</f>
        <v>3.212944710301912E-3</v>
      </c>
      <c r="H3" s="68">
        <f>Calc!AO480</f>
        <v>1.8719945426114794E-4</v>
      </c>
      <c r="I3" s="67">
        <f>Calc!AH480</f>
        <v>107.33324255738673</v>
      </c>
      <c r="J3" s="67">
        <f>Calc!AI480</f>
        <v>6.3443448260175188</v>
      </c>
      <c r="K3" s="67">
        <f>Calc!AJ480</f>
        <v>575.74326393273907</v>
      </c>
      <c r="L3" s="67">
        <f>Calc!AK480</f>
        <v>1.5058805559052679</v>
      </c>
      <c r="M3" s="170">
        <f>Calc!AP480</f>
        <v>0.2225</v>
      </c>
      <c r="N3" s="170">
        <f>Calc!AQ480</f>
        <v>1.3299999999999999E-2</v>
      </c>
      <c r="O3" s="170">
        <f>Calc!AW480</f>
        <v>0.221</v>
      </c>
      <c r="P3" s="170">
        <f>Calc!AY480</f>
        <v>1.3021553984649136E-2</v>
      </c>
      <c r="Q3" s="171">
        <f>Calc!BC480</f>
        <v>576.10245275951524</v>
      </c>
      <c r="R3" s="170">
        <f>Calc!BD480</f>
        <v>1.5069687408542594</v>
      </c>
      <c r="S3" s="67">
        <f>Input!E480</f>
        <v>3</v>
      </c>
    </row>
    <row r="4" spans="1:28" x14ac:dyDescent="0.2">
      <c r="A4" s="65">
        <f>Input!A136</f>
        <v>10224</v>
      </c>
      <c r="B4" s="65" t="str">
        <f>Input!B136</f>
        <v>YS 03</v>
      </c>
      <c r="C4" s="169">
        <f>Calc!O136*1000</f>
        <v>25.748927354533581</v>
      </c>
      <c r="D4" s="169">
        <f>Calc!P136*1000</f>
        <v>1.8958861696818069E-2</v>
      </c>
      <c r="E4" s="169">
        <f>Calc!X136</f>
        <v>0.73097416676775717</v>
      </c>
      <c r="F4" s="169">
        <f>Calc!Y136</f>
        <v>8.2582494526362677E-4</v>
      </c>
      <c r="G4" s="169">
        <f>Calc!AN136</f>
        <v>1.5438382625427155E-2</v>
      </c>
      <c r="H4" s="68">
        <f>Calc!AO136</f>
        <v>8.975778786768382E-4</v>
      </c>
      <c r="I4" s="67">
        <f>Calc!AH136</f>
        <v>1.6771320685608524</v>
      </c>
      <c r="J4" s="67">
        <f>Calc!AI136</f>
        <v>9.7517995508534266E-2</v>
      </c>
      <c r="K4" s="67">
        <f>Calc!AJ136</f>
        <v>1332.6030688378751</v>
      </c>
      <c r="L4" s="67">
        <f>Calc!AK136</f>
        <v>3.3224538002937902</v>
      </c>
      <c r="M4" s="170">
        <f>Calc!AP136</f>
        <v>0.72370000000000001</v>
      </c>
      <c r="N4" s="170">
        <f>Calc!AQ136</f>
        <v>4.19E-2</v>
      </c>
      <c r="O4" s="170">
        <f>Calc!AW136</f>
        <v>0.39779999999999999</v>
      </c>
      <c r="P4" s="170">
        <f>Calc!AY136</f>
        <v>0.16882818568686447</v>
      </c>
      <c r="Q4" s="171">
        <f>Calc!BC136</f>
        <v>1334.0999096868006</v>
      </c>
      <c r="R4" s="170">
        <f>Calc!BD136</f>
        <v>3.3863738760961839</v>
      </c>
      <c r="S4" s="67">
        <f>Input!E136</f>
        <v>0</v>
      </c>
    </row>
    <row r="5" spans="1:28" x14ac:dyDescent="0.2">
      <c r="A5" s="65">
        <f>Input!A326</f>
        <v>10322</v>
      </c>
      <c r="B5" s="65" t="str">
        <f>Input!B326</f>
        <v>Larga B1-22 mm</v>
      </c>
      <c r="C5" s="169">
        <f>Calc!O326*1000</f>
        <v>548.28407121056159</v>
      </c>
      <c r="D5" s="169">
        <f>Calc!P326*1000</f>
        <v>2.7775373427486063E-2</v>
      </c>
      <c r="E5" s="169">
        <f>Calc!X326</f>
        <v>1.8765782337082898E-2</v>
      </c>
      <c r="F5" s="169">
        <f>Calc!Y326</f>
        <v>8.333094615898939E-5</v>
      </c>
      <c r="G5" s="169">
        <f>Calc!AN326</f>
        <v>6.0910259471251248E-3</v>
      </c>
      <c r="H5" s="68">
        <f>Calc!AO326</f>
        <v>1.1285033642628209E-4</v>
      </c>
      <c r="I5" s="67">
        <f>Calc!AH326</f>
        <v>544.68460001981452</v>
      </c>
      <c r="J5" s="67">
        <f>Calc!AI326</f>
        <v>10.377313196677191</v>
      </c>
      <c r="K5" s="67">
        <f>Calc!AJ326</f>
        <v>640.7464923695552</v>
      </c>
      <c r="L5" s="67">
        <f>Calc!AK326</f>
        <v>0.91894714887098605</v>
      </c>
      <c r="M5" s="170">
        <f>Calc!AP326</f>
        <v>0.40550000000000003</v>
      </c>
      <c r="N5" s="170">
        <f>Calc!AQ326</f>
        <v>8.6999999999999994E-3</v>
      </c>
      <c r="O5" s="170">
        <f>Calc!AW326</f>
        <v>0.40489999999999998</v>
      </c>
      <c r="P5" s="170">
        <f>Calc!AY326</f>
        <v>7.5437711333658413E-3</v>
      </c>
      <c r="Q5" s="171">
        <f>Calc!BC326</f>
        <v>641.47906114670127</v>
      </c>
      <c r="R5" s="170">
        <f>Calc!BD326</f>
        <v>0.92009913823334422</v>
      </c>
      <c r="S5" s="67">
        <f>Input!E326</f>
        <v>22</v>
      </c>
    </row>
    <row r="6" spans="1:28" x14ac:dyDescent="0.2">
      <c r="A6" s="65">
        <f>Input!A190</f>
        <v>10248</v>
      </c>
      <c r="B6" s="65" t="str">
        <f>Input!B190</f>
        <v>GH17-05 0.7 cm</v>
      </c>
      <c r="C6" s="169">
        <f>Calc!O190*1000</f>
        <v>183.89378884937176</v>
      </c>
      <c r="D6" s="169">
        <f>Calc!P190*1000</f>
        <v>1.6851681724987137E-2</v>
      </c>
      <c r="E6" s="169">
        <f>Calc!X190</f>
        <v>3.395527249748671</v>
      </c>
      <c r="F6" s="169">
        <f>Calc!Y190</f>
        <v>6.9248909367659369E-3</v>
      </c>
      <c r="G6" s="169">
        <f>Calc!AN190</f>
        <v>2.0894184900658638E-2</v>
      </c>
      <c r="H6" s="68">
        <f>Calc!AO190</f>
        <v>3.393143692935942E-4</v>
      </c>
      <c r="I6" s="67">
        <f>Calc!AH190</f>
        <v>3.4501499588890683</v>
      </c>
      <c r="J6" s="67">
        <f>Calc!AI190</f>
        <v>5.6468451222128672E-2</v>
      </c>
      <c r="K6" s="67">
        <f>Calc!AJ190</f>
        <v>55.990541898885525</v>
      </c>
      <c r="L6" s="67">
        <f>Calc!AK190</f>
        <v>3.1736573503775016</v>
      </c>
      <c r="M6" s="170">
        <f>Calc!AP190</f>
        <v>2.1789000000000001</v>
      </c>
      <c r="N6" s="170">
        <f>Calc!AQ190</f>
        <v>3.6600000000000001E-2</v>
      </c>
      <c r="O6" s="170">
        <f>Calc!AW190</f>
        <v>1.7101</v>
      </c>
      <c r="P6" s="170">
        <f>Calc!AY190</f>
        <v>0.23799750765207633</v>
      </c>
      <c r="Q6" s="171">
        <f>Calc!BC190</f>
        <v>56.261405592214615</v>
      </c>
      <c r="R6" s="170">
        <f>Calc!BD190</f>
        <v>3.1892343239898726</v>
      </c>
      <c r="S6" s="67">
        <f>Input!E190</f>
        <v>0.7</v>
      </c>
    </row>
    <row r="7" spans="1:28" x14ac:dyDescent="0.2">
      <c r="A7" s="65">
        <f>Input!A192</f>
        <v>10249</v>
      </c>
      <c r="B7" s="65" t="str">
        <f>Input!B192</f>
        <v>GH17-05 2.2 cm</v>
      </c>
      <c r="C7" s="169">
        <f>Calc!O192*1000</f>
        <v>183.53664081868095</v>
      </c>
      <c r="D7" s="169">
        <f>Calc!P192*1000</f>
        <v>1.7067383108429181E-2</v>
      </c>
      <c r="E7" s="169">
        <f>Calc!X192</f>
        <v>1.5500454652586331</v>
      </c>
      <c r="F7" s="169">
        <f>Calc!Y192</f>
        <v>1.9720046711309571E-3</v>
      </c>
      <c r="G7" s="169">
        <f>Calc!AN192</f>
        <v>3.2548212099470543E-2</v>
      </c>
      <c r="H7" s="68">
        <f>Calc!AO192</f>
        <v>2.948896622338795E-4</v>
      </c>
      <c r="I7" s="67">
        <f>Calc!AH192</f>
        <v>11.751531271525677</v>
      </c>
      <c r="J7" s="67">
        <f>Calc!AI192</f>
        <v>0.10750891347112367</v>
      </c>
      <c r="K7" s="67">
        <f>Calc!AJ192</f>
        <v>43.539364527669818</v>
      </c>
      <c r="L7" s="67">
        <f>Calc!AK192</f>
        <v>2.4251951069878843</v>
      </c>
      <c r="M7" s="170">
        <f>Calc!AP192</f>
        <v>3.4546000000000001</v>
      </c>
      <c r="N7" s="170">
        <f>Calc!AQ192</f>
        <v>3.2599999999999997E-2</v>
      </c>
      <c r="O7" s="170">
        <f>Calc!AW192</f>
        <v>3.2378999999999998</v>
      </c>
      <c r="P7" s="170">
        <f>Calc!AY192</f>
        <v>0.11344010194876382</v>
      </c>
      <c r="Q7" s="171">
        <f>Calc!BC192</f>
        <v>43.939030768062018</v>
      </c>
      <c r="R7" s="170">
        <f>Calc!BD192</f>
        <v>2.4474974205415498</v>
      </c>
      <c r="S7" s="67">
        <f>Input!E192</f>
        <v>2.2000000000000002</v>
      </c>
      <c r="T7" s="65"/>
      <c r="U7" s="65">
        <f>Input!K7</f>
        <v>7.1436551657618509E-3</v>
      </c>
      <c r="W7" s="65">
        <f>Calc!AS7</f>
        <v>2.1269017720962019E-5</v>
      </c>
      <c r="X7" s="65">
        <f>Calc!AT7</f>
        <v>9.4099265578622562E-8</v>
      </c>
      <c r="Y7" s="65">
        <f>Calc!AN7</f>
        <v>0.99944735132620954</v>
      </c>
      <c r="Z7" s="65">
        <f>Calc!AO7</f>
        <v>2.5188846395913234E-3</v>
      </c>
      <c r="AA7" s="65">
        <f t="shared" ref="AA7:AA23" si="0">1+K7/1000</f>
        <v>1.0435393645276698</v>
      </c>
      <c r="AB7" s="65">
        <f t="shared" ref="AB7:AB23" si="1">J7/1000</f>
        <v>1.0750891347112367E-4</v>
      </c>
    </row>
    <row r="8" spans="1:28" x14ac:dyDescent="0.2">
      <c r="A8" s="65">
        <f>Input!A142</f>
        <v>10226</v>
      </c>
      <c r="B8" s="65" t="str">
        <f>Input!B142</f>
        <v>YS 22</v>
      </c>
      <c r="C8" s="169">
        <f>Calc!O142*1000</f>
        <v>8.2227429507562988</v>
      </c>
      <c r="D8" s="169">
        <f>Calc!P142*1000</f>
        <v>1.1185544160538411E-2</v>
      </c>
      <c r="E8" s="169">
        <f>Calc!X142</f>
        <v>8.3745409475902449E-2</v>
      </c>
      <c r="F8" s="169">
        <f>Calc!Y142</f>
        <v>3.1718966987452066E-4</v>
      </c>
      <c r="G8" s="169">
        <f>Calc!AN142</f>
        <v>8.0901891388717742E-2</v>
      </c>
      <c r="H8" s="68">
        <f>Calc!AO142</f>
        <v>3.5400195579170578E-3</v>
      </c>
      <c r="I8" s="67">
        <f>Calc!AH142</f>
        <v>24.314204099267528</v>
      </c>
      <c r="J8" s="67">
        <f>Calc!AI142</f>
        <v>1.0673811603368575</v>
      </c>
      <c r="K8" s="67">
        <f>Calc!AJ142</f>
        <v>1219.077681989864</v>
      </c>
      <c r="L8" s="67">
        <f>Calc!AK142</f>
        <v>7.5484671893957955</v>
      </c>
      <c r="M8" s="170">
        <f>Calc!AP142</f>
        <v>4.0369999999999999</v>
      </c>
      <c r="N8" s="170">
        <f>Calc!AQ142</f>
        <v>0.17910000000000001</v>
      </c>
      <c r="O8" s="170">
        <f>Calc!AW142</f>
        <v>3.9148000000000001</v>
      </c>
      <c r="P8" s="170">
        <f>Calc!AY142</f>
        <v>0.1902784287012548</v>
      </c>
      <c r="Q8" s="171">
        <f>Calc!BC142</f>
        <v>1232.6204803212074</v>
      </c>
      <c r="R8" s="170">
        <f>Calc!BD142</f>
        <v>7.660969862844115</v>
      </c>
      <c r="S8" s="67">
        <f>Input!E142</f>
        <v>0</v>
      </c>
      <c r="T8" s="65"/>
      <c r="U8" s="65">
        <f>Input!K8</f>
        <v>7.138243050030928E-3</v>
      </c>
      <c r="W8" s="65">
        <f>Calc!AS8</f>
        <v>7.0443523644406541E-3</v>
      </c>
      <c r="X8" s="65">
        <f>Calc!AT8</f>
        <v>7.6402901487497815E-6</v>
      </c>
      <c r="Y8" s="65">
        <f>Calc!AN8</f>
        <v>1.4610653628070418</v>
      </c>
      <c r="Z8" s="65">
        <f>Calc!AO8</f>
        <v>2.9964209249386075E-3</v>
      </c>
      <c r="AA8" s="65">
        <f t="shared" si="0"/>
        <v>2.2190776819898641</v>
      </c>
      <c r="AB8" s="65">
        <f t="shared" si="1"/>
        <v>1.0673811603368576E-3</v>
      </c>
    </row>
    <row r="9" spans="1:28" x14ac:dyDescent="0.2">
      <c r="A9" s="65">
        <f>Input!A194</f>
        <v>10250</v>
      </c>
      <c r="B9" s="65" t="str">
        <f>Input!B194</f>
        <v>GH17-05 3.6 cm</v>
      </c>
      <c r="C9" s="169">
        <f>Calc!O194*1000</f>
        <v>209.86233261779944</v>
      </c>
      <c r="D9" s="169">
        <f>Calc!P194*1000</f>
        <v>2.1676903571572727E-2</v>
      </c>
      <c r="E9" s="169">
        <f>Calc!X194</f>
        <v>0.37164801441834938</v>
      </c>
      <c r="F9" s="169">
        <f>Calc!Y194</f>
        <v>6.1985333234238816E-4</v>
      </c>
      <c r="G9" s="169">
        <f>Calc!AN194</f>
        <v>4.1104016360656408E-2</v>
      </c>
      <c r="H9" s="68">
        <f>Calc!AO194</f>
        <v>3.1507122716546097E-4</v>
      </c>
      <c r="I9" s="67">
        <f>Calc!AH194</f>
        <v>70.650600751972618</v>
      </c>
      <c r="J9" s="67">
        <f>Calc!AI194</f>
        <v>0.5541755672957811</v>
      </c>
      <c r="K9" s="67">
        <f>Calc!AJ194</f>
        <v>44.601217278148027</v>
      </c>
      <c r="L9" s="67">
        <f>Calc!AK194</f>
        <v>2.3421830513973041</v>
      </c>
      <c r="M9" s="170">
        <f>Calc!AP194</f>
        <v>4.3764000000000003</v>
      </c>
      <c r="N9" s="170">
        <f>Calc!AQ194</f>
        <v>3.4299999999999997E-2</v>
      </c>
      <c r="O9" s="170">
        <f>Calc!AW194</f>
        <v>4.3310000000000004</v>
      </c>
      <c r="P9" s="170">
        <f>Calc!AY194</f>
        <v>4.2293886541479447E-2</v>
      </c>
      <c r="Q9" s="171">
        <f>Calc!BC194</f>
        <v>45.1496936078385</v>
      </c>
      <c r="R9" s="170">
        <f>Calc!BD194</f>
        <v>2.3709917965709151</v>
      </c>
      <c r="S9" s="67">
        <f>Input!E194</f>
        <v>3.6</v>
      </c>
      <c r="T9" s="65"/>
      <c r="U9" s="65">
        <f>Input!K9</f>
        <v>7.1360088001119178E-3</v>
      </c>
      <c r="W9" s="65">
        <f>Calc!AS9</f>
        <v>2.114768534374741E-5</v>
      </c>
      <c r="X9" s="65">
        <f>Calc!AT9</f>
        <v>1.0377028177729384E-7</v>
      </c>
      <c r="Y9" s="65">
        <f>Calc!AN9</f>
        <v>0.99994594395916248</v>
      </c>
      <c r="Z9" s="65">
        <f>Calc!AO9</f>
        <v>1.7514853602888106E-3</v>
      </c>
      <c r="AA9" s="65">
        <f t="shared" si="0"/>
        <v>1.044601217278148</v>
      </c>
      <c r="AB9" s="65">
        <f t="shared" si="1"/>
        <v>5.5417556729578106E-4</v>
      </c>
    </row>
    <row r="10" spans="1:28" x14ac:dyDescent="0.2">
      <c r="A10" s="65">
        <f>Input!A140</f>
        <v>10229</v>
      </c>
      <c r="B10" s="65" t="str">
        <f>Input!B140</f>
        <v>YS 36</v>
      </c>
      <c r="C10" s="169">
        <f>Calc!O140*1000</f>
        <v>7.3382760635094861</v>
      </c>
      <c r="D10" s="169">
        <f>Calc!P140*1000</f>
        <v>1.0276718020105307E-2</v>
      </c>
      <c r="E10" s="169">
        <f>Calc!X140</f>
        <v>0.47132707286675785</v>
      </c>
      <c r="F10" s="169">
        <f>Calc!Y140</f>
        <v>1.0730829466203008E-3</v>
      </c>
      <c r="G10" s="169">
        <f>Calc!AN140</f>
        <v>0.10083958826425753</v>
      </c>
      <c r="H10" s="68">
        <f>Calc!AO140</f>
        <v>5.8702973879003195E-3</v>
      </c>
      <c r="I10" s="67">
        <f>Calc!AH140</f>
        <v>4.8151841876265653</v>
      </c>
      <c r="J10" s="67">
        <f>Calc!AI140</f>
        <v>0.28044539761184251</v>
      </c>
      <c r="K10" s="67">
        <f>Calc!AJ140</f>
        <v>1068.8935090568164</v>
      </c>
      <c r="L10" s="67">
        <f>Calc!AK140</f>
        <v>9.8801426162933339</v>
      </c>
      <c r="M10" s="170">
        <f>Calc!AP140</f>
        <v>5.4268999999999998</v>
      </c>
      <c r="N10" s="170">
        <f>Calc!AQ140</f>
        <v>0.3115</v>
      </c>
      <c r="O10" s="170">
        <f>Calc!AW140</f>
        <v>4.5991</v>
      </c>
      <c r="P10" s="170">
        <f>Calc!AY140</f>
        <v>0.52768237982173827</v>
      </c>
      <c r="Q10" s="171">
        <f>Calc!BC140</f>
        <v>1082.8570294619885</v>
      </c>
      <c r="R10" s="170">
        <f>Calc!BD140</f>
        <v>10.138274329721664</v>
      </c>
      <c r="S10" s="67">
        <f>Input!E140</f>
        <v>0</v>
      </c>
      <c r="T10" s="65"/>
      <c r="U10" s="65">
        <f>Input!K10</f>
        <v>7.1290344141061498E-3</v>
      </c>
      <c r="W10" s="65">
        <f>Calc!AS10</f>
        <v>5.8722090811282549E-3</v>
      </c>
      <c r="X10" s="65">
        <f>Calc!AT10</f>
        <v>9.1617702458702718E-6</v>
      </c>
      <c r="Y10" s="65">
        <f>Calc!AN10</f>
        <v>0.32606245096197622</v>
      </c>
      <c r="Z10" s="65">
        <f>Calc!AO10</f>
        <v>6.7028896175851658E-4</v>
      </c>
      <c r="AA10" s="65">
        <f t="shared" si="0"/>
        <v>2.0688935090568163</v>
      </c>
      <c r="AB10" s="65">
        <f t="shared" si="1"/>
        <v>2.8044539761184253E-4</v>
      </c>
    </row>
    <row r="11" spans="1:28" x14ac:dyDescent="0.2">
      <c r="A11" s="65">
        <f>Input!A196</f>
        <v>10251</v>
      </c>
      <c r="B11" s="65" t="str">
        <f>Input!B196</f>
        <v>GH17-05 4.0 cm</v>
      </c>
      <c r="C11" s="169">
        <f>Calc!O196*1000</f>
        <v>155.9951456524436</v>
      </c>
      <c r="D11" s="169">
        <f>Calc!P196*1000</f>
        <v>1.7711050408774309E-2</v>
      </c>
      <c r="E11" s="169">
        <f>Calc!X196</f>
        <v>1.3780152329155149</v>
      </c>
      <c r="F11" s="169">
        <f>Calc!Y196</f>
        <v>2.4360694172044593E-3</v>
      </c>
      <c r="G11" s="169">
        <f>Calc!AN196</f>
        <v>4.548466645463449E-2</v>
      </c>
      <c r="H11" s="68">
        <f>Calc!AO196</f>
        <v>5.3288432094215899E-4</v>
      </c>
      <c r="I11" s="67">
        <f>Calc!AH196</f>
        <v>15.631202923963949</v>
      </c>
      <c r="J11" s="67">
        <f>Calc!AI196</f>
        <v>0.18519492103654375</v>
      </c>
      <c r="K11" s="67">
        <f>Calc!AJ196</f>
        <v>46.648585194467799</v>
      </c>
      <c r="L11" s="67">
        <f>Calc!AK196</f>
        <v>3.6773975820124036</v>
      </c>
      <c r="M11" s="170">
        <f>Calc!AP196</f>
        <v>4.8433999999999999</v>
      </c>
      <c r="N11" s="170">
        <f>Calc!AQ196</f>
        <v>6.0299999999999999E-2</v>
      </c>
      <c r="O11" s="170">
        <f>Calc!AW196</f>
        <v>4.6173999999999999</v>
      </c>
      <c r="P11" s="170">
        <f>Calc!AY196</f>
        <v>0.12836655338932515</v>
      </c>
      <c r="Q11" s="171">
        <f>Calc!BC196</f>
        <v>47.260420938462822</v>
      </c>
      <c r="R11" s="170">
        <f>Calc!BD196</f>
        <v>3.7256691058743945</v>
      </c>
      <c r="S11" s="67">
        <f>Input!E196</f>
        <v>4</v>
      </c>
      <c r="T11" s="65"/>
      <c r="U11" s="65">
        <f>Input!K11</f>
        <v>7.1276676729397168E-3</v>
      </c>
      <c r="W11" s="65">
        <f>Calc!AS11</f>
        <v>2.1020641363209461E-5</v>
      </c>
      <c r="X11" s="65">
        <f>Calc!AT11</f>
        <v>7.5349415418617505E-8</v>
      </c>
      <c r="Y11" s="65">
        <f>Calc!AN11</f>
        <v>1.0011673548150974</v>
      </c>
      <c r="Z11" s="65">
        <f>Calc!AO11</f>
        <v>2.9754826002486414E-3</v>
      </c>
      <c r="AA11" s="65">
        <f t="shared" si="0"/>
        <v>1.0466485851944678</v>
      </c>
      <c r="AB11" s="65">
        <f t="shared" si="1"/>
        <v>1.8519492103654376E-4</v>
      </c>
    </row>
    <row r="12" spans="1:28" x14ac:dyDescent="0.2">
      <c r="A12" s="65">
        <f>Input!A110</f>
        <v>10123</v>
      </c>
      <c r="B12" s="65" t="str">
        <f>Input!B110</f>
        <v>KOM-17-CC6</v>
      </c>
      <c r="C12" s="169">
        <f>Calc!O110*1000</f>
        <v>183.69860836531953</v>
      </c>
      <c r="D12" s="169">
        <f>Calc!P110*1000</f>
        <v>6.7573518492971774E-2</v>
      </c>
      <c r="E12" s="169">
        <f>Calc!X110</f>
        <v>40.168660501925046</v>
      </c>
      <c r="F12" s="169">
        <f>Calc!Y110</f>
        <v>0.22819393120125547</v>
      </c>
      <c r="G12" s="169">
        <f>Calc!AN110</f>
        <v>0.10604511617025682</v>
      </c>
      <c r="H12" s="68">
        <f>Calc!AO110</f>
        <v>2.3139650374429787E-3</v>
      </c>
      <c r="I12" s="67">
        <f>Calc!AH110</f>
        <v>1.5030270101231913</v>
      </c>
      <c r="J12" s="67">
        <f>Calc!AI110</f>
        <v>3.3885662805117955E-2</v>
      </c>
      <c r="K12" s="67">
        <f>Calc!AJ110</f>
        <v>241.91268360951977</v>
      </c>
      <c r="L12" s="67">
        <f>Calc!AK110</f>
        <v>12.9050669281302</v>
      </c>
      <c r="M12" s="170">
        <f>Calc!AP110</f>
        <v>9.7059999999999995</v>
      </c>
      <c r="N12" s="170">
        <f>Calc!AQ110</f>
        <v>0.23710000000000001</v>
      </c>
      <c r="O12" s="170">
        <f>Calc!AW110</f>
        <v>4.9093999999999998</v>
      </c>
      <c r="P12" s="170">
        <f>Calc!AY110</f>
        <v>2.4694197558811801</v>
      </c>
      <c r="Q12" s="171">
        <f>Calc!BC110</f>
        <v>245.28761747463682</v>
      </c>
      <c r="R12" s="170">
        <f>Calc!BD110</f>
        <v>13.196285678213409</v>
      </c>
      <c r="S12" s="67">
        <f>Input!E110</f>
        <v>0</v>
      </c>
      <c r="T12" s="65"/>
      <c r="U12" s="65">
        <f>Input!K12</f>
        <v>7.1195981104245944E-3</v>
      </c>
      <c r="W12" s="65">
        <f>Calc!AS12</f>
        <v>1.6129954766470815E-3</v>
      </c>
      <c r="X12" s="65">
        <f>Calc!AT12</f>
        <v>2.0464262775999352E-6</v>
      </c>
      <c r="Y12" s="65">
        <f>Calc!AN12</f>
        <v>1.004606660359447</v>
      </c>
      <c r="Z12" s="65">
        <f>Calc!AO12</f>
        <v>1.6548950518095991E-3</v>
      </c>
      <c r="AA12" s="65">
        <f t="shared" si="0"/>
        <v>1.2419126836095198</v>
      </c>
      <c r="AB12" s="65">
        <f t="shared" si="1"/>
        <v>3.3885662805117958E-5</v>
      </c>
    </row>
    <row r="13" spans="1:28" x14ac:dyDescent="0.2">
      <c r="A13" s="65">
        <f>Input!A148</f>
        <v>10231</v>
      </c>
      <c r="B13" s="65" t="str">
        <f>Input!B148</f>
        <v>JC 2</v>
      </c>
      <c r="C13" s="169">
        <f>Calc!O148*1000</f>
        <v>6718.0514394650572</v>
      </c>
      <c r="D13" s="169">
        <f>Calc!P148*1000</f>
        <v>0.85848644945313402</v>
      </c>
      <c r="E13" s="169">
        <f>Calc!X148</f>
        <v>116.35860612536875</v>
      </c>
      <c r="F13" s="169">
        <f>Calc!Y148</f>
        <v>0.26002520292803072</v>
      </c>
      <c r="G13" s="169">
        <f>Calc!AN148</f>
        <v>6.000755377679088E-2</v>
      </c>
      <c r="H13" s="68">
        <f>Calc!AO148</f>
        <v>2.4242224882364661E-4</v>
      </c>
      <c r="I13" s="67">
        <f>Calc!AH148</f>
        <v>10.599764294066741</v>
      </c>
      <c r="J13" s="67">
        <f>Calc!AI148</f>
        <v>4.8917640282766364E-2</v>
      </c>
      <c r="K13" s="67">
        <f>Calc!AJ148</f>
        <v>218.88493668527209</v>
      </c>
      <c r="L13" s="67">
        <f>Calc!AK148</f>
        <v>0.6187407905572031</v>
      </c>
      <c r="M13" s="170">
        <f>Calc!AP148</f>
        <v>5.4973000000000001</v>
      </c>
      <c r="N13" s="170">
        <f>Calc!AQ148</f>
        <v>2.2800000000000001E-2</v>
      </c>
      <c r="O13" s="170">
        <f>Calc!AW148</f>
        <v>5.1173999999999999</v>
      </c>
      <c r="P13" s="170">
        <f>Calc!AY148</f>
        <v>0.19193743738067046</v>
      </c>
      <c r="Q13" s="171">
        <f>Calc!BC148</f>
        <v>222.06892314922237</v>
      </c>
      <c r="R13" s="170">
        <f>Calc!BD148</f>
        <v>0.6391617108332861</v>
      </c>
      <c r="S13" s="67">
        <f>Input!E148</f>
        <v>0</v>
      </c>
      <c r="T13" s="65"/>
      <c r="U13" s="65">
        <f>Input!K13</f>
        <v>7.1150803819101738E-3</v>
      </c>
      <c r="W13" s="65">
        <f>Calc!AS13</f>
        <v>2.1053634401576857E-5</v>
      </c>
      <c r="X13" s="65">
        <f>Calc!AT13</f>
        <v>1.1112120896285237E-7</v>
      </c>
      <c r="Y13" s="65">
        <f>Calc!AN13</f>
        <v>0.99964393958778874</v>
      </c>
      <c r="Z13" s="65">
        <f>Calc!AO13</f>
        <v>3.2568428658834281E-3</v>
      </c>
      <c r="AA13" s="65">
        <f t="shared" si="0"/>
        <v>1.2188849366852721</v>
      </c>
      <c r="AB13" s="65">
        <f t="shared" si="1"/>
        <v>4.8917640282766368E-5</v>
      </c>
    </row>
    <row r="14" spans="1:28" x14ac:dyDescent="0.2">
      <c r="A14" s="65">
        <f>Input!A102</f>
        <v>10119</v>
      </c>
      <c r="B14" s="65" t="str">
        <f>Input!B102</f>
        <v>KOM-17-CC2</v>
      </c>
      <c r="C14" s="169">
        <f>Calc!O102*1000</f>
        <v>437.80029566626433</v>
      </c>
      <c r="D14" s="169">
        <f>Calc!P102*1000</f>
        <v>4.7399172996678146E-2</v>
      </c>
      <c r="E14" s="169">
        <f>Calc!X102</f>
        <v>95.93249085794362</v>
      </c>
      <c r="F14" s="169">
        <f>Calc!Y102</f>
        <v>0.69957646510558158</v>
      </c>
      <c r="G14" s="169">
        <f>Calc!AN102</f>
        <v>0.11999792207883737</v>
      </c>
      <c r="H14" s="68">
        <f>Calc!AO102</f>
        <v>9.6341772742099545E-4</v>
      </c>
      <c r="I14" s="67">
        <f>Calc!AH102</f>
        <v>1.6962381418873522</v>
      </c>
      <c r="J14" s="67">
        <f>Calc!AI102</f>
        <v>1.8396628836450876E-2</v>
      </c>
      <c r="K14" s="67">
        <f>Calc!AJ102</f>
        <v>493.1505407480887</v>
      </c>
      <c r="L14" s="67">
        <f>Calc!AK102</f>
        <v>3.7995723756273958</v>
      </c>
      <c r="M14" s="170">
        <f>Calc!AP102</f>
        <v>9.0957000000000008</v>
      </c>
      <c r="N14" s="170">
        <f>Calc!AQ102</f>
        <v>8.0100000000000005E-2</v>
      </c>
      <c r="O14" s="170">
        <f>Calc!AW102</f>
        <v>5.1231999999999998</v>
      </c>
      <c r="P14" s="170">
        <f>Calc!AY102</f>
        <v>2.0312973954245424</v>
      </c>
      <c r="Q14" s="171">
        <f>Calc!BC102</f>
        <v>500.33229201292994</v>
      </c>
      <c r="R14" s="170">
        <f>Calc!BD102</f>
        <v>4.8048356765944966</v>
      </c>
      <c r="S14" s="67">
        <f>Input!E102</f>
        <v>0</v>
      </c>
      <c r="T14" s="65"/>
      <c r="U14" s="65">
        <f>Input!K14</f>
        <v>7.1099571495785146E-3</v>
      </c>
      <c r="W14" s="65">
        <f>Calc!AS14</f>
        <v>1.0277244442726858E-2</v>
      </c>
      <c r="X14" s="65">
        <f>Calc!AT14</f>
        <v>2.0304488450329816E-5</v>
      </c>
      <c r="Y14" s="65">
        <f>Calc!AN14</f>
        <v>0.62752585593126631</v>
      </c>
      <c r="Z14" s="65">
        <f>Calc!AO14</f>
        <v>1.4453294320540748E-3</v>
      </c>
      <c r="AA14" s="65">
        <f t="shared" si="0"/>
        <v>1.4931505407480887</v>
      </c>
      <c r="AB14" s="65">
        <f t="shared" si="1"/>
        <v>1.8396628836450876E-5</v>
      </c>
    </row>
    <row r="15" spans="1:28" x14ac:dyDescent="0.2">
      <c r="A15" s="65">
        <f>Input!A130</f>
        <v>10233</v>
      </c>
      <c r="B15" s="65" t="str">
        <f>Input!B130</f>
        <v>JC 8</v>
      </c>
      <c r="C15" s="169">
        <f>Calc!O130*1000</f>
        <v>347.9676337858707</v>
      </c>
      <c r="D15" s="169">
        <f>Calc!P130*1000</f>
        <v>1.8603946764394794E-2</v>
      </c>
      <c r="E15" s="169">
        <f>Calc!X130</f>
        <v>44.412430409460164</v>
      </c>
      <c r="F15" s="169">
        <f>Calc!Y130</f>
        <v>7.6229236770857231E-2</v>
      </c>
      <c r="G15" s="169">
        <f>Calc!AN130</f>
        <v>8.4273225840237581E-2</v>
      </c>
      <c r="H15" s="68">
        <f>Calc!AO130</f>
        <v>3.6244631042692781E-4</v>
      </c>
      <c r="I15" s="67">
        <f>Calc!AH130</f>
        <v>2.0252352439077743</v>
      </c>
      <c r="J15" s="67">
        <f>Calc!AI130</f>
        <v>9.3776137070133783E-3</v>
      </c>
      <c r="K15" s="67">
        <f>Calc!AJ130</f>
        <v>166.31905990818075</v>
      </c>
      <c r="L15" s="67">
        <f>Calc!AK130</f>
        <v>1.4125121423957605</v>
      </c>
      <c r="M15" s="170">
        <f>Calc!AP130</f>
        <v>8.1644000000000005</v>
      </c>
      <c r="N15" s="170">
        <f>Calc!AQ130</f>
        <v>3.8199999999999998E-2</v>
      </c>
      <c r="O15" s="170">
        <f>Calc!AW130</f>
        <v>5.2041000000000004</v>
      </c>
      <c r="P15" s="170">
        <f>Calc!AY130</f>
        <v>1.5039194700695371</v>
      </c>
      <c r="Q15" s="171">
        <f>Calc!BC130</f>
        <v>168.77969314849139</v>
      </c>
      <c r="R15" s="170">
        <f>Calc!BD130</f>
        <v>1.6024316624742965</v>
      </c>
      <c r="S15" s="67">
        <f>Input!E130</f>
        <v>0</v>
      </c>
      <c r="T15" s="65"/>
      <c r="U15" s="65">
        <f>Input!K15</f>
        <v>7.1111441475215182E-3</v>
      </c>
      <c r="W15" s="65">
        <f>Calc!AS15</f>
        <v>2.128764202019843E-5</v>
      </c>
      <c r="X15" s="65">
        <f>Calc!AT15</f>
        <v>1.4911624146269145E-7</v>
      </c>
      <c r="Y15" s="65">
        <f>Calc!AN15</f>
        <v>1.0034943849500806</v>
      </c>
      <c r="Z15" s="65">
        <f>Calc!AO15</f>
        <v>3.0132735881025401E-3</v>
      </c>
      <c r="AA15" s="65">
        <f t="shared" si="0"/>
        <v>1.1663190599081807</v>
      </c>
      <c r="AB15" s="65">
        <f t="shared" si="1"/>
        <v>9.3776137070133785E-6</v>
      </c>
    </row>
    <row r="16" spans="1:28" x14ac:dyDescent="0.2">
      <c r="A16" s="65">
        <f>Input!A384</f>
        <v>10229</v>
      </c>
      <c r="B16" s="65" t="str">
        <f>Input!B384</f>
        <v>YS 36</v>
      </c>
      <c r="C16" s="169">
        <f>Calc!O384*1000</f>
        <v>8.0901668183544846</v>
      </c>
      <c r="D16" s="169">
        <f>Calc!P384*1000</f>
        <v>7.1016994548489488E-3</v>
      </c>
      <c r="E16" s="169">
        <f>Calc!X384</f>
        <v>0.28913456995062242</v>
      </c>
      <c r="F16" s="169">
        <f>Calc!Y384</f>
        <v>9.531240567187938E-4</v>
      </c>
      <c r="G16" s="169">
        <f>Calc!AN384</f>
        <v>0.10864719474056049</v>
      </c>
      <c r="H16" s="68">
        <f>Calc!AO384</f>
        <v>5.0934358396470293E-3</v>
      </c>
      <c r="I16" s="67">
        <f>Calc!AH384</f>
        <v>9.2074053452075031</v>
      </c>
      <c r="J16" s="67">
        <f>Calc!AI384</f>
        <v>0.43263816836300889</v>
      </c>
      <c r="K16" s="67">
        <f>Calc!AJ384</f>
        <v>1107.5870379372072</v>
      </c>
      <c r="L16" s="67">
        <f>Calc!AK384</f>
        <v>7.5261646685078238</v>
      </c>
      <c r="M16" s="170">
        <f>Calc!AP384</f>
        <v>5.7464000000000004</v>
      </c>
      <c r="N16" s="170">
        <f>Calc!AQ384</f>
        <v>0.27400000000000002</v>
      </c>
      <c r="O16" s="170">
        <f>Calc!AW384</f>
        <v>5.2953999999999999</v>
      </c>
      <c r="P16" s="170">
        <f>Calc!AY384</f>
        <v>0.35745797603570806</v>
      </c>
      <c r="Q16" s="171">
        <f>Calc!BC384</f>
        <v>1124.2630405482178</v>
      </c>
      <c r="R16" s="170">
        <f>Calc!BD384</f>
        <v>7.7232040198313516</v>
      </c>
      <c r="S16" s="67">
        <f>Input!E384</f>
        <v>0</v>
      </c>
      <c r="T16" s="65"/>
      <c r="U16" s="65">
        <f>Input!K16</f>
        <v>7.1074720818549682E-3</v>
      </c>
      <c r="W16" s="65">
        <f>Calc!AS16</f>
        <v>9.3471276122101942E-3</v>
      </c>
      <c r="X16" s="65">
        <f>Calc!AT16</f>
        <v>1.702250062255967E-5</v>
      </c>
      <c r="Y16" s="65">
        <f>Calc!AN16</f>
        <v>0.7164878499757813</v>
      </c>
      <c r="Z16" s="65">
        <f>Calc!AO16</f>
        <v>1.6312577558658167E-3</v>
      </c>
      <c r="AA16" s="65">
        <f t="shared" si="0"/>
        <v>2.1075870379372073</v>
      </c>
      <c r="AB16" s="65">
        <f t="shared" si="1"/>
        <v>4.3263816836300886E-4</v>
      </c>
    </row>
    <row r="17" spans="1:28" x14ac:dyDescent="0.2">
      <c r="A17" s="65">
        <f>Input!A292</f>
        <v>10283</v>
      </c>
      <c r="B17" s="65" t="str">
        <f>Input!B292</f>
        <v>A1_2</v>
      </c>
      <c r="C17" s="169">
        <f>Calc!O292*1000</f>
        <v>3786.4876410225579</v>
      </c>
      <c r="D17" s="169">
        <f>Calc!P292*1000</f>
        <v>0.20853194388844001</v>
      </c>
      <c r="E17" s="169">
        <f>Calc!X292</f>
        <v>15.283169784917668</v>
      </c>
      <c r="F17" s="169">
        <f>Calc!Y292</f>
        <v>2.6568519385760235E-2</v>
      </c>
      <c r="G17" s="169">
        <f>Calc!AN292</f>
        <v>9.3690878116877735E-2</v>
      </c>
      <c r="H17" s="68">
        <f>Calc!AO292</f>
        <v>2.7087738012858626E-4</v>
      </c>
      <c r="I17" s="67">
        <f>Calc!AH292</f>
        <v>71.269796232093938</v>
      </c>
      <c r="J17" s="67">
        <f>Calc!AI292</f>
        <v>0.24040215444355156</v>
      </c>
      <c r="K17" s="67">
        <f>Calc!AJ292</f>
        <v>876.55207760426549</v>
      </c>
      <c r="L17" s="67">
        <f>Calc!AK292</f>
        <v>0.71587982662227534</v>
      </c>
      <c r="M17" s="170">
        <f>Calc!AP292</f>
        <v>5.5640999999999998</v>
      </c>
      <c r="N17" s="170">
        <f>Calc!AQ292</f>
        <v>1.7299999999999999E-2</v>
      </c>
      <c r="O17" s="170">
        <f>Calc!AW292</f>
        <v>5.5068999999999999</v>
      </c>
      <c r="P17" s="170">
        <f>Calc!AY292</f>
        <v>3.3092549512849977E-2</v>
      </c>
      <c r="Q17" s="171">
        <f>Calc!BC292</f>
        <v>890.28080145522279</v>
      </c>
      <c r="R17" s="170">
        <f>Calc!BD292</f>
        <v>0.73183028654591964</v>
      </c>
      <c r="S17" s="67">
        <f>Input!E292</f>
        <v>0</v>
      </c>
      <c r="T17" s="65"/>
      <c r="U17" s="65">
        <f>Input!K17</f>
        <v>7.1092092229904326E-3</v>
      </c>
      <c r="W17" s="65">
        <f>Calc!AS17</f>
        <v>2.1342772684602025E-5</v>
      </c>
      <c r="X17" s="65">
        <f>Calc!AT17</f>
        <v>1.0671501894240614E-7</v>
      </c>
      <c r="Y17" s="65">
        <f>Calc!AN17</f>
        <v>1.0012860182240357</v>
      </c>
      <c r="Z17" s="65">
        <f>Calc!AO17</f>
        <v>2.7327813702958535E-3</v>
      </c>
      <c r="AA17" s="65">
        <f t="shared" si="0"/>
        <v>1.8765520776042655</v>
      </c>
      <c r="AB17" s="65">
        <f t="shared" si="1"/>
        <v>2.4040215444355156E-4</v>
      </c>
    </row>
    <row r="18" spans="1:28" x14ac:dyDescent="0.2">
      <c r="A18" s="65">
        <f>Input!A104</f>
        <v>10120</v>
      </c>
      <c r="B18" s="65" t="str">
        <f>Input!B104</f>
        <v>KOM-17-CC3</v>
      </c>
      <c r="C18" s="169">
        <f>Calc!O104*1000</f>
        <v>175.10067328622492</v>
      </c>
      <c r="D18" s="169">
        <f>Calc!P104*1000</f>
        <v>4.579540786133289E-2</v>
      </c>
      <c r="E18" s="169">
        <f>Calc!X104</f>
        <v>47.117511711181294</v>
      </c>
      <c r="F18" s="169">
        <f>Calc!Y104</f>
        <v>0.26691355540039785</v>
      </c>
      <c r="G18" s="169">
        <f>Calc!AN104</f>
        <v>0.12483152529926353</v>
      </c>
      <c r="H18" s="68">
        <f>Calc!AO104</f>
        <v>1.9537851527599687E-3</v>
      </c>
      <c r="I18" s="67">
        <f>Calc!AH104</f>
        <v>1.4421748967190737</v>
      </c>
      <c r="J18" s="67">
        <f>Calc!AI104</f>
        <v>2.4002040087043923E-2</v>
      </c>
      <c r="K18" s="67">
        <f>Calc!AJ104</f>
        <v>228.713299299391</v>
      </c>
      <c r="L18" s="67">
        <f>Calc!AK104</f>
        <v>7.7126947872889229</v>
      </c>
      <c r="M18" s="170">
        <f>Calc!AP104</f>
        <v>11.645200000000001</v>
      </c>
      <c r="N18" s="170">
        <f>Calc!AQ104</f>
        <v>0.21079999999999999</v>
      </c>
      <c r="O18" s="170">
        <f>Calc!AW104</f>
        <v>5.6497000000000002</v>
      </c>
      <c r="P18" s="170">
        <f>Calc!AY104</f>
        <v>3.0976044519130514</v>
      </c>
      <c r="Q18" s="171">
        <f>Calc!BC104</f>
        <v>232.38908174814674</v>
      </c>
      <c r="R18" s="170">
        <f>Calc!BD104</f>
        <v>8.0956719950667786</v>
      </c>
      <c r="S18" s="67">
        <f>Input!E104</f>
        <v>0</v>
      </c>
      <c r="T18" s="65"/>
      <c r="U18" s="65">
        <f>Input!K18</f>
        <v>7.1056409822674513E-3</v>
      </c>
      <c r="W18" s="65">
        <f>Calc!AS18</f>
        <v>4.9989259758339878E-3</v>
      </c>
      <c r="X18" s="65">
        <f>Calc!AT18</f>
        <v>9.1388002010560971E-6</v>
      </c>
      <c r="Y18" s="65">
        <f>Calc!AN18</f>
        <v>0.7146369208277934</v>
      </c>
      <c r="Z18" s="65">
        <f>Calc!AO18</f>
        <v>1.6779549638411995E-3</v>
      </c>
      <c r="AA18" s="65">
        <f t="shared" si="0"/>
        <v>1.228713299299391</v>
      </c>
      <c r="AB18" s="65">
        <f t="shared" si="1"/>
        <v>2.4002040087043922E-5</v>
      </c>
    </row>
    <row r="19" spans="1:28" x14ac:dyDescent="0.2">
      <c r="A19" s="65">
        <f>Input!A146</f>
        <v>10230</v>
      </c>
      <c r="B19" s="65" t="str">
        <f>Input!B146</f>
        <v>JC 1</v>
      </c>
      <c r="C19" s="169">
        <f>Calc!O146*1000</f>
        <v>1775.7391473583568</v>
      </c>
      <c r="D19" s="169">
        <f>Calc!P146*1000</f>
        <v>9.2208956434714398E-2</v>
      </c>
      <c r="E19" s="169">
        <f>Calc!X146</f>
        <v>37.74168185234366</v>
      </c>
      <c r="F19" s="169">
        <f>Calc!Y146</f>
        <v>5.987385478965139E-2</v>
      </c>
      <c r="G19" s="169">
        <f>Calc!AN146</f>
        <v>6.6505394808525423E-2</v>
      </c>
      <c r="H19" s="68">
        <f>Calc!AO146</f>
        <v>2.1500803203144627E-4</v>
      </c>
      <c r="I19" s="67">
        <f>Calc!AH146</f>
        <v>9.5901355281386262</v>
      </c>
      <c r="J19" s="67">
        <f>Calc!AI146</f>
        <v>3.4532366017248135E-2</v>
      </c>
      <c r="K19" s="67">
        <f>Calc!AJ146</f>
        <v>191.90563344815303</v>
      </c>
      <c r="L19" s="67">
        <f>Calc!AK146</f>
        <v>0.4570644483963191</v>
      </c>
      <c r="M19" s="170">
        <f>Calc!AP146</f>
        <v>6.2516999999999996</v>
      </c>
      <c r="N19" s="170">
        <f>Calc!AQ146</f>
        <v>2.0899999999999998E-2</v>
      </c>
      <c r="O19" s="170">
        <f>Calc!AW146</f>
        <v>5.7747999999999999</v>
      </c>
      <c r="P19" s="170">
        <f>Calc!AY146</f>
        <v>0.24025265933790571</v>
      </c>
      <c r="Q19" s="171">
        <f>Calc!BC146</f>
        <v>195.05871012951408</v>
      </c>
      <c r="R19" s="170">
        <f>Calc!BD146</f>
        <v>0.4830316345084758</v>
      </c>
      <c r="S19" s="67">
        <f>Input!E146</f>
        <v>0</v>
      </c>
      <c r="T19" s="65"/>
      <c r="U19" s="65">
        <f>Input!K19</f>
        <v>7.1055591685537075E-3</v>
      </c>
      <c r="W19" s="65">
        <f>Calc!AS19</f>
        <v>2.1238133808131214E-5</v>
      </c>
      <c r="X19" s="65">
        <f>Calc!AT19</f>
        <v>1.0318130917872189E-7</v>
      </c>
      <c r="Y19" s="65">
        <f>Calc!AN19</f>
        <v>1.0023089765246418</v>
      </c>
      <c r="Z19" s="65">
        <f>Calc!AO19</f>
        <v>3.1070347596084407E-3</v>
      </c>
      <c r="AA19" s="65">
        <f t="shared" si="0"/>
        <v>1.191905633448153</v>
      </c>
      <c r="AB19" s="65">
        <f t="shared" si="1"/>
        <v>3.4532366017248134E-5</v>
      </c>
    </row>
    <row r="20" spans="1:28" x14ac:dyDescent="0.2">
      <c r="A20" s="65">
        <f>Input!A290</f>
        <v>10282</v>
      </c>
      <c r="B20" s="65" t="str">
        <f>Input!B290</f>
        <v>A1_1</v>
      </c>
      <c r="C20" s="169">
        <f>Calc!O290*1000</f>
        <v>3199.1420144122585</v>
      </c>
      <c r="D20" s="169">
        <f>Calc!P290*1000</f>
        <v>0.19786929233472145</v>
      </c>
      <c r="E20" s="169">
        <f>Calc!X290</f>
        <v>19.661157243338657</v>
      </c>
      <c r="F20" s="169">
        <f>Calc!Y290</f>
        <v>3.8063824225860479E-2</v>
      </c>
      <c r="G20" s="169">
        <f>Calc!AN290</f>
        <v>0.10706999712279382</v>
      </c>
      <c r="H20" s="68">
        <f>Calc!AO290</f>
        <v>3.0154155681029568E-4</v>
      </c>
      <c r="I20" s="67">
        <f>Calc!AH290</f>
        <v>53.515718398027616</v>
      </c>
      <c r="J20" s="67">
        <f>Calc!AI290</f>
        <v>0.18286250120786268</v>
      </c>
      <c r="K20" s="67">
        <f>Calc!AJ290</f>
        <v>874.59937850062784</v>
      </c>
      <c r="L20" s="67">
        <f>Calc!AK290</f>
        <v>0.75301922387433584</v>
      </c>
      <c r="M20" s="170">
        <f>Calc!AP290</f>
        <v>6.3856999999999999</v>
      </c>
      <c r="N20" s="170">
        <f>Calc!AQ290</f>
        <v>1.9E-2</v>
      </c>
      <c r="O20" s="170">
        <f>Calc!AW290</f>
        <v>6.2986000000000004</v>
      </c>
      <c r="P20" s="170">
        <f>Calc!AY290</f>
        <v>4.7418650650484458E-2</v>
      </c>
      <c r="Q20" s="171">
        <f>Calc!BC290</f>
        <v>890.28439398358648</v>
      </c>
      <c r="R20" s="170">
        <f>Calc!BD290</f>
        <v>0.77572691214389811</v>
      </c>
      <c r="S20" s="67">
        <f>Input!E290</f>
        <v>0</v>
      </c>
      <c r="T20" s="65"/>
      <c r="U20" s="65">
        <f>Input!K20</f>
        <v>7.1285992008951332E-3</v>
      </c>
      <c r="W20" s="65">
        <f>Calc!AS20</f>
        <v>4.768289333065133E-3</v>
      </c>
      <c r="X20" s="65">
        <f>Calc!AT20</f>
        <v>6.1069024827123617E-6</v>
      </c>
      <c r="Y20" s="65">
        <f>Calc!AN20</f>
        <v>0.70950035280682688</v>
      </c>
      <c r="Z20" s="65">
        <f>Calc!AO20</f>
        <v>1.402723923128821E-3</v>
      </c>
      <c r="AA20" s="65">
        <f t="shared" si="0"/>
        <v>1.8745993785006279</v>
      </c>
      <c r="AB20" s="65">
        <f t="shared" si="1"/>
        <v>1.8286250120786267E-4</v>
      </c>
    </row>
    <row r="21" spans="1:28" x14ac:dyDescent="0.2">
      <c r="A21" s="65">
        <f>Input!A128</f>
        <v>10228</v>
      </c>
      <c r="B21" s="65" t="str">
        <f>Input!B128</f>
        <v>YS 32</v>
      </c>
      <c r="C21" s="169">
        <f>Calc!O128*1000</f>
        <v>820.83526268876687</v>
      </c>
      <c r="D21" s="169">
        <f>Calc!P128*1000</f>
        <v>4.3609916807601595E-2</v>
      </c>
      <c r="E21" s="169">
        <f>Calc!X128</f>
        <v>20.520104482891309</v>
      </c>
      <c r="F21" s="169">
        <f>Calc!Y128</f>
        <v>3.2522113933357029E-2</v>
      </c>
      <c r="G21" s="169">
        <f>Calc!AN128</f>
        <v>0.13625678851395162</v>
      </c>
      <c r="H21" s="68">
        <f>Calc!AO128</f>
        <v>4.6209666764281723E-4</v>
      </c>
      <c r="I21" s="67">
        <f>Calc!AH128</f>
        <v>16.739772546182369</v>
      </c>
      <c r="J21" s="67">
        <f>Calc!AI128</f>
        <v>6.2657796541160923E-2</v>
      </c>
      <c r="K21" s="67">
        <f>Calc!AJ128</f>
        <v>1257.8995526212364</v>
      </c>
      <c r="L21" s="67">
        <f>Calc!AK128</f>
        <v>1.2114004780676257</v>
      </c>
      <c r="M21" s="170">
        <f>Calc!AP128</f>
        <v>6.7506000000000004</v>
      </c>
      <c r="N21" s="170">
        <f>Calc!AQ128</f>
        <v>2.3699999999999999E-2</v>
      </c>
      <c r="O21" s="170">
        <f>Calc!AW128</f>
        <v>6.4569999999999999</v>
      </c>
      <c r="P21" s="170">
        <f>Calc!AY128</f>
        <v>0.14914883173916399</v>
      </c>
      <c r="Q21" s="171">
        <f>Calc!BC128</f>
        <v>1281.031162898089</v>
      </c>
      <c r="R21" s="170">
        <f>Calc!BD128</f>
        <v>1.3463618152214996</v>
      </c>
      <c r="S21" s="67">
        <f>Input!E128</f>
        <v>0</v>
      </c>
      <c r="T21" s="65"/>
      <c r="U21" s="65">
        <f>Input!K21</f>
        <v>7.1276608687741421E-3</v>
      </c>
      <c r="W21" s="65">
        <f>Calc!AS21</f>
        <v>2.1047829279897156E-5</v>
      </c>
      <c r="X21" s="65">
        <f>Calc!AT21</f>
        <v>9.4004494341131949E-8</v>
      </c>
      <c r="Y21" s="65">
        <f>Calc!AN21</f>
        <v>1.0003433334145595</v>
      </c>
      <c r="Z21" s="65">
        <f>Calc!AO21</f>
        <v>2.0267855849007595E-3</v>
      </c>
      <c r="AA21" s="65">
        <f t="shared" si="0"/>
        <v>2.2578995526212364</v>
      </c>
      <c r="AB21" s="65">
        <f t="shared" si="1"/>
        <v>6.2657796541160918E-5</v>
      </c>
    </row>
    <row r="22" spans="1:28" x14ac:dyDescent="0.2">
      <c r="A22" s="65">
        <f>Input!A154</f>
        <v>10235</v>
      </c>
      <c r="B22" s="65" t="str">
        <f>Input!B154</f>
        <v>JC 11</v>
      </c>
      <c r="C22" s="169">
        <f>Calc!O154*1000</f>
        <v>5869.3868909111807</v>
      </c>
      <c r="D22" s="169">
        <f>Calc!P154*1000</f>
        <v>0.73052812477490647</v>
      </c>
      <c r="E22" s="169">
        <f>Calc!X154</f>
        <v>3.0678830726578608</v>
      </c>
      <c r="F22" s="169">
        <f>Calc!Y154</f>
        <v>5.3119282366599248E-3</v>
      </c>
      <c r="G22" s="169">
        <f>Calc!AN154</f>
        <v>7.72439935727227E-2</v>
      </c>
      <c r="H22" s="68">
        <f>Calc!AO154</f>
        <v>2.4650796597797288E-4</v>
      </c>
      <c r="I22" s="67">
        <f>Calc!AH154</f>
        <v>453.40755337832638</v>
      </c>
      <c r="J22" s="67">
        <f>Calc!AI154</f>
        <v>1.6452388771102715</v>
      </c>
      <c r="K22" s="67">
        <f>Calc!AJ154</f>
        <v>202.18026921966393</v>
      </c>
      <c r="L22" s="67">
        <f>Calc!AK154</f>
        <v>0.48842989854920216</v>
      </c>
      <c r="M22" s="170">
        <f>Calc!AP154</f>
        <v>7.2290000000000001</v>
      </c>
      <c r="N22" s="170">
        <f>Calc!AQ154</f>
        <v>2.3699999999999999E-2</v>
      </c>
      <c r="O22" s="170">
        <f>Calc!AW154</f>
        <v>7.2173999999999996</v>
      </c>
      <c r="P22" s="170">
        <f>Calc!AY154</f>
        <v>2.4726245678595691E-2</v>
      </c>
      <c r="Q22" s="171">
        <f>Calc!BC154</f>
        <v>206.3404876812146</v>
      </c>
      <c r="R22" s="170">
        <f>Calc!BD154</f>
        <v>0.4986881095148582</v>
      </c>
      <c r="S22" s="67">
        <f>Input!E154</f>
        <v>0</v>
      </c>
      <c r="T22" s="65"/>
      <c r="U22" s="65">
        <f>Input!K22</f>
        <v>7.1237761574657523E-3</v>
      </c>
      <c r="W22" s="65">
        <f>Calc!AS22</f>
        <v>4.3049838885852185E-3</v>
      </c>
      <c r="X22" s="65">
        <f>Calc!AT22</f>
        <v>6.2263016244855201E-6</v>
      </c>
      <c r="Y22" s="65">
        <f>Calc!AN22</f>
        <v>0.61956235675569327</v>
      </c>
      <c r="Z22" s="65">
        <f>Calc!AO22</f>
        <v>1.6539094386049198E-3</v>
      </c>
      <c r="AA22" s="65">
        <f t="shared" si="0"/>
        <v>1.2021802692196639</v>
      </c>
      <c r="AB22" s="65">
        <f t="shared" si="1"/>
        <v>1.6452388771102716E-3</v>
      </c>
    </row>
    <row r="23" spans="1:28" x14ac:dyDescent="0.2">
      <c r="A23" s="65">
        <f>Input!A150</f>
        <v>10232</v>
      </c>
      <c r="B23" s="65" t="str">
        <f>Input!B150</f>
        <v>JC 7</v>
      </c>
      <c r="C23" s="169">
        <f>Calc!O150*1000</f>
        <v>1142.0705489260311</v>
      </c>
      <c r="D23" s="169">
        <f>Calc!P150*1000</f>
        <v>7.2759360118789362E-2</v>
      </c>
      <c r="E23" s="169">
        <f>Calc!X150</f>
        <v>87.813857322907651</v>
      </c>
      <c r="F23" s="169">
        <f>Calc!Y150</f>
        <v>0.13210676745686153</v>
      </c>
      <c r="G23" s="169">
        <f>Calc!AN150</f>
        <v>9.6399427299621365E-2</v>
      </c>
      <c r="H23" s="68">
        <f>Calc!AO150</f>
        <v>3.0534105783577571E-4</v>
      </c>
      <c r="I23" s="67">
        <f>Calc!AH150</f>
        <v>3.8367723496591744</v>
      </c>
      <c r="J23" s="67">
        <f>Calc!AI150</f>
        <v>1.3451666892978033E-2</v>
      </c>
      <c r="K23" s="67">
        <f>Calc!AJ150</f>
        <v>168.8654683786408</v>
      </c>
      <c r="L23" s="67">
        <f>Calc!AK150</f>
        <v>0.6669026747065061</v>
      </c>
      <c r="M23" s="170">
        <f>Calc!AP150</f>
        <v>9.3673000000000002</v>
      </c>
      <c r="N23" s="170">
        <f>Calc!AQ150</f>
        <v>3.2599999999999997E-2</v>
      </c>
      <c r="O23" s="170">
        <f>Calc!AW150</f>
        <v>7.5987999999999998</v>
      </c>
      <c r="P23" s="170">
        <f>Calc!AY150</f>
        <v>0.89355518315855975</v>
      </c>
      <c r="Q23" s="171">
        <f>Calc!BC150</f>
        <v>172.52577098756066</v>
      </c>
      <c r="R23" s="170">
        <f>Calc!BD150</f>
        <v>0.80840573191525078</v>
      </c>
      <c r="S23" s="67">
        <f>Input!E150</f>
        <v>0</v>
      </c>
      <c r="T23" s="65"/>
      <c r="U23" s="65">
        <f>Input!K23</f>
        <v>7.1276608687741421E-3</v>
      </c>
      <c r="W23" s="65">
        <f>Calc!AS23</f>
        <v>2.1047829279897156E-5</v>
      </c>
      <c r="X23" s="65">
        <f>Calc!AT23</f>
        <v>9.4004494341131949E-8</v>
      </c>
      <c r="Y23" s="65">
        <f>Calc!AN23</f>
        <v>1.0003433334145595</v>
      </c>
      <c r="Z23" s="65">
        <f>Calc!AO23</f>
        <v>2.0267855849007595E-3</v>
      </c>
      <c r="AA23" s="65">
        <f t="shared" si="0"/>
        <v>1.1688654683786408</v>
      </c>
      <c r="AB23" s="65">
        <f t="shared" si="1"/>
        <v>1.3451666892978033E-5</v>
      </c>
    </row>
    <row r="24" spans="1:28" x14ac:dyDescent="0.2">
      <c r="A24" s="65">
        <f>Input!A152</f>
        <v>10234</v>
      </c>
      <c r="B24" s="65" t="str">
        <f>Input!B152</f>
        <v>JC 10</v>
      </c>
      <c r="C24" s="169">
        <f>Calc!O152*1000</f>
        <v>2821.0806704209294</v>
      </c>
      <c r="D24" s="169">
        <f>Calc!P152*1000</f>
        <v>0.24800672319451902</v>
      </c>
      <c r="E24" s="169">
        <f>Calc!X152</f>
        <v>21.649979919913648</v>
      </c>
      <c r="F24" s="169">
        <f>Calc!Y152</f>
        <v>3.9442862430517402E-2</v>
      </c>
      <c r="G24" s="169">
        <f>Calc!AN152</f>
        <v>9.4692426494976153E-2</v>
      </c>
      <c r="H24" s="68">
        <f>Calc!AO152</f>
        <v>3.2930721562621397E-4</v>
      </c>
      <c r="I24" s="67">
        <f>Calc!AH152</f>
        <v>37.80684035521378</v>
      </c>
      <c r="J24" s="67">
        <f>Calc!AI152</f>
        <v>0.14839095665678018</v>
      </c>
      <c r="K24" s="67">
        <f>Calc!AJ152</f>
        <v>358.86208268080952</v>
      </c>
      <c r="L24" s="67">
        <f>Calc!AK152</f>
        <v>0.60377317191781998</v>
      </c>
      <c r="M24" s="170">
        <f>Calc!AP152</f>
        <v>7.8529</v>
      </c>
      <c r="N24" s="170">
        <f>Calc!AQ152</f>
        <v>2.8400000000000002E-2</v>
      </c>
      <c r="O24" s="170">
        <f>Calc!AW152</f>
        <v>7.7024999999999997</v>
      </c>
      <c r="P24" s="170">
        <f>Calc!AY152</f>
        <v>8.0546726586958148E-2</v>
      </c>
      <c r="Q24" s="171">
        <f>Calc!BC152</f>
        <v>366.74803569120951</v>
      </c>
      <c r="R24" s="170">
        <f>Calc!BD152</f>
        <v>0.62264699696779102</v>
      </c>
      <c r="S24" s="67">
        <f>Input!E152</f>
        <v>0</v>
      </c>
    </row>
    <row r="25" spans="1:28" x14ac:dyDescent="0.2">
      <c r="A25" s="65">
        <f>Input!A272</f>
        <v>10274</v>
      </c>
      <c r="B25" s="65" t="str">
        <f>Input!B272</f>
        <v>A4a_1</v>
      </c>
      <c r="C25" s="169">
        <f>Calc!O272*1000</f>
        <v>1879.4860199246336</v>
      </c>
      <c r="D25" s="169">
        <f>Calc!P272*1000</f>
        <v>0.12675567725398781</v>
      </c>
      <c r="E25" s="169">
        <f>Calc!X272</f>
        <v>19.557770403624264</v>
      </c>
      <c r="F25" s="169">
        <f>Calc!Y272</f>
        <v>4.3798920908431127E-2</v>
      </c>
      <c r="G25" s="169">
        <f>Calc!AN272</f>
        <v>0.13886439075757934</v>
      </c>
      <c r="H25" s="68">
        <f>Calc!AO272</f>
        <v>5.5857025719517042E-4</v>
      </c>
      <c r="I25" s="67">
        <f>Calc!AH272</f>
        <v>41.100591668073363</v>
      </c>
      <c r="J25" s="67">
        <f>Calc!AI272</f>
        <v>0.18919882050159642</v>
      </c>
      <c r="K25" s="67">
        <f>Calc!AJ272</f>
        <v>875.87184456499153</v>
      </c>
      <c r="L25" s="67">
        <f>Calc!AK272</f>
        <v>0.874504644773752</v>
      </c>
      <c r="M25" s="170">
        <f>Calc!AP272</f>
        <v>8.3392999999999997</v>
      </c>
      <c r="N25" s="170">
        <f>Calc!AQ272</f>
        <v>3.4599999999999999E-2</v>
      </c>
      <c r="O25" s="170">
        <f>Calc!AW272</f>
        <v>8.1922999999999995</v>
      </c>
      <c r="P25" s="170">
        <f>Calc!AY272</f>
        <v>8.1492373120947842E-2</v>
      </c>
      <c r="Q25" s="171">
        <f>Calc!BC272</f>
        <v>896.35715694637997</v>
      </c>
      <c r="R25" s="170">
        <f>Calc!BD272</f>
        <v>0.91839200941614085</v>
      </c>
      <c r="S25" s="67">
        <f>Input!E272</f>
        <v>0</v>
      </c>
      <c r="T25" s="65"/>
      <c r="U25" s="65">
        <f>Input!K25</f>
        <v>7.1504727779344553E-3</v>
      </c>
      <c r="W25" s="65">
        <f>Calc!AS25</f>
        <v>2.2496677195465587E-5</v>
      </c>
      <c r="X25" s="65">
        <f>Calc!AT25</f>
        <v>4.8218997500943973E-7</v>
      </c>
      <c r="Y25" s="65">
        <f>Calc!AN25</f>
        <v>1.0004112144708843</v>
      </c>
      <c r="Z25" s="65">
        <f>Calc!AO25</f>
        <v>6.296371665873394E-3</v>
      </c>
      <c r="AA25" s="65">
        <f>1+K25/1000</f>
        <v>1.8758718445649916</v>
      </c>
      <c r="AB25" s="65">
        <f>J25/1000</f>
        <v>1.8919882050159642E-4</v>
      </c>
    </row>
    <row r="26" spans="1:28" x14ac:dyDescent="0.2">
      <c r="A26" s="65">
        <f>Input!A280</f>
        <v>10278</v>
      </c>
      <c r="B26" s="65" t="str">
        <f>Input!B280</f>
        <v>B3a_1</v>
      </c>
      <c r="C26" s="169">
        <f>Calc!O280*1000</f>
        <v>3246.199186220691</v>
      </c>
      <c r="D26" s="169">
        <f>Calc!P280*1000</f>
        <v>0.20243763643028026</v>
      </c>
      <c r="E26" s="169">
        <f>Calc!X280</f>
        <v>46.625069467814697</v>
      </c>
      <c r="F26" s="169">
        <f>Calc!Y280</f>
        <v>8.9236041079140169E-2</v>
      </c>
      <c r="G26" s="169">
        <f>Calc!AN280</f>
        <v>0.13952910389290343</v>
      </c>
      <c r="H26" s="68">
        <f>Calc!AO280</f>
        <v>4.0993803720729176E-4</v>
      </c>
      <c r="I26" s="67">
        <f>Calc!AH280</f>
        <v>29.81049476594012</v>
      </c>
      <c r="J26" s="67">
        <f>Calc!AI280</f>
        <v>0.10451144106164263</v>
      </c>
      <c r="K26" s="67">
        <f>Calc!AJ280</f>
        <v>830.97815585014473</v>
      </c>
      <c r="L26" s="67">
        <f>Calc!AK280</f>
        <v>0.90662289992376111</v>
      </c>
      <c r="M26" s="170">
        <f>Calc!AP280</f>
        <v>8.5945</v>
      </c>
      <c r="N26" s="170">
        <f>Calc!AQ280</f>
        <v>2.5499999999999998E-2</v>
      </c>
      <c r="O26" s="170">
        <f>Calc!AW280</f>
        <v>8.3865999999999996</v>
      </c>
      <c r="P26" s="170">
        <f>Calc!AY280</f>
        <v>0.10749482438407304</v>
      </c>
      <c r="Q26" s="171">
        <f>Calc!BC280</f>
        <v>850.87990493036466</v>
      </c>
      <c r="R26" s="170">
        <f>Calc!BD280</f>
        <v>0.96355300370911379</v>
      </c>
      <c r="S26" s="67">
        <f>Input!E280</f>
        <v>0</v>
      </c>
      <c r="T26" s="65"/>
      <c r="U26" s="65">
        <f>Input!K26</f>
        <v>7.1492269626844823E-3</v>
      </c>
      <c r="W26" s="65">
        <f>Calc!AS26</f>
        <v>0.41860598348833084</v>
      </c>
      <c r="X26" s="65">
        <f>Calc!AT26</f>
        <v>8.0626221297637349E-4</v>
      </c>
      <c r="Y26" s="65">
        <f>Calc!AN26</f>
        <v>0.77199264436992632</v>
      </c>
      <c r="Z26" s="65">
        <f>Calc!AO26</f>
        <v>3.4930467013073946E-3</v>
      </c>
      <c r="AA26" s="65">
        <f>1+K26/1000</f>
        <v>1.8309781558501448</v>
      </c>
      <c r="AB26" s="65">
        <f>J26/1000</f>
        <v>1.0451144106164263E-4</v>
      </c>
    </row>
    <row r="27" spans="1:28" x14ac:dyDescent="0.2">
      <c r="A27" s="65">
        <f>Input!A282</f>
        <v>10279</v>
      </c>
      <c r="B27" s="65" t="str">
        <f>Input!B282</f>
        <v>B3a_2</v>
      </c>
      <c r="C27" s="169">
        <f>Calc!O282*1000</f>
        <v>2425.6885383586487</v>
      </c>
      <c r="D27" s="169">
        <f>Calc!P282*1000</f>
        <v>9.1356690441303498E-2</v>
      </c>
      <c r="E27" s="169">
        <f>Calc!X282</f>
        <v>40.483226677570315</v>
      </c>
      <c r="F27" s="169">
        <f>Calc!Y282</f>
        <v>6.1594566142031695E-2</v>
      </c>
      <c r="G27" s="169">
        <f>Calc!AN282</f>
        <v>0.15024317511672264</v>
      </c>
      <c r="H27" s="68">
        <f>Calc!AO282</f>
        <v>4.1579843658517263E-4</v>
      </c>
      <c r="I27" s="67">
        <f>Calc!AH282</f>
        <v>27.660631415791375</v>
      </c>
      <c r="J27" s="67">
        <f>Calc!AI282</f>
        <v>8.735053432081577E-2</v>
      </c>
      <c r="K27" s="67">
        <f>Calc!AJ282</f>
        <v>823.24111585539652</v>
      </c>
      <c r="L27" s="67">
        <f>Calc!AK282</f>
        <v>0.84310762369937498</v>
      </c>
      <c r="M27" s="170">
        <f>Calc!AP282</f>
        <v>9.3202999999999996</v>
      </c>
      <c r="N27" s="170">
        <f>Calc!AQ282</f>
        <v>2.7400000000000001E-2</v>
      </c>
      <c r="O27" s="170">
        <f>Calc!AW282</f>
        <v>9.0778999999999996</v>
      </c>
      <c r="P27" s="170">
        <f>Calc!AY282</f>
        <v>0.12449441413440697</v>
      </c>
      <c r="Q27" s="171">
        <f>Calc!BC282</f>
        <v>844.60368721163491</v>
      </c>
      <c r="R27" s="170">
        <f>Calc!BD282</f>
        <v>0.91446819366375187</v>
      </c>
      <c r="S27" s="67">
        <f>Input!E282</f>
        <v>0</v>
      </c>
      <c r="T27" s="65"/>
      <c r="U27" s="65">
        <f>Input!K27</f>
        <v>7.1504727779344553E-3</v>
      </c>
      <c r="W27" s="65">
        <f>Calc!AS27</f>
        <v>2.2496677195465587E-5</v>
      </c>
      <c r="X27" s="65">
        <f>Calc!AT27</f>
        <v>4.8218997500943973E-7</v>
      </c>
      <c r="Y27" s="65">
        <f>Calc!AN27</f>
        <v>1.0004112144708843</v>
      </c>
      <c r="Z27" s="65">
        <f>Calc!AO27</f>
        <v>6.296371665873394E-3</v>
      </c>
      <c r="AA27" s="65">
        <f>1+K27/1000</f>
        <v>1.8232411158553965</v>
      </c>
      <c r="AB27" s="65">
        <f>J27/1000</f>
        <v>8.7350534320815765E-5</v>
      </c>
    </row>
    <row r="28" spans="1:28" x14ac:dyDescent="0.2">
      <c r="A28" s="65">
        <f>Input!A296</f>
        <v>10285</v>
      </c>
      <c r="B28" s="65" t="str">
        <f>Input!B296</f>
        <v>B1a_2</v>
      </c>
      <c r="C28" s="169">
        <f>Calc!O296*1000</f>
        <v>3040.0212125390881</v>
      </c>
      <c r="D28" s="169">
        <f>Calc!P296*1000</f>
        <v>0.16776597774143634</v>
      </c>
      <c r="E28" s="169">
        <f>Calc!X296</f>
        <v>33.944291078281147</v>
      </c>
      <c r="F28" s="169">
        <f>Calc!Y296</f>
        <v>5.3048377191557979E-2</v>
      </c>
      <c r="G28" s="169">
        <f>Calc!AN296</f>
        <v>0.15907762494290245</v>
      </c>
      <c r="H28" s="68">
        <f>Calc!AO296</f>
        <v>4.173354085540386E-4</v>
      </c>
      <c r="I28" s="67">
        <f>Calc!AH296</f>
        <v>43.599560629073849</v>
      </c>
      <c r="J28" s="67">
        <f>Calc!AI296</f>
        <v>0.13311736480674713</v>
      </c>
      <c r="K28" s="67">
        <f>Calc!AJ296</f>
        <v>814.23889209826723</v>
      </c>
      <c r="L28" s="67">
        <f>Calc!AK296</f>
        <v>1.013015035420445</v>
      </c>
      <c r="M28" s="170">
        <f>Calc!AP296</f>
        <v>9.9417000000000009</v>
      </c>
      <c r="N28" s="170">
        <f>Calc!AQ296</f>
        <v>2.7300000000000001E-2</v>
      </c>
      <c r="O28" s="170">
        <f>Calc!AW296</f>
        <v>9.7789000000000001</v>
      </c>
      <c r="P28" s="170">
        <f>Calc!AY296</f>
        <v>8.615797023915657E-2</v>
      </c>
      <c r="Q28" s="171">
        <f>Calc!BC296</f>
        <v>837.02207551882429</v>
      </c>
      <c r="R28" s="170">
        <f>Calc!BD296</f>
        <v>1.0610606803396936</v>
      </c>
      <c r="S28" s="67">
        <f>Input!E296</f>
        <v>0</v>
      </c>
    </row>
    <row r="29" spans="1:28" x14ac:dyDescent="0.2">
      <c r="A29" s="65">
        <f>Input!A294</f>
        <v>10284</v>
      </c>
      <c r="B29" s="65" t="str">
        <f>Input!B294</f>
        <v>B1a_1</v>
      </c>
      <c r="C29" s="169">
        <f>Calc!O294*1000</f>
        <v>3323.425262812184</v>
      </c>
      <c r="D29" s="169">
        <f>Calc!P294*1000</f>
        <v>0.16556012871158651</v>
      </c>
      <c r="E29" s="169">
        <f>Calc!X294</f>
        <v>83.497480333419091</v>
      </c>
      <c r="F29" s="169">
        <f>Calc!Y294</f>
        <v>0.14537894838787799</v>
      </c>
      <c r="G29" s="169">
        <f>Calc!AN294</f>
        <v>0.16358389814883492</v>
      </c>
      <c r="H29" s="68">
        <f>Calc!AO294</f>
        <v>4.2589728593210314E-4</v>
      </c>
      <c r="I29" s="67">
        <f>Calc!AH294</f>
        <v>19.947093245879959</v>
      </c>
      <c r="J29" s="67">
        <f>Calc!AI294</f>
        <v>6.2467952626528329E-2</v>
      </c>
      <c r="K29" s="67">
        <f>Calc!AJ294</f>
        <v>828.35942390273215</v>
      </c>
      <c r="L29" s="67">
        <f>Calc!AK294</f>
        <v>0.71887290925705671</v>
      </c>
      <c r="M29" s="170">
        <f>Calc!AP294</f>
        <v>10.151999999999999</v>
      </c>
      <c r="N29" s="170">
        <f>Calc!AQ294</f>
        <v>2.7900000000000001E-2</v>
      </c>
      <c r="O29" s="170">
        <f>Calc!AW294</f>
        <v>9.7883999999999993</v>
      </c>
      <c r="P29" s="170">
        <f>Calc!AY294</f>
        <v>0.18452714855548893</v>
      </c>
      <c r="Q29" s="171">
        <f>Calc!BC294</f>
        <v>851.56054298236427</v>
      </c>
      <c r="R29" s="170">
        <f>Calc!BD294</f>
        <v>0.86184545018078962</v>
      </c>
      <c r="S29" s="67">
        <f>Input!E294</f>
        <v>0</v>
      </c>
      <c r="T29" s="65"/>
      <c r="U29" s="65">
        <f>Input!K29</f>
        <v>7.1228792806217163E-3</v>
      </c>
      <c r="W29" s="65">
        <f>Calc!AS29</f>
        <v>2.1664368448830024E-5</v>
      </c>
      <c r="X29" s="65">
        <f>Calc!AT29</f>
        <v>6.3040768923339029E-8</v>
      </c>
      <c r="Y29" s="65">
        <f>Calc!AN29</f>
        <v>1.000598669366652</v>
      </c>
      <c r="Z29" s="65">
        <f>Calc!AO29</f>
        <v>2.2025383574149327E-3</v>
      </c>
      <c r="AA29" s="65">
        <f t="shared" ref="AA29:AA41" si="2">1+K29/1000</f>
        <v>1.8283594239027321</v>
      </c>
      <c r="AB29" s="65">
        <f t="shared" ref="AB29:AB41" si="3">J29/1000</f>
        <v>6.2467952626528331E-5</v>
      </c>
    </row>
    <row r="30" spans="1:28" x14ac:dyDescent="0.2">
      <c r="A30" s="65">
        <f>Input!A274</f>
        <v>10275</v>
      </c>
      <c r="B30" s="65" t="str">
        <f>Input!B274</f>
        <v>A4a_2</v>
      </c>
      <c r="C30" s="169">
        <f>Calc!O274*1000</f>
        <v>2164.7762344092926</v>
      </c>
      <c r="D30" s="169">
        <f>Calc!P274*1000</f>
        <v>0.16398171127812339</v>
      </c>
      <c r="E30" s="169">
        <f>Calc!X274</f>
        <v>16.606741816239609</v>
      </c>
      <c r="F30" s="169">
        <f>Calc!Y274</f>
        <v>3.0360267157461655E-2</v>
      </c>
      <c r="G30" s="169">
        <f>Calc!AN274</f>
        <v>0.16354865420242332</v>
      </c>
      <c r="H30" s="68">
        <f>Calc!AO274</f>
        <v>7.0997660202508632E-4</v>
      </c>
      <c r="I30" s="67">
        <f>Calc!AH274</f>
        <v>65.454845495225214</v>
      </c>
      <c r="J30" s="67">
        <f>Calc!AI274</f>
        <v>0.30827391063563836</v>
      </c>
      <c r="K30" s="67">
        <f>Calc!AJ274</f>
        <v>872.8808522019043</v>
      </c>
      <c r="L30" s="67">
        <f>Calc!AK274</f>
        <v>1.1955728687453351</v>
      </c>
      <c r="M30" s="170">
        <f>Calc!AP274</f>
        <v>9.8970000000000002</v>
      </c>
      <c r="N30" s="170">
        <f>Calc!AQ274</f>
        <v>4.5199999999999997E-2</v>
      </c>
      <c r="O30" s="170">
        <f>Calc!AW274</f>
        <v>9.7887000000000004</v>
      </c>
      <c r="P30" s="170">
        <f>Calc!AY274</f>
        <v>7.0602092347256382E-2</v>
      </c>
      <c r="Q30" s="171">
        <f>Calc!BC274</f>
        <v>897.32971016201213</v>
      </c>
      <c r="R30" s="170">
        <f>Calc!BD274</f>
        <v>1.2419958089465719</v>
      </c>
      <c r="S30" s="67">
        <f>Input!E274</f>
        <v>0</v>
      </c>
      <c r="T30" s="65"/>
      <c r="U30" s="65">
        <f>Input!K30</f>
        <v>7.1209725957697579E-3</v>
      </c>
      <c r="W30" s="65">
        <f>Calc!AS30</f>
        <v>2.5191136499729742E-3</v>
      </c>
      <c r="X30" s="65">
        <f>Calc!AT30</f>
        <v>2.5772661379816283E-6</v>
      </c>
      <c r="Y30" s="65">
        <f>Calc!AN30</f>
        <v>0.32887484210379714</v>
      </c>
      <c r="Z30" s="65">
        <f>Calc!AO30</f>
        <v>4.2264287443214126E-4</v>
      </c>
      <c r="AA30" s="65">
        <f t="shared" si="2"/>
        <v>1.8728808522019043</v>
      </c>
      <c r="AB30" s="65">
        <f t="shared" si="3"/>
        <v>3.0827391063563837E-4</v>
      </c>
    </row>
    <row r="31" spans="1:28" x14ac:dyDescent="0.2">
      <c r="A31" s="65">
        <f>Input!A84</f>
        <v>10099</v>
      </c>
      <c r="B31" s="65" t="str">
        <f>Input!B84</f>
        <v>So-1-958</v>
      </c>
      <c r="C31" s="169">
        <f>Calc!O84*1000</f>
        <v>227.98822472605539</v>
      </c>
      <c r="D31" s="169">
        <f>Calc!P84*1000</f>
        <v>4.8076735698464781E-2</v>
      </c>
      <c r="E31" s="169">
        <f>Calc!X84</f>
        <v>0.68981173410504826</v>
      </c>
      <c r="F31" s="169">
        <f>Calc!Y84</f>
        <v>1.6571277794750958E-3</v>
      </c>
      <c r="G31" s="169">
        <f>Calc!AN84</f>
        <v>0.18116837246191558</v>
      </c>
      <c r="H31" s="68">
        <f>Calc!AO84</f>
        <v>1.0731534811877204E-3</v>
      </c>
      <c r="I31" s="67">
        <f>Calc!AH84</f>
        <v>183.12088982748682</v>
      </c>
      <c r="J31" s="67">
        <f>Calc!AI84</f>
        <v>1.1698910355941035</v>
      </c>
      <c r="K31" s="67">
        <f>Calc!AJ84</f>
        <v>993.33629152710694</v>
      </c>
      <c r="L31" s="67">
        <f>Calc!AK84</f>
        <v>3.9371555163994589</v>
      </c>
      <c r="M31" s="170">
        <f>Calc!AP84</f>
        <v>10.3125</v>
      </c>
      <c r="N31" s="170">
        <f>Calc!AQ84</f>
        <v>6.6500000000000004E-2</v>
      </c>
      <c r="O31" s="170">
        <f>Calc!AW84</f>
        <v>10.272500000000001</v>
      </c>
      <c r="P31" s="170">
        <f>Calc!AY84</f>
        <v>7.0063120154794586E-2</v>
      </c>
      <c r="Q31" s="171">
        <f>Calc!BC84</f>
        <v>1022.5541860699981</v>
      </c>
      <c r="R31" s="170">
        <f>Calc!BD84</f>
        <v>4.0580023957039053</v>
      </c>
      <c r="S31" s="67">
        <f>Input!E84</f>
        <v>958</v>
      </c>
      <c r="T31" s="65"/>
      <c r="U31" s="65">
        <f>Input!K31</f>
        <v>7.1231730329585994E-3</v>
      </c>
      <c r="W31" s="65">
        <f>Calc!AS31</f>
        <v>2.1769337194991179E-5</v>
      </c>
      <c r="X31" s="65">
        <f>Calc!AT31</f>
        <v>6.3140515940905225E-8</v>
      </c>
      <c r="Y31" s="65">
        <f>Calc!AN31</f>
        <v>1.002218190293154</v>
      </c>
      <c r="Z31" s="65">
        <f>Calc!AO31</f>
        <v>2.2397481383708813E-3</v>
      </c>
      <c r="AA31" s="65">
        <f t="shared" si="2"/>
        <v>1.9933362915271069</v>
      </c>
      <c r="AB31" s="65">
        <f t="shared" si="3"/>
        <v>1.1698910355941036E-3</v>
      </c>
    </row>
    <row r="32" spans="1:28" x14ac:dyDescent="0.2">
      <c r="A32" s="65">
        <f>Input!A286</f>
        <v>10280</v>
      </c>
      <c r="B32" s="65" t="str">
        <f>Input!B286</f>
        <v>D4_1</v>
      </c>
      <c r="C32" s="169">
        <f>Calc!O286*1000</f>
        <v>2545.4735004106838</v>
      </c>
      <c r="D32" s="169">
        <f>Calc!P286*1000</f>
        <v>0.15279017549065407</v>
      </c>
      <c r="E32" s="169">
        <f>Calc!X286</f>
        <v>55.548016219862632</v>
      </c>
      <c r="F32" s="169">
        <f>Calc!Y286</f>
        <v>7.3665840393321802E-2</v>
      </c>
      <c r="G32" s="169">
        <f>Calc!AN286</f>
        <v>0.17129310619800592</v>
      </c>
      <c r="H32" s="68">
        <f>Calc!AO286</f>
        <v>3.5987330984232549E-4</v>
      </c>
      <c r="I32" s="67">
        <f>Calc!AH286</f>
        <v>24.150695450584774</v>
      </c>
      <c r="J32" s="67">
        <f>Calc!AI286</f>
        <v>5.998412732727032E-2</v>
      </c>
      <c r="K32" s="67">
        <f>Calc!AJ286</f>
        <v>818.95299141213673</v>
      </c>
      <c r="L32" s="67">
        <f>Calc!AK286</f>
        <v>0.77239108440216764</v>
      </c>
      <c r="M32" s="170">
        <f>Calc!AP286</f>
        <v>10.709</v>
      </c>
      <c r="N32" s="170">
        <f>Calc!AQ286</f>
        <v>2.3699999999999999E-2</v>
      </c>
      <c r="O32" s="170">
        <f>Calc!AW286</f>
        <v>10.3918</v>
      </c>
      <c r="P32" s="170">
        <f>Calc!AY286</f>
        <v>0.16087527018858963</v>
      </c>
      <c r="Q32" s="171">
        <f>Calc!BC286</f>
        <v>843.32546904811682</v>
      </c>
      <c r="R32" s="170">
        <f>Calc!BD286</f>
        <v>0.8827315396227422</v>
      </c>
      <c r="S32" s="67">
        <f>Input!E286</f>
        <v>0</v>
      </c>
      <c r="T32" s="65"/>
      <c r="U32" s="65">
        <f>Input!K32</f>
        <v>7.1203825568041746E-3</v>
      </c>
      <c r="W32" s="65">
        <f>Calc!AS32</f>
        <v>3.1868857050925065E-3</v>
      </c>
      <c r="X32" s="65">
        <f>Calc!AT32</f>
        <v>3.76306393248765E-6</v>
      </c>
      <c r="Y32" s="65">
        <f>Calc!AN32</f>
        <v>0.3176341864736355</v>
      </c>
      <c r="Z32" s="65">
        <f>Calc!AO32</f>
        <v>4.8000497079111223E-4</v>
      </c>
      <c r="AA32" s="65">
        <f t="shared" si="2"/>
        <v>1.8189529914121367</v>
      </c>
      <c r="AB32" s="65">
        <f t="shared" si="3"/>
        <v>5.9984127327270323E-5</v>
      </c>
    </row>
    <row r="33" spans="1:28" x14ac:dyDescent="0.2">
      <c r="A33" s="65">
        <f>Input!A86</f>
        <v>10100</v>
      </c>
      <c r="B33" s="65" t="str">
        <f>Input!B86</f>
        <v>So-1-989</v>
      </c>
      <c r="C33" s="169">
        <f>Calc!O86*1000</f>
        <v>209.32741568201243</v>
      </c>
      <c r="D33" s="169">
        <f>Calc!P86*1000</f>
        <v>5.7734732662159768E-2</v>
      </c>
      <c r="E33" s="169">
        <f>Calc!X86</f>
        <v>0.43371067957124848</v>
      </c>
      <c r="F33" s="169">
        <f>Calc!Y86</f>
        <v>9.540992305685132E-4</v>
      </c>
      <c r="G33" s="169">
        <f>Calc!AN86</f>
        <v>0.18220901478531248</v>
      </c>
      <c r="H33" s="68">
        <f>Calc!AO86</f>
        <v>8.4665629957663498E-4</v>
      </c>
      <c r="I33" s="67">
        <f>Calc!AH86</f>
        <v>269.28859119575799</v>
      </c>
      <c r="J33" s="67">
        <f>Calc!AI86</f>
        <v>1.382433487727168</v>
      </c>
      <c r="K33" s="67">
        <f>Calc!AJ86</f>
        <v>961.24142376478574</v>
      </c>
      <c r="L33" s="67">
        <f>Calc!AK86</f>
        <v>3.760199865302976</v>
      </c>
      <c r="M33" s="170">
        <f>Calc!AP86</f>
        <v>10.5524</v>
      </c>
      <c r="N33" s="170">
        <f>Calc!AQ86</f>
        <v>5.4699999999999999E-2</v>
      </c>
      <c r="O33" s="170">
        <f>Calc!AW86</f>
        <v>10.5246</v>
      </c>
      <c r="P33" s="170">
        <f>Calc!AY86</f>
        <v>5.7095788460452664E-2</v>
      </c>
      <c r="Q33" s="171">
        <f>Calc!BC86</f>
        <v>990.219515615869</v>
      </c>
      <c r="R33" s="170">
        <f>Calc!BD86</f>
        <v>3.8768414152106416</v>
      </c>
      <c r="S33" s="67">
        <f>Input!E86</f>
        <v>989</v>
      </c>
      <c r="T33" s="65"/>
      <c r="U33" s="65">
        <f>Input!K33</f>
        <v>7.1204632349879766E-3</v>
      </c>
      <c r="W33" s="65">
        <f>Calc!AS33</f>
        <v>2.1642299009198054E-5</v>
      </c>
      <c r="X33" s="65">
        <f>Calc!AT33</f>
        <v>7.4064127541986556E-8</v>
      </c>
      <c r="Y33" s="65">
        <f>Calc!AN33</f>
        <v>1.0019871502124338</v>
      </c>
      <c r="Z33" s="65">
        <f>Calc!AO33</f>
        <v>1.9696487495712025E-3</v>
      </c>
      <c r="AA33" s="65">
        <f t="shared" si="2"/>
        <v>1.9612414237647857</v>
      </c>
      <c r="AB33" s="65">
        <f t="shared" si="3"/>
        <v>1.3824334877271681E-3</v>
      </c>
    </row>
    <row r="34" spans="1:28" x14ac:dyDescent="0.2">
      <c r="A34" s="65">
        <f>Input!A90</f>
        <v>10101</v>
      </c>
      <c r="B34" s="65" t="str">
        <f>Input!B90</f>
        <v>So-1-1017</v>
      </c>
      <c r="C34" s="169">
        <f>Calc!O90*1000</f>
        <v>271.34908735557008</v>
      </c>
      <c r="D34" s="169">
        <f>Calc!P90*1000</f>
        <v>5.6979829680831082E-2</v>
      </c>
      <c r="E34" s="169">
        <f>Calc!X90</f>
        <v>0.34766604634320397</v>
      </c>
      <c r="F34" s="169">
        <f>Calc!Y90</f>
        <v>1.185160964140491E-3</v>
      </c>
      <c r="G34" s="169">
        <f>Calc!AN90</f>
        <v>0.19513741760274739</v>
      </c>
      <c r="H34" s="68">
        <f>Calc!AO90</f>
        <v>1.2926497598034269E-3</v>
      </c>
      <c r="I34" s="67">
        <f>Calc!AH90</f>
        <v>467.01560882084857</v>
      </c>
      <c r="J34" s="67">
        <f>Calc!AI90</f>
        <v>3.4778700766498769</v>
      </c>
      <c r="K34" s="67">
        <f>Calc!AJ90</f>
        <v>1033.0626125905962</v>
      </c>
      <c r="L34" s="67">
        <f>Calc!AK90</f>
        <v>3.5497931496047275</v>
      </c>
      <c r="M34" s="170">
        <f>Calc!AP90</f>
        <v>10.914099999999999</v>
      </c>
      <c r="N34" s="170">
        <f>Calc!AQ90</f>
        <v>7.8799999999999995E-2</v>
      </c>
      <c r="O34" s="170">
        <f>Calc!AW90</f>
        <v>10.897500000000001</v>
      </c>
      <c r="P34" s="170">
        <f>Calc!AY90</f>
        <v>7.8563962950430666E-2</v>
      </c>
      <c r="Q34" s="171">
        <f>Calc!BC90</f>
        <v>1065.3263663922171</v>
      </c>
      <c r="R34" s="170">
        <f>Calc!BD90</f>
        <v>3.6682694373287283</v>
      </c>
      <c r="S34" s="67">
        <f>Input!E90</f>
        <v>1017</v>
      </c>
      <c r="T34" s="65"/>
      <c r="U34" s="65">
        <f>Input!K34</f>
        <v>7.1177770917601199E-3</v>
      </c>
      <c r="W34" s="65">
        <f>Calc!AS34</f>
        <v>9.5321161410310271E-4</v>
      </c>
      <c r="X34" s="65">
        <f>Calc!AT34</f>
        <v>1.0595275939011389E-6</v>
      </c>
      <c r="Y34" s="65">
        <f>Calc!AN34</f>
        <v>1.0665164987655571</v>
      </c>
      <c r="Z34" s="65">
        <f>Calc!AO34</f>
        <v>1.4685379808657027E-3</v>
      </c>
      <c r="AA34" s="65">
        <f t="shared" si="2"/>
        <v>2.0330626125905962</v>
      </c>
      <c r="AB34" s="65">
        <f t="shared" si="3"/>
        <v>3.4778700766498771E-3</v>
      </c>
    </row>
    <row r="35" spans="1:28" x14ac:dyDescent="0.2">
      <c r="A35" s="65">
        <f>Input!A276</f>
        <v>10276</v>
      </c>
      <c r="B35" s="65" t="str">
        <f>Input!B276</f>
        <v>E2_1</v>
      </c>
      <c r="C35" s="169">
        <f>Calc!O276*1000</f>
        <v>2387.5216665484268</v>
      </c>
      <c r="D35" s="169">
        <f>Calc!P276*1000</f>
        <v>0.14046096786577081</v>
      </c>
      <c r="E35" s="169">
        <f>Calc!X276</f>
        <v>59.241321727944062</v>
      </c>
      <c r="F35" s="169">
        <f>Calc!Y276</f>
        <v>7.7519004186576063E-2</v>
      </c>
      <c r="G35" s="169">
        <f>Calc!AN276</f>
        <v>0.1893356552196172</v>
      </c>
      <c r="H35" s="68">
        <f>Calc!AO276</f>
        <v>4.1135143536249618E-4</v>
      </c>
      <c r="I35" s="67">
        <f>Calc!AH276</f>
        <v>23.413007009495658</v>
      </c>
      <c r="J35" s="67">
        <f>Calc!AI276</f>
        <v>5.9364770828515954E-2</v>
      </c>
      <c r="K35" s="67">
        <f>Calc!AJ276</f>
        <v>820.16372879022038</v>
      </c>
      <c r="L35" s="67">
        <f>Calc!AK276</f>
        <v>0.70854714192469603</v>
      </c>
      <c r="M35" s="170">
        <f>Calc!AP276</f>
        <v>11.8832</v>
      </c>
      <c r="N35" s="170">
        <f>Calc!AQ276</f>
        <v>2.8199999999999999E-2</v>
      </c>
      <c r="O35" s="170">
        <f>Calc!AW276</f>
        <v>11.523199999999999</v>
      </c>
      <c r="P35" s="170">
        <f>Calc!AY276</f>
        <v>0.18265037453528576</v>
      </c>
      <c r="Q35" s="171">
        <f>Calc!BC276</f>
        <v>847.2731648842439</v>
      </c>
      <c r="R35" s="170">
        <f>Calc!BD276</f>
        <v>0.8523536255078058</v>
      </c>
      <c r="S35" s="67">
        <f>Input!E276</f>
        <v>0</v>
      </c>
      <c r="T35" s="65"/>
      <c r="U35" s="65">
        <f>Input!K35</f>
        <v>7.1170640229987758E-3</v>
      </c>
      <c r="W35" s="65">
        <f>Calc!AS35</f>
        <v>2.1636323289830257E-5</v>
      </c>
      <c r="X35" s="65">
        <f>Calc!AT35</f>
        <v>8.4281321422670313E-8</v>
      </c>
      <c r="Y35" s="65">
        <f>Calc!AN35</f>
        <v>1.0061122644204818</v>
      </c>
      <c r="Z35" s="65">
        <f>Calc!AO35</f>
        <v>2.6151683465332853E-3</v>
      </c>
      <c r="AA35" s="65">
        <f t="shared" si="2"/>
        <v>1.8201637287902204</v>
      </c>
      <c r="AB35" s="65">
        <f t="shared" si="3"/>
        <v>5.9364770828515956E-5</v>
      </c>
    </row>
    <row r="36" spans="1:28" x14ac:dyDescent="0.2">
      <c r="A36" s="65">
        <f>Input!A288</f>
        <v>10281</v>
      </c>
      <c r="B36" s="65" t="str">
        <f>Input!B288</f>
        <v>D4_2</v>
      </c>
      <c r="C36" s="169">
        <f>Calc!O288*1000</f>
        <v>2250.8759889641328</v>
      </c>
      <c r="D36" s="169">
        <f>Calc!P288*1000</f>
        <v>0.11256982165282661</v>
      </c>
      <c r="E36" s="169">
        <f>Calc!X288</f>
        <v>44.596749899569303</v>
      </c>
      <c r="F36" s="169">
        <f>Calc!Y288</f>
        <v>7.6018425398669209E-2</v>
      </c>
      <c r="G36" s="169">
        <f>Calc!AN288</f>
        <v>0.19681194289075538</v>
      </c>
      <c r="H36" s="68">
        <f>Calc!AO288</f>
        <v>4.6741076674998748E-4</v>
      </c>
      <c r="I36" s="67">
        <f>Calc!AH288</f>
        <v>30.503796583157701</v>
      </c>
      <c r="J36" s="67">
        <f>Calc!AI288</f>
        <v>8.9159153469461225E-2</v>
      </c>
      <c r="K36" s="67">
        <f>Calc!AJ288</f>
        <v>811.710564454512</v>
      </c>
      <c r="L36" s="67">
        <f>Calc!AK288</f>
        <v>0.99855422730044285</v>
      </c>
      <c r="M36" s="170">
        <f>Calc!AP288</f>
        <v>12.4373</v>
      </c>
      <c r="N36" s="170">
        <f>Calc!AQ288</f>
        <v>3.1199999999999999E-2</v>
      </c>
      <c r="O36" s="170">
        <f>Calc!AW288</f>
        <v>12.1488</v>
      </c>
      <c r="P36" s="170">
        <f>Calc!AY288</f>
        <v>0.14812658488403804</v>
      </c>
      <c r="Q36" s="171">
        <f>Calc!BC288</f>
        <v>840.02232715535695</v>
      </c>
      <c r="R36" s="170">
        <f>Calc!BD288</f>
        <v>1.0914142856578102</v>
      </c>
      <c r="S36" s="67">
        <f>Input!E288</f>
        <v>0</v>
      </c>
      <c r="T36" s="65"/>
      <c r="U36" s="65">
        <f>Input!K36</f>
        <v>7.1161265834245018E-3</v>
      </c>
      <c r="W36" s="65">
        <f>Calc!AS36</f>
        <v>6.199546279858509E-3</v>
      </c>
      <c r="X36" s="65">
        <f>Calc!AT36</f>
        <v>8.3189175594504597E-6</v>
      </c>
      <c r="Y36" s="65">
        <f>Calc!AN36</f>
        <v>0.31518833537387353</v>
      </c>
      <c r="Z36" s="65">
        <f>Calc!AO36</f>
        <v>5.2482426877367239E-4</v>
      </c>
      <c r="AA36" s="65">
        <f t="shared" si="2"/>
        <v>1.811710564454512</v>
      </c>
      <c r="AB36" s="65">
        <f t="shared" si="3"/>
        <v>8.9159153469461224E-5</v>
      </c>
    </row>
    <row r="37" spans="1:28" x14ac:dyDescent="0.2">
      <c r="A37" s="65">
        <f>Input!A328</f>
        <v>10323</v>
      </c>
      <c r="B37" s="65" t="str">
        <f>Input!B328</f>
        <v>Larga B1-30 mm</v>
      </c>
      <c r="C37" s="169">
        <f>Calc!O328*1000</f>
        <v>476.1083398712517</v>
      </c>
      <c r="D37" s="169">
        <f>Calc!P328*1000</f>
        <v>2.7766499324721049E-2</v>
      </c>
      <c r="E37" s="169">
        <f>Calc!X328</f>
        <v>1.2794970147122544E-2</v>
      </c>
      <c r="F37" s="169">
        <f>Calc!Y328</f>
        <v>5.9340933208017566E-5</v>
      </c>
      <c r="G37" s="169">
        <f>Calc!AN328</f>
        <v>0.1584416657310227</v>
      </c>
      <c r="H37" s="68">
        <f>Calc!AO328</f>
        <v>5.164133382220984E-4</v>
      </c>
      <c r="I37" s="67">
        <f>Calc!AH328</f>
        <v>18037.356252600523</v>
      </c>
      <c r="J37" s="67">
        <f>Calc!AI328</f>
        <v>102.24064674569694</v>
      </c>
      <c r="K37" s="67">
        <f>Calc!AJ328</f>
        <v>468.44864509343932</v>
      </c>
      <c r="L37" s="67">
        <f>Calc!AK328</f>
        <v>1.1239818358313995</v>
      </c>
      <c r="M37" s="170">
        <f>Calc!AP328</f>
        <v>12.377599999999999</v>
      </c>
      <c r="N37" s="170">
        <f>Calc!AQ328</f>
        <v>4.3999999999999997E-2</v>
      </c>
      <c r="O37" s="170">
        <f>Calc!AW328</f>
        <v>12.3772</v>
      </c>
      <c r="P37" s="170">
        <f>Calc!AY328</f>
        <v>4.3706456828808575E-2</v>
      </c>
      <c r="Q37" s="171">
        <f>Calc!BC328</f>
        <v>485.10030360256428</v>
      </c>
      <c r="R37" s="170">
        <f>Calc!BD328</f>
        <v>1.1654722179333836</v>
      </c>
      <c r="S37" s="67">
        <f>Input!E328</f>
        <v>30</v>
      </c>
      <c r="T37" s="65"/>
      <c r="U37" s="65">
        <f>Input!K37</f>
        <v>7.1155370806630118E-3</v>
      </c>
      <c r="W37" s="65">
        <f>Calc!AS37</f>
        <v>2.1499168417053776E-5</v>
      </c>
      <c r="X37" s="65">
        <f>Calc!AT37</f>
        <v>8.1293140839893006E-8</v>
      </c>
      <c r="Y37" s="65">
        <f>Calc!AN37</f>
        <v>1.0031214092932303</v>
      </c>
      <c r="Z37" s="65">
        <f>Calc!AO37</f>
        <v>1.9742583342366566E-3</v>
      </c>
      <c r="AA37" s="65">
        <f t="shared" si="2"/>
        <v>1.4684486450934393</v>
      </c>
      <c r="AB37" s="65">
        <f t="shared" si="3"/>
        <v>0.10224064674569694</v>
      </c>
    </row>
    <row r="38" spans="1:28" x14ac:dyDescent="0.2">
      <c r="A38" s="65">
        <f>Input!A92</f>
        <v>10102</v>
      </c>
      <c r="B38" s="65" t="str">
        <f>Input!B92</f>
        <v>So-1-1070</v>
      </c>
      <c r="C38" s="169">
        <f>Calc!O92*1000</f>
        <v>373.58109647883447</v>
      </c>
      <c r="D38" s="169">
        <f>Calc!P92*1000</f>
        <v>4.2041581905838919E-2</v>
      </c>
      <c r="E38" s="169">
        <f>Calc!X92</f>
        <v>0.15537229200699249</v>
      </c>
      <c r="F38" s="169">
        <f>Calc!Y92</f>
        <v>3.8332810299427646E-4</v>
      </c>
      <c r="G38" s="169">
        <f>Calc!AN92</f>
        <v>0.21796939863867806</v>
      </c>
      <c r="H38" s="68">
        <f>Calc!AO92</f>
        <v>7.4017693613510915E-4</v>
      </c>
      <c r="I38" s="67">
        <f>Calc!AH92</f>
        <v>1604.4043896952383</v>
      </c>
      <c r="J38" s="67">
        <f>Calc!AI92</f>
        <v>6.7319161464679542</v>
      </c>
      <c r="K38" s="67">
        <f>Calc!AJ92</f>
        <v>965.78716509876745</v>
      </c>
      <c r="L38" s="67">
        <f>Calc!AK92</f>
        <v>1.5022226717986591</v>
      </c>
      <c r="M38" s="170">
        <f>Calc!AP92</f>
        <v>12.697800000000001</v>
      </c>
      <c r="N38" s="170">
        <f>Calc!AQ92</f>
        <v>4.6699999999999998E-2</v>
      </c>
      <c r="O38" s="170">
        <f>Calc!AW92</f>
        <v>12.692299999999999</v>
      </c>
      <c r="P38" s="170">
        <f>Calc!AY92</f>
        <v>4.6600737338388078E-2</v>
      </c>
      <c r="Q38" s="171">
        <f>Calc!BC92</f>
        <v>1001.0071439375167</v>
      </c>
      <c r="R38" s="170">
        <f>Calc!BD92</f>
        <v>1.5625603697849813</v>
      </c>
      <c r="S38" s="67">
        <f>Input!E92</f>
        <v>1070</v>
      </c>
      <c r="T38" s="65"/>
      <c r="U38" s="65">
        <f>Input!K38</f>
        <v>7.1124976176641427E-3</v>
      </c>
      <c r="W38" s="65">
        <f>Calc!AS38</f>
        <v>3.3111485716031631E-3</v>
      </c>
      <c r="X38" s="65">
        <f>Calc!AT38</f>
        <v>3.5555900159921269E-6</v>
      </c>
      <c r="Y38" s="65">
        <f>Calc!AN38</f>
        <v>0.55859068712053117</v>
      </c>
      <c r="Z38" s="65">
        <f>Calc!AO38</f>
        <v>8.583491363162634E-4</v>
      </c>
      <c r="AA38" s="65">
        <f t="shared" si="2"/>
        <v>1.9657871650987675</v>
      </c>
      <c r="AB38" s="65">
        <f t="shared" si="3"/>
        <v>6.7319161464679542E-3</v>
      </c>
    </row>
    <row r="39" spans="1:28" x14ac:dyDescent="0.2">
      <c r="A39" s="65">
        <f>Input!A396</f>
        <v>10339</v>
      </c>
      <c r="B39" s="65" t="str">
        <f>Input!B396</f>
        <v>GeoB23225-1 3R1W 59-60 cm</v>
      </c>
      <c r="C39" s="169">
        <f>Calc!O396*1000</f>
        <v>3736.5003187497027</v>
      </c>
      <c r="D39" s="169">
        <f>Calc!P396*1000</f>
        <v>0.24572696826645984</v>
      </c>
      <c r="E39" s="169">
        <f>Calc!X396</f>
        <v>0.24733897518727857</v>
      </c>
      <c r="F39" s="169">
        <f>Calc!Y396</f>
        <v>1.3850033473095341E-3</v>
      </c>
      <c r="G39" s="169">
        <f>Calc!AN396</f>
        <v>0.12838597316717218</v>
      </c>
      <c r="H39" s="68">
        <f>Calc!AO396</f>
        <v>6.9836499350291062E-4</v>
      </c>
      <c r="I39" s="67">
        <f>Calc!AH396</f>
        <v>5900.9758934972915</v>
      </c>
      <c r="J39" s="67">
        <f>Calc!AI396</f>
        <v>46.065552462286981</v>
      </c>
      <c r="K39" s="67">
        <f>Calc!AJ396</f>
        <v>140.14499371050593</v>
      </c>
      <c r="L39" s="67">
        <f>Calc!AK396</f>
        <v>1.5284736699666652</v>
      </c>
      <c r="M39" s="170">
        <f>Calc!AP396</f>
        <v>12.9962</v>
      </c>
      <c r="N39" s="170">
        <f>Calc!AQ396</f>
        <v>7.7600000000000002E-2</v>
      </c>
      <c r="O39" s="170">
        <f>Calc!AW396</f>
        <v>12.9947</v>
      </c>
      <c r="P39" s="170">
        <f>Calc!AY396</f>
        <v>7.7299296912347423E-2</v>
      </c>
      <c r="Q39" s="171">
        <f>Calc!BC396</f>
        <v>145.37976376642376</v>
      </c>
      <c r="R39" s="170">
        <f>Calc!BD396</f>
        <v>1.5858831556707687</v>
      </c>
      <c r="S39" s="67">
        <f>Input!E396</f>
        <v>59.5</v>
      </c>
      <c r="T39" s="65"/>
      <c r="U39" s="65">
        <f>Input!K39</f>
        <v>7.1170316240873844E-3</v>
      </c>
      <c r="W39" s="65">
        <f>Calc!AS39</f>
        <v>2.1642269655999621E-5</v>
      </c>
      <c r="X39" s="65">
        <f>Calc!AT39</f>
        <v>7.1847830035130574E-8</v>
      </c>
      <c r="Y39" s="65">
        <f>Calc!AN39</f>
        <v>1.00360165417124</v>
      </c>
      <c r="Z39" s="65">
        <f>Calc!AO39</f>
        <v>2.391639226967484E-3</v>
      </c>
      <c r="AA39" s="65">
        <f t="shared" si="2"/>
        <v>1.1401449937105059</v>
      </c>
      <c r="AB39" s="65">
        <f t="shared" si="3"/>
        <v>4.6065552462286982E-2</v>
      </c>
    </row>
    <row r="40" spans="1:28" x14ac:dyDescent="0.2">
      <c r="A40" s="65">
        <f>Input!A330</f>
        <v>10324</v>
      </c>
      <c r="B40" s="65" t="str">
        <f>Input!B330</f>
        <v>Larga B1-89 mm</v>
      </c>
      <c r="C40" s="169">
        <f>Calc!O330*1000</f>
        <v>277.36955143443407</v>
      </c>
      <c r="D40" s="169">
        <f>Calc!P330*1000</f>
        <v>1.5657932001631514E-2</v>
      </c>
      <c r="E40" s="169">
        <f>Calc!X330</f>
        <v>6.6595196185238051E-3</v>
      </c>
      <c r="F40" s="169">
        <f>Calc!Y330</f>
        <v>5.759275282729499E-5</v>
      </c>
      <c r="G40" s="169">
        <f>Calc!AN330</f>
        <v>0.17938544244689941</v>
      </c>
      <c r="H40" s="68">
        <f>Calc!AO330</f>
        <v>9.2235490463454198E-4</v>
      </c>
      <c r="I40" s="67">
        <f>Calc!AH330</f>
        <v>22912.729560869851</v>
      </c>
      <c r="J40" s="67">
        <f>Calc!AI330</f>
        <v>230.5269823184008</v>
      </c>
      <c r="K40" s="67">
        <f>Calc!AJ330</f>
        <v>559.11561750598264</v>
      </c>
      <c r="L40" s="67">
        <f>Calc!AK330</f>
        <v>1.3567960016314304</v>
      </c>
      <c r="M40" s="170">
        <f>Calc!AP330</f>
        <v>13.235200000000001</v>
      </c>
      <c r="N40" s="170">
        <f>Calc!AQ330</f>
        <v>7.2900000000000006E-2</v>
      </c>
      <c r="O40" s="170">
        <f>Calc!AW330</f>
        <v>13.2348</v>
      </c>
      <c r="P40" s="170">
        <f>Calc!AY330</f>
        <v>7.2982684452506733E-2</v>
      </c>
      <c r="Q40" s="171">
        <f>Calc!BC330</f>
        <v>580.39312788226209</v>
      </c>
      <c r="R40" s="170">
        <f>Calc!BD330</f>
        <v>1.4134935014648295</v>
      </c>
      <c r="S40" s="67">
        <f>Input!E330</f>
        <v>89</v>
      </c>
      <c r="T40" s="65"/>
      <c r="U40" s="65">
        <f>Input!K40</f>
        <v>7.1164208456352468E-3</v>
      </c>
      <c r="W40" s="65">
        <f>Calc!AS40</f>
        <v>1.0633435202763268E-2</v>
      </c>
      <c r="X40" s="65">
        <f>Calc!AT40</f>
        <v>1.3759560717699031E-5</v>
      </c>
      <c r="Y40" s="65">
        <f>Calc!AN40</f>
        <v>0.36988760992743258</v>
      </c>
      <c r="Z40" s="65">
        <f>Calc!AO40</f>
        <v>7.2288210403978872E-4</v>
      </c>
      <c r="AA40" s="65">
        <f t="shared" si="2"/>
        <v>1.5591156175059826</v>
      </c>
      <c r="AB40" s="65">
        <f t="shared" si="3"/>
        <v>0.2305269823184008</v>
      </c>
    </row>
    <row r="41" spans="1:28" x14ac:dyDescent="0.2">
      <c r="A41" s="65">
        <f>Input!A134</f>
        <v>10227</v>
      </c>
      <c r="B41" s="65" t="str">
        <f>Input!B134</f>
        <v>YS 28</v>
      </c>
      <c r="C41" s="169">
        <f>Calc!O134*1000</f>
        <v>64.38067621408787</v>
      </c>
      <c r="D41" s="169">
        <f>Calc!P134*1000</f>
        <v>3.1316040121809448E-2</v>
      </c>
      <c r="E41" s="169">
        <f>Calc!X134</f>
        <v>11.39633300237386</v>
      </c>
      <c r="F41" s="169">
        <f>Calc!Y134</f>
        <v>1.4399913454783211E-2</v>
      </c>
      <c r="G41" s="169">
        <f>Calc!AN134</f>
        <v>0.23451397819058908</v>
      </c>
      <c r="H41" s="68">
        <f>Calc!AO134</f>
        <v>2.2020643553027526E-3</v>
      </c>
      <c r="I41" s="67">
        <f>Calc!AH134</f>
        <v>4.0684245346003136</v>
      </c>
      <c r="J41" s="67">
        <f>Calc!AI134</f>
        <v>3.8495620762510736E-2</v>
      </c>
      <c r="K41" s="67">
        <f>Calc!AJ134</f>
        <v>679.71396914311845</v>
      </c>
      <c r="L41" s="67">
        <f>Calc!AK134</f>
        <v>2.8860558212337959</v>
      </c>
      <c r="M41" s="170">
        <f>Calc!AP134</f>
        <v>16.236999999999998</v>
      </c>
      <c r="N41" s="170">
        <f>Calc!AQ134</f>
        <v>0.16880000000000001</v>
      </c>
      <c r="O41" s="170">
        <f>Calc!AW134</f>
        <v>13.429</v>
      </c>
      <c r="P41" s="170">
        <f>Calc!AY134</f>
        <v>1.4361360328632047</v>
      </c>
      <c r="Q41" s="171">
        <f>Calc!BC134</f>
        <v>705.96772405057345</v>
      </c>
      <c r="R41" s="170">
        <f>Calc!BD134</f>
        <v>4.1438613050907307</v>
      </c>
      <c r="S41" s="67">
        <f>Input!E134</f>
        <v>0</v>
      </c>
      <c r="T41" s="65"/>
      <c r="U41" s="65">
        <f>Input!K41</f>
        <v>7.1170316240873844E-3</v>
      </c>
      <c r="W41" s="65">
        <f>Calc!AS41</f>
        <v>2.1642269655999621E-5</v>
      </c>
      <c r="X41" s="65">
        <f>Calc!AT41</f>
        <v>7.1847830035130574E-8</v>
      </c>
      <c r="Y41" s="65">
        <f>Calc!AN41</f>
        <v>1.00360165417124</v>
      </c>
      <c r="Z41" s="65">
        <f>Calc!AO41</f>
        <v>2.391639226967484E-3</v>
      </c>
      <c r="AA41" s="65">
        <f t="shared" si="2"/>
        <v>1.6797139691431184</v>
      </c>
      <c r="AB41" s="65">
        <f t="shared" si="3"/>
        <v>3.8495620762510734E-5</v>
      </c>
    </row>
    <row r="42" spans="1:28" x14ac:dyDescent="0.2">
      <c r="A42" s="65">
        <f>Input!A278</f>
        <v>10277</v>
      </c>
      <c r="B42" s="65" t="str">
        <f>Input!B278</f>
        <v>E2_2</v>
      </c>
      <c r="C42" s="169">
        <f>Calc!O278*1000</f>
        <v>2159.1372379226054</v>
      </c>
      <c r="D42" s="169">
        <f>Calc!P278*1000</f>
        <v>0.10641008171329061</v>
      </c>
      <c r="E42" s="169">
        <f>Calc!X278</f>
        <v>91.273924451299408</v>
      </c>
      <c r="F42" s="169">
        <f>Calc!Y278</f>
        <v>0.12209760602594331</v>
      </c>
      <c r="G42" s="169">
        <f>Calc!AN278</f>
        <v>0.22195101531507283</v>
      </c>
      <c r="H42" s="68">
        <f>Calc!AO278</f>
        <v>5.18449979908593E-4</v>
      </c>
      <c r="I42" s="67">
        <f>Calc!AH278</f>
        <v>16.104165610330149</v>
      </c>
      <c r="J42" s="67">
        <f>Calc!AI278</f>
        <v>4.3341876700087101E-2</v>
      </c>
      <c r="K42" s="67">
        <f>Calc!AJ278</f>
        <v>818.73636664871356</v>
      </c>
      <c r="L42" s="67">
        <f>Calc!AK278</f>
        <v>0.96336350787853708</v>
      </c>
      <c r="M42" s="170">
        <f>Calc!AP278</f>
        <v>14.0593</v>
      </c>
      <c r="N42" s="170">
        <f>Calc!AQ278</f>
        <v>3.5799999999999998E-2</v>
      </c>
      <c r="O42" s="170">
        <f>Calc!AW278</f>
        <v>13.446400000000001</v>
      </c>
      <c r="P42" s="170">
        <f>Calc!AY278</f>
        <v>0.30987204609770713</v>
      </c>
      <c r="Q42" s="171">
        <f>Calc!BC278</f>
        <v>850.40157829766122</v>
      </c>
      <c r="R42" s="170">
        <f>Calc!BD278</f>
        <v>1.2467039552198975</v>
      </c>
      <c r="S42" s="67">
        <f>Input!E278</f>
        <v>0</v>
      </c>
    </row>
    <row r="43" spans="1:28" x14ac:dyDescent="0.2">
      <c r="A43" s="65">
        <f>Input!A332</f>
        <v>10325</v>
      </c>
      <c r="B43" s="65" t="str">
        <f>Input!B332</f>
        <v>Larga B1-167 mm</v>
      </c>
      <c r="C43" s="169">
        <f>Calc!O332*1000</f>
        <v>830.71260497288472</v>
      </c>
      <c r="D43" s="169">
        <f>Calc!P332*1000</f>
        <v>4.3595279821361348E-2</v>
      </c>
      <c r="E43" s="169">
        <f>Calc!X332</f>
        <v>3.8058533270336099E-2</v>
      </c>
      <c r="F43" s="169">
        <f>Calc!Y332</f>
        <v>1.6267268232914638E-4</v>
      </c>
      <c r="G43" s="169">
        <f>Calc!AN332</f>
        <v>0.19188692079561531</v>
      </c>
      <c r="H43" s="68">
        <f>Calc!AO332</f>
        <v>6.4385160927530683E-4</v>
      </c>
      <c r="I43" s="67">
        <f>Calc!AH332</f>
        <v>12822.718125566133</v>
      </c>
      <c r="J43" s="67">
        <f>Calc!AI332</f>
        <v>69.674915179878866</v>
      </c>
      <c r="K43" s="67">
        <f>Calc!AJ332</f>
        <v>571.26408618401751</v>
      </c>
      <c r="L43" s="67">
        <f>Calc!AK332</f>
        <v>0.72136473019907843</v>
      </c>
      <c r="M43" s="170">
        <f>Calc!AP332</f>
        <v>14.0951</v>
      </c>
      <c r="N43" s="170">
        <f>Calc!AQ332</f>
        <v>5.0099999999999999E-2</v>
      </c>
      <c r="O43" s="170">
        <f>Calc!AW332</f>
        <v>14.0943</v>
      </c>
      <c r="P43" s="170">
        <f>Calc!AY332</f>
        <v>5.0646657380491844E-2</v>
      </c>
      <c r="Q43" s="171">
        <f>Calc!BC332</f>
        <v>594.44402722566451</v>
      </c>
      <c r="R43" s="170">
        <f>Calc!BD332</f>
        <v>0.75542829973719372</v>
      </c>
      <c r="S43" s="67">
        <f>Input!E332</f>
        <v>167</v>
      </c>
      <c r="T43" s="65"/>
      <c r="U43" s="65">
        <f>Input!K43</f>
        <v>7.1347110306102385E-3</v>
      </c>
      <c r="W43" s="65">
        <f>Calc!AS43</f>
        <v>2.1180582419063959E-5</v>
      </c>
      <c r="X43" s="65">
        <f>Calc!AT43</f>
        <v>8.5887433787064989E-8</v>
      </c>
      <c r="Y43" s="65">
        <f>Calc!AN43</f>
        <v>0.99770358600445319</v>
      </c>
      <c r="Z43" s="65">
        <f>Calc!AO43</f>
        <v>2.7801409920090218E-3</v>
      </c>
      <c r="AA43" s="65">
        <f t="shared" ref="AA43:AA59" si="4">1+K43/1000</f>
        <v>1.5712640861840175</v>
      </c>
      <c r="AB43" s="65">
        <f t="shared" ref="AB43:AB59" si="5">J43/1000</f>
        <v>6.9674915179878866E-2</v>
      </c>
    </row>
    <row r="44" spans="1:28" x14ac:dyDescent="0.2">
      <c r="A44" s="65">
        <f>Input!A94</f>
        <v>10103</v>
      </c>
      <c r="B44" s="65" t="str">
        <f>Input!B94</f>
        <v>So-1-1189</v>
      </c>
      <c r="C44" s="169">
        <f>Calc!O94*1000</f>
        <v>571.87800797887212</v>
      </c>
      <c r="D44" s="169">
        <f>Calc!P94*1000</f>
        <v>4.3072817018433893E-2</v>
      </c>
      <c r="E44" s="169">
        <f>Calc!X94</f>
        <v>0.29770635348886387</v>
      </c>
      <c r="F44" s="169">
        <f>Calc!Y94</f>
        <v>8.0258270717068934E-4</v>
      </c>
      <c r="G44" s="169">
        <f>Calc!AN94</f>
        <v>0.25006583951283778</v>
      </c>
      <c r="H44" s="68">
        <f>Calc!AO94</f>
        <v>8.987096461340378E-4</v>
      </c>
      <c r="I44" s="67">
        <f>Calc!AH94</f>
        <v>1472.2664709837557</v>
      </c>
      <c r="J44" s="67">
        <f>Calc!AI94</f>
        <v>6.6134424041020159</v>
      </c>
      <c r="K44" s="67">
        <f>Calc!AJ94</f>
        <v>1004.4217182201697</v>
      </c>
      <c r="L44" s="67">
        <f>Calc!AK94</f>
        <v>1.9792960402154491</v>
      </c>
      <c r="M44" s="170">
        <f>Calc!AP94</f>
        <v>14.3758</v>
      </c>
      <c r="N44" s="170">
        <f>Calc!AQ94</f>
        <v>5.5800000000000002E-2</v>
      </c>
      <c r="O44" s="170">
        <f>Calc!AW94</f>
        <v>14.369</v>
      </c>
      <c r="P44" s="170">
        <f>Calc!AY94</f>
        <v>5.6871084603865911E-2</v>
      </c>
      <c r="Q44" s="171">
        <f>Calc!BC94</f>
        <v>1045.9882698487802</v>
      </c>
      <c r="R44" s="170">
        <f>Calc!BD94</f>
        <v>2.0680313134265256</v>
      </c>
      <c r="S44" s="67">
        <f>Input!E94</f>
        <v>1189</v>
      </c>
      <c r="T44" s="65"/>
      <c r="U44" s="65">
        <f>Input!K44</f>
        <v>7.1222432280544784E-3</v>
      </c>
      <c r="W44" s="65">
        <f>Calc!AS44</f>
        <v>5.7769890645933963E-2</v>
      </c>
      <c r="X44" s="65">
        <f>Calc!AT44</f>
        <v>1.143817924764616E-4</v>
      </c>
      <c r="Y44" s="65">
        <f>Calc!AN44</f>
        <v>1.7161531121406857</v>
      </c>
      <c r="Z44" s="65">
        <f>Calc!AO44</f>
        <v>2.9785387375270752E-3</v>
      </c>
      <c r="AA44" s="65">
        <f t="shared" si="4"/>
        <v>2.0044217182201698</v>
      </c>
      <c r="AB44" s="65">
        <f t="shared" si="5"/>
        <v>6.6134424041020155E-3</v>
      </c>
    </row>
    <row r="45" spans="1:28" x14ac:dyDescent="0.2">
      <c r="A45" s="65" t="str">
        <f>Input!A376</f>
        <v>10319-2</v>
      </c>
      <c r="B45" s="65" t="str">
        <f>Input!B376</f>
        <v>JD 1930</v>
      </c>
      <c r="C45" s="169">
        <f>Calc!O376*1000</f>
        <v>1633.8071971699765</v>
      </c>
      <c r="D45" s="169">
        <f>Calc!P376*1000</f>
        <v>0.13849494380759764</v>
      </c>
      <c r="E45" s="169">
        <f>Calc!X376</f>
        <v>303.20486843191111</v>
      </c>
      <c r="F45" s="169">
        <f>Calc!Y376</f>
        <v>0.49661395615960396</v>
      </c>
      <c r="G45" s="169">
        <f>Calc!AN376</f>
        <v>0.22857562773372436</v>
      </c>
      <c r="H45" s="68">
        <f>Calc!AO376</f>
        <v>8.5135881459837647E-4</v>
      </c>
      <c r="I45" s="67">
        <f>Calc!AH376</f>
        <v>3.7400911332494595</v>
      </c>
      <c r="J45" s="67">
        <f>Calc!AI376</f>
        <v>1.521454879651798E-2</v>
      </c>
      <c r="K45" s="67">
        <f>Calc!AJ376</f>
        <v>434.6518115285096</v>
      </c>
      <c r="L45" s="67">
        <f>Calc!AK376</f>
        <v>3.0523208482899116</v>
      </c>
      <c r="M45" s="170">
        <f>Calc!AP376</f>
        <v>18.7624</v>
      </c>
      <c r="N45" s="170">
        <f>Calc!AQ376</f>
        <v>8.77E-2</v>
      </c>
      <c r="O45" s="170">
        <f>Calc!AW376</f>
        <v>15.2972</v>
      </c>
      <c r="P45" s="170">
        <f>Calc!AY376</f>
        <v>1.7676338966446454</v>
      </c>
      <c r="Q45" s="171">
        <f>Calc!BC376</f>
        <v>453.82646692753082</v>
      </c>
      <c r="R45" s="170">
        <f>Calc!BD376</f>
        <v>3.9091990176935996</v>
      </c>
      <c r="S45" s="67">
        <f>Input!E376</f>
        <v>0</v>
      </c>
      <c r="T45" s="65"/>
      <c r="U45" s="65">
        <f>Input!K45</f>
        <v>7.1217514492354621E-3</v>
      </c>
      <c r="W45" s="65">
        <f>Calc!AS45</f>
        <v>2.0831403177983608E-5</v>
      </c>
      <c r="X45" s="65">
        <f>Calc!AT45</f>
        <v>8.8332335707022753E-8</v>
      </c>
      <c r="Y45" s="65">
        <f>Calc!AN45</f>
        <v>1.0031662754210908</v>
      </c>
      <c r="Z45" s="65">
        <f>Calc!AO45</f>
        <v>2.1102661825194201E-3</v>
      </c>
      <c r="AA45" s="65">
        <f t="shared" si="4"/>
        <v>1.4346518115285096</v>
      </c>
      <c r="AB45" s="65">
        <f t="shared" si="5"/>
        <v>1.521454879651798E-5</v>
      </c>
    </row>
    <row r="46" spans="1:28" x14ac:dyDescent="0.2">
      <c r="A46" s="65">
        <f>Input!A186</f>
        <v>10253</v>
      </c>
      <c r="B46" s="65" t="str">
        <f>Input!B186</f>
        <v>GB No.6 23225-1 3R-1W 89-90 cm</v>
      </c>
      <c r="C46" s="169">
        <f>Calc!O186*1000</f>
        <v>3699.6083359674062</v>
      </c>
      <c r="D46" s="169">
        <f>Calc!P186*1000</f>
        <v>0.19556779030300039</v>
      </c>
      <c r="E46" s="169">
        <f>Calc!X186</f>
        <v>0.64636458110226425</v>
      </c>
      <c r="F46" s="169">
        <f>Calc!Y186</f>
        <v>1.0442683289448613E-3</v>
      </c>
      <c r="G46" s="169">
        <f>Calc!AN186</f>
        <v>0.14864261292917741</v>
      </c>
      <c r="H46" s="68">
        <f>Calc!AO186</f>
        <v>3.4245687983156702E-4</v>
      </c>
      <c r="I46" s="67">
        <f>Calc!AH186</f>
        <v>2584.7720427826598</v>
      </c>
      <c r="J46" s="67">
        <f>Calc!AI186</f>
        <v>7.27203776030795</v>
      </c>
      <c r="K46" s="67">
        <f>Calc!AJ186</f>
        <v>131.55471546441944</v>
      </c>
      <c r="L46" s="67">
        <f>Calc!AK186</f>
        <v>0.47485603203395932</v>
      </c>
      <c r="M46" s="170">
        <f>Calc!AP186</f>
        <v>15.3157</v>
      </c>
      <c r="N46" s="170">
        <f>Calc!AQ186</f>
        <v>3.8199999999999998E-2</v>
      </c>
      <c r="O46" s="170">
        <f>Calc!AW186</f>
        <v>15.3116</v>
      </c>
      <c r="P46" s="170">
        <f>Calc!AY186</f>
        <v>3.8525676148443398E-2</v>
      </c>
      <c r="Q46" s="171">
        <f>Calc!BC186</f>
        <v>137.36383096423896</v>
      </c>
      <c r="R46" s="170">
        <f>Calc!BD186</f>
        <v>0.49604930926954383</v>
      </c>
      <c r="S46" s="67">
        <f>Input!E186</f>
        <v>89.5</v>
      </c>
      <c r="T46" s="65"/>
      <c r="U46" s="65">
        <f>Input!K46</f>
        <v>7.1307214464297322E-3</v>
      </c>
      <c r="W46" s="65">
        <f>Calc!AS46</f>
        <v>3.0778396188618027E-3</v>
      </c>
      <c r="X46" s="65">
        <f>Calc!AT46</f>
        <v>4.7794270799347949E-6</v>
      </c>
      <c r="Y46" s="65">
        <f>Calc!AN46</f>
        <v>1.4720107770732689</v>
      </c>
      <c r="Z46" s="65">
        <f>Calc!AO46</f>
        <v>2.4814098264251071E-3</v>
      </c>
      <c r="AA46" s="65">
        <f t="shared" si="4"/>
        <v>1.1315547154644194</v>
      </c>
      <c r="AB46" s="65">
        <f t="shared" si="5"/>
        <v>7.2720377603079497E-3</v>
      </c>
    </row>
    <row r="47" spans="1:28" x14ac:dyDescent="0.2">
      <c r="A47" s="65" t="str">
        <f>Input!A378</f>
        <v>10319-3</v>
      </c>
      <c r="B47" s="65" t="str">
        <f>Input!B378</f>
        <v>JD 1930</v>
      </c>
      <c r="C47" s="169">
        <f>Calc!O378*1000</f>
        <v>1634.3612960553032</v>
      </c>
      <c r="D47" s="169">
        <f>Calc!P378*1000</f>
        <v>0.16313563162986883</v>
      </c>
      <c r="E47" s="169">
        <f>Calc!X378</f>
        <v>121.69093747143214</v>
      </c>
      <c r="F47" s="169">
        <f>Calc!Y378</f>
        <v>0.2082241669992882</v>
      </c>
      <c r="G47" s="169">
        <f>Calc!AN378</f>
        <v>0.215705752555578</v>
      </c>
      <c r="H47" s="68">
        <f>Calc!AO378</f>
        <v>7.0849492571613141E-4</v>
      </c>
      <c r="I47" s="67">
        <f>Calc!AH378</f>
        <v>8.8065085200518727</v>
      </c>
      <c r="J47" s="67">
        <f>Calc!AI378</f>
        <v>3.2603226797032439E-2</v>
      </c>
      <c r="K47" s="67">
        <f>Calc!AJ378</f>
        <v>434.26717648643785</v>
      </c>
      <c r="L47" s="67">
        <f>Calc!AK378</f>
        <v>2.0466186900247738</v>
      </c>
      <c r="M47" s="170">
        <f>Calc!AP378</f>
        <v>17.629899999999999</v>
      </c>
      <c r="N47" s="170">
        <f>Calc!AQ378</f>
        <v>6.7900000000000002E-2</v>
      </c>
      <c r="O47" s="170">
        <f>Calc!AW378</f>
        <v>16.252300000000002</v>
      </c>
      <c r="P47" s="170">
        <f>Calc!AY378</f>
        <v>0.69781237437289345</v>
      </c>
      <c r="Q47" s="171">
        <f>Calc!BC378</f>
        <v>454.64865072717339</v>
      </c>
      <c r="R47" s="170">
        <f>Calc!BD378</f>
        <v>2.3222087687474762</v>
      </c>
      <c r="S47" s="67">
        <f>Input!E378</f>
        <v>0</v>
      </c>
      <c r="T47" s="65"/>
      <c r="U47" s="65">
        <f>Input!K47</f>
        <v>7.1366860750517345E-3</v>
      </c>
      <c r="W47" s="65">
        <f>Calc!AS47</f>
        <v>2.114610222401769E-5</v>
      </c>
      <c r="X47" s="65">
        <f>Calc!AT47</f>
        <v>8.7818319587352013E-8</v>
      </c>
      <c r="Y47" s="65">
        <f>Calc!AN47</f>
        <v>0.99659017245648529</v>
      </c>
      <c r="Z47" s="65">
        <f>Calc!AO47</f>
        <v>2.5067958112294786E-3</v>
      </c>
      <c r="AA47" s="65">
        <f t="shared" si="4"/>
        <v>1.4342671764864379</v>
      </c>
      <c r="AB47" s="65">
        <f t="shared" si="5"/>
        <v>3.2603226797032441E-5</v>
      </c>
    </row>
    <row r="48" spans="1:28" x14ac:dyDescent="0.2">
      <c r="A48" s="65">
        <f>Input!A482</f>
        <v>10370</v>
      </c>
      <c r="B48" s="65" t="str">
        <f>Input!B482</f>
        <v>Larga B1- 186mm</v>
      </c>
      <c r="C48" s="169">
        <f>Calc!O482*1000</f>
        <v>488.05919266203159</v>
      </c>
      <c r="D48" s="169">
        <f>Calc!P482*1000</f>
        <v>3.1156647968075692E-2</v>
      </c>
      <c r="E48" s="169">
        <f>Calc!X482</f>
        <v>2.1853483839047325E-2</v>
      </c>
      <c r="F48" s="169">
        <f>Calc!Y482</f>
        <v>1.5969745181854282E-4</v>
      </c>
      <c r="G48" s="169">
        <f>Calc!AN482</f>
        <v>0.21842310185051153</v>
      </c>
      <c r="H48" s="68">
        <f>Calc!AO482</f>
        <v>1.0246803737837681E-3</v>
      </c>
      <c r="I48" s="67">
        <f>Calc!AH482</f>
        <v>15061.188222279576</v>
      </c>
      <c r="J48" s="67">
        <f>Calc!AI482</f>
        <v>130.78586567453132</v>
      </c>
      <c r="K48" s="67">
        <f>Calc!AJ482</f>
        <v>560.01774837460914</v>
      </c>
      <c r="L48" s="67">
        <f>Calc!AK482</f>
        <v>1.2112754663536702</v>
      </c>
      <c r="M48" s="170">
        <f>Calc!AP482</f>
        <v>16.304300000000001</v>
      </c>
      <c r="N48" s="170">
        <f>Calc!AQ482</f>
        <v>8.2799999999999999E-2</v>
      </c>
      <c r="O48" s="170">
        <f>Calc!AW482</f>
        <v>16.303599999999999</v>
      </c>
      <c r="P48" s="170">
        <f>Calc!AY482</f>
        <v>8.3028574633833674E-2</v>
      </c>
      <c r="Q48" s="171">
        <f>Calc!BC482</f>
        <v>586.3859638610412</v>
      </c>
      <c r="R48" s="170">
        <f>Calc!BD482</f>
        <v>1.2757283666558039</v>
      </c>
      <c r="S48" s="67">
        <f>Input!E482</f>
        <v>186</v>
      </c>
      <c r="T48" s="65"/>
      <c r="U48" s="65">
        <f>Input!K48</f>
        <v>7.1337979465018386E-3</v>
      </c>
      <c r="W48" s="65">
        <f>Calc!AS48</f>
        <v>1.9347091501289286E-3</v>
      </c>
      <c r="X48" s="65">
        <f>Calc!AT48</f>
        <v>3.233751133688362E-6</v>
      </c>
      <c r="Y48" s="65">
        <f>Calc!AN48</f>
        <v>1.0238000613983114</v>
      </c>
      <c r="Z48" s="65">
        <f>Calc!AO48</f>
        <v>1.9650329397352027E-3</v>
      </c>
      <c r="AA48" s="65">
        <f t="shared" si="4"/>
        <v>1.5600177483746092</v>
      </c>
      <c r="AB48" s="65">
        <f t="shared" si="5"/>
        <v>0.13078586567453132</v>
      </c>
    </row>
    <row r="49" spans="1:28" x14ac:dyDescent="0.2">
      <c r="A49" s="65">
        <f>Input!A506</f>
        <v>10413</v>
      </c>
      <c r="B49" s="65" t="str">
        <f>Input!B506</f>
        <v>XRD22</v>
      </c>
      <c r="C49" s="169">
        <f>Calc!O506*1000</f>
        <v>8970.3475500173681</v>
      </c>
      <c r="D49" s="169">
        <f>Calc!P506*1000</f>
        <v>1.1618884431950101</v>
      </c>
      <c r="E49" s="169">
        <f>Calc!X506</f>
        <v>720.37096135609852</v>
      </c>
      <c r="F49" s="169">
        <f>Calc!Y506</f>
        <v>1.7756894722194383</v>
      </c>
      <c r="G49" s="169">
        <f>Calc!AN506</f>
        <v>0.33012223423701198</v>
      </c>
      <c r="H49" s="68">
        <f>Calc!AO506</f>
        <v>8.7298851785873961E-4</v>
      </c>
      <c r="I49" s="67">
        <f>Calc!AH506</f>
        <v>12.485845093123226</v>
      </c>
      <c r="J49" s="67">
        <f>Calc!AI506</f>
        <v>4.5108891781146937E-2</v>
      </c>
      <c r="K49" s="67">
        <f>Calc!AJ506</f>
        <v>1092.9637483991876</v>
      </c>
      <c r="L49" s="67">
        <f>Calc!AK506</f>
        <v>0.9575321044304751</v>
      </c>
      <c r="M49" s="170">
        <f>Calc!AP506</f>
        <v>18.447600000000001</v>
      </c>
      <c r="N49" s="170">
        <f>Calc!AQ506</f>
        <v>5.2699999999999997E-2</v>
      </c>
      <c r="O49" s="170">
        <f>Calc!AW506</f>
        <v>17.4434</v>
      </c>
      <c r="P49" s="170">
        <f>Calc!AY506</f>
        <v>0.50832180216982303</v>
      </c>
      <c r="Q49" s="171">
        <f>Calc!BC506</f>
        <v>1148.1125842402098</v>
      </c>
      <c r="R49" s="170">
        <f>Calc!BD506</f>
        <v>1.9298409511209347</v>
      </c>
      <c r="S49" s="67">
        <f>Input!E506</f>
        <v>0</v>
      </c>
      <c r="T49" s="65"/>
      <c r="U49" s="65">
        <f>Input!K49</f>
        <v>7.1351255807116654E-3</v>
      </c>
      <c r="W49" s="65">
        <f>Calc!AS49</f>
        <v>2.0988004554366507E-5</v>
      </c>
      <c r="X49" s="65">
        <f>Calc!AT49</f>
        <v>9.5485090528862444E-8</v>
      </c>
      <c r="Y49" s="65">
        <f>Calc!AN49</f>
        <v>0.99796820749733661</v>
      </c>
      <c r="Z49" s="65">
        <f>Calc!AO49</f>
        <v>2.2625681623858001E-3</v>
      </c>
      <c r="AA49" s="65">
        <f t="shared" si="4"/>
        <v>2.0929637483991876</v>
      </c>
      <c r="AB49" s="65">
        <f t="shared" si="5"/>
        <v>4.5108891781146936E-5</v>
      </c>
    </row>
    <row r="50" spans="1:28" x14ac:dyDescent="0.2">
      <c r="A50" s="65">
        <f>Input!A484</f>
        <v>10371</v>
      </c>
      <c r="B50" s="65" t="str">
        <f>Input!B484</f>
        <v>Larga B1- 205mm</v>
      </c>
      <c r="C50" s="169">
        <f>Calc!O484*1000</f>
        <v>478.42431009334319</v>
      </c>
      <c r="D50" s="169">
        <f>Calc!P484*1000</f>
        <v>2.5723121528103524E-2</v>
      </c>
      <c r="E50" s="169">
        <f>Calc!X484</f>
        <v>2.3722824419821299E-2</v>
      </c>
      <c r="F50" s="169">
        <f>Calc!Y484</f>
        <v>1.6707630559909786E-4</v>
      </c>
      <c r="G50" s="169">
        <f>Calc!AN484</f>
        <v>0.23600184375723607</v>
      </c>
      <c r="H50" s="68">
        <f>Calc!AO484</f>
        <v>1.034352320979615E-3</v>
      </c>
      <c r="I50" s="67">
        <f>Calc!AH484</f>
        <v>14667.821966628277</v>
      </c>
      <c r="J50" s="67">
        <f>Calc!AI484</f>
        <v>121.67037082271636</v>
      </c>
      <c r="K50" s="67">
        <f>Calc!AJ484</f>
        <v>555.33796167287551</v>
      </c>
      <c r="L50" s="67">
        <f>Calc!AK484</f>
        <v>0.93110769793174919</v>
      </c>
      <c r="M50" s="170">
        <f>Calc!AP484</f>
        <v>17.773800000000001</v>
      </c>
      <c r="N50" s="170">
        <f>Calc!AQ484</f>
        <v>8.43E-2</v>
      </c>
      <c r="O50" s="170">
        <f>Calc!AW484</f>
        <v>17.773</v>
      </c>
      <c r="P50" s="170">
        <f>Calc!AY484</f>
        <v>8.4714481275401196E-2</v>
      </c>
      <c r="Q50" s="171">
        <f>Calc!BC484</f>
        <v>583.9021052315212</v>
      </c>
      <c r="R50" s="170">
        <f>Calc!BD484</f>
        <v>0.98890182087093648</v>
      </c>
      <c r="S50" s="67">
        <f>Input!E484</f>
        <v>205</v>
      </c>
      <c r="T50" s="65"/>
      <c r="U50" s="65">
        <f>Input!K50</f>
        <v>7.1335183326059846E-3</v>
      </c>
      <c r="W50" s="65">
        <f>Calc!AS50</f>
        <v>5.7984203779961807E-3</v>
      </c>
      <c r="X50" s="65">
        <f>Calc!AT50</f>
        <v>8.6253313870074783E-6</v>
      </c>
      <c r="Y50" s="65">
        <f>Calc!AN50</f>
        <v>0.24770278142484078</v>
      </c>
      <c r="Z50" s="65">
        <f>Calc!AO50</f>
        <v>5.4870417051583334E-4</v>
      </c>
      <c r="AA50" s="65">
        <f t="shared" si="4"/>
        <v>1.5553379616728755</v>
      </c>
      <c r="AB50" s="65">
        <f t="shared" si="5"/>
        <v>0.12167037082271637</v>
      </c>
    </row>
    <row r="51" spans="1:28" x14ac:dyDescent="0.2">
      <c r="A51" s="65">
        <f>Input!A386</f>
        <v>10227</v>
      </c>
      <c r="B51" s="65" t="str">
        <f>Input!B386</f>
        <v>YS 28</v>
      </c>
      <c r="C51" s="169">
        <f>Calc!O386*1000</f>
        <v>25.501866685125638</v>
      </c>
      <c r="D51" s="169">
        <f>Calc!P386*1000</f>
        <v>5.6453784969041137E-3</v>
      </c>
      <c r="E51" s="169">
        <f>Calc!X386</f>
        <v>2.725083550203494</v>
      </c>
      <c r="F51" s="169">
        <f>Calc!Y386</f>
        <v>7.4125823929029559E-3</v>
      </c>
      <c r="G51" s="169">
        <f>Calc!AN386</f>
        <v>0.27354406442206919</v>
      </c>
      <c r="H51" s="68">
        <f>Calc!AO386</f>
        <v>3.8910127151765362E-3</v>
      </c>
      <c r="I51" s="67">
        <f>Calc!AH386</f>
        <v>7.7334691810306824</v>
      </c>
      <c r="J51" s="67">
        <f>Calc!AI386</f>
        <v>0.11198452224058003</v>
      </c>
      <c r="K51" s="67">
        <f>Calc!AJ386</f>
        <v>642.98612831105049</v>
      </c>
      <c r="L51" s="67">
        <f>Calc!AK386</f>
        <v>2.9316099704167113</v>
      </c>
      <c r="M51" s="170">
        <f>Calc!AP386</f>
        <v>19.6279</v>
      </c>
      <c r="N51" s="170">
        <f>Calc!AQ386</f>
        <v>0.30730000000000002</v>
      </c>
      <c r="O51" s="170">
        <f>Calc!AW386</f>
        <v>17.910299999999999</v>
      </c>
      <c r="P51" s="170">
        <f>Calc!AY386</f>
        <v>0.91985697054387716</v>
      </c>
      <c r="Q51" s="171">
        <f>Calc!BC386</f>
        <v>676.32051063241556</v>
      </c>
      <c r="R51" s="170">
        <f>Calc!BD386</f>
        <v>3.5483620648179963</v>
      </c>
      <c r="S51" s="67">
        <f>Input!E386</f>
        <v>0</v>
      </c>
      <c r="T51" s="65"/>
      <c r="U51" s="65">
        <f>Input!K51</f>
        <v>7.1368732849620246E-3</v>
      </c>
      <c r="W51" s="65">
        <f>Calc!AS51</f>
        <v>2.1111211574808425E-5</v>
      </c>
      <c r="X51" s="65">
        <f>Calc!AT51</f>
        <v>8.4718640810932135E-8</v>
      </c>
      <c r="Y51" s="65">
        <f>Calc!AN51</f>
        <v>0.99708575815799294</v>
      </c>
      <c r="Z51" s="65">
        <f>Calc!AO51</f>
        <v>2.3272146152398011E-3</v>
      </c>
      <c r="AA51" s="65">
        <f t="shared" si="4"/>
        <v>1.6429861283110505</v>
      </c>
      <c r="AB51" s="65">
        <f t="shared" si="5"/>
        <v>1.1198452224058004E-4</v>
      </c>
    </row>
    <row r="52" spans="1:28" x14ac:dyDescent="0.2">
      <c r="A52" s="65">
        <f>Input!A304</f>
        <v>10304</v>
      </c>
      <c r="B52" s="65" t="str">
        <f>Input!B304</f>
        <v>GeoB3225-1_3R-1W_59-60</v>
      </c>
      <c r="C52" s="169">
        <f>Calc!O304*1000</f>
        <v>3855.287846869539</v>
      </c>
      <c r="D52" s="169">
        <f>Calc!P304*1000</f>
        <v>0.23178493110436693</v>
      </c>
      <c r="E52" s="169">
        <f>Calc!X304</f>
        <v>0.48560952911056249</v>
      </c>
      <c r="F52" s="169">
        <f>Calc!Y304</f>
        <v>8.905927644405606E-4</v>
      </c>
      <c r="G52" s="169">
        <f>Calc!AN304</f>
        <v>0.17588851017362583</v>
      </c>
      <c r="H52" s="68">
        <f>Calc!AO304</f>
        <v>4.6484691848691943E-4</v>
      </c>
      <c r="I52" s="67">
        <f>Calc!AH304</f>
        <v>4263.316486207792</v>
      </c>
      <c r="J52" s="67">
        <f>Calc!AI304</f>
        <v>13.712036413850917</v>
      </c>
      <c r="K52" s="67">
        <f>Calc!AJ304</f>
        <v>130.985530407711</v>
      </c>
      <c r="L52" s="67">
        <f>Calc!AK304</f>
        <v>0.69612908947374874</v>
      </c>
      <c r="M52" s="170">
        <f>Calc!AP304</f>
        <v>18.372699999999998</v>
      </c>
      <c r="N52" s="170">
        <f>Calc!AQ304</f>
        <v>5.3100000000000001E-2</v>
      </c>
      <c r="O52" s="170">
        <f>Calc!AW304</f>
        <v>18.369700000000002</v>
      </c>
      <c r="P52" s="170">
        <f>Calc!AY304</f>
        <v>5.4267210270976245E-2</v>
      </c>
      <c r="Q52" s="171">
        <f>Calc!BC304</f>
        <v>137.9549603733727</v>
      </c>
      <c r="R52" s="170">
        <f>Calc!BD304</f>
        <v>0.73347280966892281</v>
      </c>
      <c r="S52" s="67">
        <f>Input!E304</f>
        <v>59.5</v>
      </c>
      <c r="T52" s="65"/>
      <c r="U52" s="65">
        <f>Input!K52</f>
        <v>7.1336764992474353E-3</v>
      </c>
      <c r="W52" s="65">
        <f>Calc!AS52</f>
        <v>2.4880683894132134E-2</v>
      </c>
      <c r="X52" s="65">
        <f>Calc!AT52</f>
        <v>3.9529240316525144E-5</v>
      </c>
      <c r="Y52" s="65">
        <f>Calc!AN52</f>
        <v>0.76750088397036309</v>
      </c>
      <c r="Z52" s="65">
        <f>Calc!AO52</f>
        <v>1.4386609927391613E-3</v>
      </c>
      <c r="AA52" s="65">
        <f t="shared" si="4"/>
        <v>1.130985530407711</v>
      </c>
      <c r="AB52" s="65">
        <f t="shared" si="5"/>
        <v>1.3712036413850917E-2</v>
      </c>
    </row>
    <row r="53" spans="1:28" x14ac:dyDescent="0.2">
      <c r="A53" s="65">
        <f>Input!A336</f>
        <v>10326</v>
      </c>
      <c r="B53" s="65" t="str">
        <f>Input!B336</f>
        <v>Larga B1-236 mm</v>
      </c>
      <c r="C53" s="169">
        <f>Calc!O336*1000</f>
        <v>600.25559545876945</v>
      </c>
      <c r="D53" s="169">
        <f>Calc!P336*1000</f>
        <v>3.5360923600887571E-2</v>
      </c>
      <c r="E53" s="169">
        <f>Calc!X336</f>
        <v>2.6408081705648182E-2</v>
      </c>
      <c r="F53" s="169">
        <f>Calc!Y336</f>
        <v>1.8667147274818011E-4</v>
      </c>
      <c r="G53" s="169">
        <f>Calc!AN336</f>
        <v>0.25243114389305293</v>
      </c>
      <c r="H53" s="68">
        <f>Calc!AO336</f>
        <v>1.0966503862941486E-3</v>
      </c>
      <c r="I53" s="67">
        <f>Calc!AH336</f>
        <v>17698.849945163602</v>
      </c>
      <c r="J53" s="67">
        <f>Calc!AI336</f>
        <v>146.84374547186513</v>
      </c>
      <c r="K53" s="67">
        <f>Calc!AJ336</f>
        <v>557.93200370490888</v>
      </c>
      <c r="L53" s="67">
        <f>Calc!AK336</f>
        <v>0.97174539046042829</v>
      </c>
      <c r="M53" s="170">
        <f>Calc!AP336</f>
        <v>19.077400000000001</v>
      </c>
      <c r="N53" s="170">
        <f>Calc!AQ336</f>
        <v>9.0399999999999994E-2</v>
      </c>
      <c r="O53" s="170">
        <f>Calc!AW336</f>
        <v>19.076699999999999</v>
      </c>
      <c r="P53" s="170">
        <f>Calc!AY336</f>
        <v>9.0707466496449202E-2</v>
      </c>
      <c r="Q53" s="171">
        <f>Calc!BC336</f>
        <v>588.79182891627681</v>
      </c>
      <c r="R53" s="170">
        <f>Calc!BD336</f>
        <v>1.03651041057666</v>
      </c>
      <c r="S53" s="67">
        <f>Input!E336</f>
        <v>236</v>
      </c>
      <c r="T53" s="65"/>
      <c r="U53" s="65">
        <f>Input!K53</f>
        <v>7.1316651116454452E-3</v>
      </c>
      <c r="W53" s="65">
        <f>Calc!AS53</f>
        <v>2.1117540209634527E-5</v>
      </c>
      <c r="X53" s="65">
        <f>Calc!AT53</f>
        <v>8.0661160259315571E-8</v>
      </c>
      <c r="Y53" s="65">
        <f>Calc!AN53</f>
        <v>1.0002025455958818</v>
      </c>
      <c r="Z53" s="65">
        <f>Calc!AO53</f>
        <v>2.5356992057644504E-3</v>
      </c>
      <c r="AA53" s="65">
        <f t="shared" si="4"/>
        <v>1.5579320037049089</v>
      </c>
      <c r="AB53" s="65">
        <f t="shared" si="5"/>
        <v>0.14684374547186513</v>
      </c>
    </row>
    <row r="54" spans="1:28" x14ac:dyDescent="0.2">
      <c r="A54" s="65" t="str">
        <f>Input!A374</f>
        <v>10319-1</v>
      </c>
      <c r="B54" s="65" t="str">
        <f>Input!B374</f>
        <v>JD 1930</v>
      </c>
      <c r="C54" s="169">
        <f>Calc!O374*1000</f>
        <v>1574.3351463328806</v>
      </c>
      <c r="D54" s="169">
        <f>Calc!P374*1000</f>
        <v>0.12248486929207594</v>
      </c>
      <c r="E54" s="169">
        <f>Calc!X374</f>
        <v>227.57269396582137</v>
      </c>
      <c r="F54" s="169">
        <f>Calc!Y374</f>
        <v>0.37665630894872637</v>
      </c>
      <c r="G54" s="169">
        <f>Calc!AN374</f>
        <v>0.26684894160945238</v>
      </c>
      <c r="H54" s="68">
        <f>Calc!AO374</f>
        <v>1.094851974329525E-3</v>
      </c>
      <c r="I54" s="67">
        <f>Calc!AH374</f>
        <v>5.6155764592357151</v>
      </c>
      <c r="J54" s="67">
        <f>Calc!AI374</f>
        <v>2.4840294031560448E-2</v>
      </c>
      <c r="K54" s="67">
        <f>Calc!AJ374</f>
        <v>455.57648522239958</v>
      </c>
      <c r="L54" s="67">
        <f>Calc!AK374</f>
        <v>2.7010984960278455</v>
      </c>
      <c r="M54" s="170">
        <f>Calc!AP374</f>
        <v>21.853100000000001</v>
      </c>
      <c r="N54" s="170">
        <f>Calc!AQ374</f>
        <v>0.1011</v>
      </c>
      <c r="O54" s="170">
        <f>Calc!AW374</f>
        <v>19.212599999999998</v>
      </c>
      <c r="P54" s="170">
        <f>Calc!AY374</f>
        <v>1.3440906462088278</v>
      </c>
      <c r="Q54" s="171">
        <f>Calc!BC374</f>
        <v>480.95933669088748</v>
      </c>
      <c r="R54" s="170">
        <f>Calc!BD374</f>
        <v>3.3852262470110284</v>
      </c>
      <c r="S54" s="67">
        <f>Input!E374</f>
        <v>0</v>
      </c>
      <c r="T54" s="65"/>
      <c r="U54" s="65">
        <f>Input!K54</f>
        <v>7.1286200226488884E-3</v>
      </c>
      <c r="W54" s="65">
        <f>Calc!AS54</f>
        <v>1.9306417969636313E-4</v>
      </c>
      <c r="X54" s="65">
        <f>Calc!AT54</f>
        <v>4.6245805854273855E-7</v>
      </c>
      <c r="Y54" s="65">
        <f>Calc!AN54</f>
        <v>1.6191955834440352</v>
      </c>
      <c r="Z54" s="65">
        <f>Calc!AO54</f>
        <v>3.1715951266280953E-3</v>
      </c>
      <c r="AA54" s="65">
        <f t="shared" si="4"/>
        <v>1.4555764852223996</v>
      </c>
      <c r="AB54" s="65">
        <f t="shared" si="5"/>
        <v>2.4840294031560448E-5</v>
      </c>
    </row>
    <row r="55" spans="1:28" x14ac:dyDescent="0.2">
      <c r="A55" s="65">
        <f>Input!A50</f>
        <v>9811</v>
      </c>
      <c r="B55" s="65" t="str">
        <f>Input!B50</f>
        <v>JD 11</v>
      </c>
      <c r="C55" s="169">
        <f>Calc!O50*1000</f>
        <v>3806.4433010232974</v>
      </c>
      <c r="D55" s="169">
        <f>Calc!P50*1000</f>
        <v>0.19662210444160003</v>
      </c>
      <c r="E55" s="169">
        <f>Calc!X50</f>
        <v>67.454805181465886</v>
      </c>
      <c r="F55" s="169">
        <f>Calc!Y50</f>
        <v>0.10028061271451844</v>
      </c>
      <c r="G55" s="169">
        <f>Calc!AN50</f>
        <v>0.24770278142484078</v>
      </c>
      <c r="H55" s="68">
        <f>Calc!AO50</f>
        <v>5.4870417051583334E-4</v>
      </c>
      <c r="I55" s="67">
        <f>Calc!AH50</f>
        <v>42.613365724637482</v>
      </c>
      <c r="J55" s="67">
        <f>Calc!AI50</f>
        <v>0.11366190075028379</v>
      </c>
      <c r="K55" s="67">
        <f>Calc!AJ50</f>
        <v>472.58142683190772</v>
      </c>
      <c r="L55" s="67">
        <f>Calc!AK50</f>
        <v>0.62602872697661638</v>
      </c>
      <c r="M55" s="170">
        <f>Calc!AP50</f>
        <v>19.889199999999999</v>
      </c>
      <c r="N55" s="170">
        <f>Calc!AQ50</f>
        <v>4.8099999999999997E-2</v>
      </c>
      <c r="O55" s="170">
        <f>Calc!AW50</f>
        <v>19.572500000000002</v>
      </c>
      <c r="P55" s="170">
        <f>Calc!AY50</f>
        <v>0.16614602823218588</v>
      </c>
      <c r="Q55" s="171">
        <f>Calc!BC50</f>
        <v>499.41870563203958</v>
      </c>
      <c r="R55" s="170">
        <f>Calc!BD50</f>
        <v>0.70179854631596761</v>
      </c>
      <c r="S55" s="67">
        <f>Input!E50</f>
        <v>-328</v>
      </c>
      <c r="T55" s="65"/>
      <c r="U55" s="65">
        <f>Input!K55</f>
        <v>7.1226496695163634E-3</v>
      </c>
      <c r="W55" s="65">
        <f>Calc!AS55</f>
        <v>2.0567914616141539E-5</v>
      </c>
      <c r="X55" s="65">
        <f>Calc!AT55</f>
        <v>7.4672670187528254E-8</v>
      </c>
      <c r="Y55" s="65">
        <f>Calc!AN55</f>
        <v>1.0002349552589125</v>
      </c>
      <c r="Z55" s="65">
        <f>Calc!AO55</f>
        <v>2.1880782682261188E-3</v>
      </c>
      <c r="AA55" s="65">
        <f t="shared" si="4"/>
        <v>1.4725814268319077</v>
      </c>
      <c r="AB55" s="65">
        <f t="shared" si="5"/>
        <v>1.1366190075028379E-4</v>
      </c>
    </row>
    <row r="56" spans="1:28" x14ac:dyDescent="0.2">
      <c r="A56" s="65" t="str">
        <f>Input!A380</f>
        <v>10319-4</v>
      </c>
      <c r="B56" s="65" t="str">
        <f>Input!B380</f>
        <v>JD 1930</v>
      </c>
      <c r="C56" s="169">
        <f>Calc!O380*1000</f>
        <v>1700.6240423832028</v>
      </c>
      <c r="D56" s="169">
        <f>Calc!P380*1000</f>
        <v>0.12896021071984515</v>
      </c>
      <c r="E56" s="169">
        <f>Calc!X380</f>
        <v>118.02341941697364</v>
      </c>
      <c r="F56" s="169">
        <f>Calc!Y380</f>
        <v>0.21574062655155207</v>
      </c>
      <c r="G56" s="169">
        <f>Calc!AN380</f>
        <v>0.24980539288439477</v>
      </c>
      <c r="H56" s="68">
        <f>Calc!AO380</f>
        <v>7.9212519279164167E-4</v>
      </c>
      <c r="I56" s="67">
        <f>Calc!AH380</f>
        <v>10.937956296738982</v>
      </c>
      <c r="J56" s="67">
        <f>Calc!AI380</f>
        <v>4.0025578675386066E-2</v>
      </c>
      <c r="K56" s="67">
        <f>Calc!AJ380</f>
        <v>412.24176996853345</v>
      </c>
      <c r="L56" s="67">
        <f>Calc!AK380</f>
        <v>1.8776305511630744</v>
      </c>
      <c r="M56" s="170">
        <f>Calc!AP380</f>
        <v>21.028300000000002</v>
      </c>
      <c r="N56" s="170">
        <f>Calc!AQ380</f>
        <v>7.8799999999999995E-2</v>
      </c>
      <c r="O56" s="170">
        <f>Calc!AW380</f>
        <v>19.727900000000002</v>
      </c>
      <c r="P56" s="170">
        <f>Calc!AY380</f>
        <v>0.66008262522843708</v>
      </c>
      <c r="Q56" s="171">
        <f>Calc!BC380</f>
        <v>435.84353533167427</v>
      </c>
      <c r="R56" s="170">
        <f>Calc!BD380</f>
        <v>2.144736991129347</v>
      </c>
      <c r="S56" s="67">
        <f>Input!E380</f>
        <v>0</v>
      </c>
      <c r="T56" s="65"/>
      <c r="U56" s="65">
        <f>Input!K56</f>
        <v>7.1228022159190883E-3</v>
      </c>
      <c r="W56" s="65">
        <f>Calc!AS56</f>
        <v>1.6992443736892377E-4</v>
      </c>
      <c r="X56" s="65">
        <f>Calc!AT56</f>
        <v>2.3051347102830314E-7</v>
      </c>
      <c r="Y56" s="65">
        <f>Calc!AN56</f>
        <v>1.6512893652493241</v>
      </c>
      <c r="Z56" s="65">
        <f>Calc!AO56</f>
        <v>3.0165294728917392E-3</v>
      </c>
      <c r="AA56" s="65">
        <f t="shared" si="4"/>
        <v>1.4122417699685335</v>
      </c>
      <c r="AB56" s="65">
        <f t="shared" si="5"/>
        <v>4.0025578675386062E-5</v>
      </c>
    </row>
    <row r="57" spans="1:28" x14ac:dyDescent="0.2">
      <c r="A57" s="65">
        <f>Input!A502</f>
        <v>10412</v>
      </c>
      <c r="B57" s="65" t="str">
        <f>Input!B502</f>
        <v>XRD12</v>
      </c>
      <c r="C57" s="169">
        <f>Calc!O502*1000</f>
        <v>2080.5262497451604</v>
      </c>
      <c r="D57" s="169">
        <f>Calc!P502*1000</f>
        <v>0.27933631545919485</v>
      </c>
      <c r="E57" s="169">
        <f>Calc!X502</f>
        <v>454.49575648202449</v>
      </c>
      <c r="F57" s="169">
        <f>Calc!Y502</f>
        <v>1.0155885702224072</v>
      </c>
      <c r="G57" s="169">
        <f>Calc!AN502</f>
        <v>0.40297883857070388</v>
      </c>
      <c r="H57" s="68">
        <f>Calc!AO502</f>
        <v>1.1903091366005801E-3</v>
      </c>
      <c r="I57" s="67">
        <f>Calc!AH502</f>
        <v>5.6157940602666168</v>
      </c>
      <c r="J57" s="67">
        <f>Calc!AI502</f>
        <v>2.0785972698084857E-2</v>
      </c>
      <c r="K57" s="67">
        <f>Calc!AJ502</f>
        <v>1118.9291457032343</v>
      </c>
      <c r="L57" s="67">
        <f>Calc!AK502</f>
        <v>2.3677185332795596</v>
      </c>
      <c r="M57" s="170">
        <f>Calc!AP502</f>
        <v>22.5853</v>
      </c>
      <c r="N57" s="170">
        <f>Calc!AQ502</f>
        <v>7.7700000000000005E-2</v>
      </c>
      <c r="O57" s="170">
        <f>Calc!AW502</f>
        <v>19.880299999999998</v>
      </c>
      <c r="P57" s="170">
        <f>Calc!AY502</f>
        <v>1.3763562620429659</v>
      </c>
      <c r="Q57" s="171">
        <f>Calc!BC502</f>
        <v>1183.4992395672634</v>
      </c>
      <c r="R57" s="170">
        <f>Calc!BD502</f>
        <v>5.2348137155660357</v>
      </c>
      <c r="S57" s="67">
        <f>Input!E502</f>
        <v>0</v>
      </c>
      <c r="T57" s="65"/>
      <c r="U57" s="65">
        <f>Input!K57</f>
        <v>7.125271091965593E-3</v>
      </c>
      <c r="W57" s="65">
        <f>Calc!AS57</f>
        <v>2.0944555931329334E-5</v>
      </c>
      <c r="X57" s="65">
        <f>Calc!AT57</f>
        <v>1.0087265950903755E-7</v>
      </c>
      <c r="Y57" s="65">
        <f>Calc!AN57</f>
        <v>1.0007252811659875</v>
      </c>
      <c r="Z57" s="65">
        <f>Calc!AO57</f>
        <v>2.4406843678853782E-3</v>
      </c>
      <c r="AA57" s="65">
        <f t="shared" si="4"/>
        <v>2.1189291457032344</v>
      </c>
      <c r="AB57" s="65">
        <f t="shared" si="5"/>
        <v>2.0785972698084857E-5</v>
      </c>
    </row>
    <row r="58" spans="1:28" x14ac:dyDescent="0.2">
      <c r="A58" s="65">
        <f>Input!A306</f>
        <v>10305</v>
      </c>
      <c r="B58" s="65" t="str">
        <f>Input!B306</f>
        <v>GeoB3225-1_3R-1W_59-60 außen</v>
      </c>
      <c r="C58" s="169">
        <f>Calc!O306*1000</f>
        <v>4232.514103391989</v>
      </c>
      <c r="D58" s="169">
        <f>Calc!P306*1000</f>
        <v>0.36276216562262126</v>
      </c>
      <c r="E58" s="169">
        <f>Calc!X306</f>
        <v>2.2486480731150351</v>
      </c>
      <c r="F58" s="169">
        <f>Calc!Y306</f>
        <v>4.1741173658720746E-3</v>
      </c>
      <c r="G58" s="169">
        <f>Calc!AN306</f>
        <v>0.19493794393709685</v>
      </c>
      <c r="H58" s="68">
        <f>Calc!AO306</f>
        <v>5.4840766826046562E-4</v>
      </c>
      <c r="I58" s="67">
        <f>Calc!AH306</f>
        <v>1120.7847500997118</v>
      </c>
      <c r="J58" s="67">
        <f>Calc!AI306</f>
        <v>3.7763555473188535</v>
      </c>
      <c r="K58" s="67">
        <f>Calc!AJ306</f>
        <v>128.46574283408518</v>
      </c>
      <c r="L58" s="67">
        <f>Calc!AK306</f>
        <v>0.76380403602572178</v>
      </c>
      <c r="M58" s="170">
        <f>Calc!AP306</f>
        <v>20.605599999999999</v>
      </c>
      <c r="N58" s="170">
        <f>Calc!AQ306</f>
        <v>6.5699999999999995E-2</v>
      </c>
      <c r="O58" s="170">
        <f>Calc!AW306</f>
        <v>20.5931</v>
      </c>
      <c r="P58" s="170">
        <f>Calc!AY306</f>
        <v>6.5849808682345037E-2</v>
      </c>
      <c r="Q58" s="171">
        <f>Calc!BC306</f>
        <v>136.1527258494709</v>
      </c>
      <c r="R58" s="170">
        <f>Calc!BD306</f>
        <v>0.80990295894903874</v>
      </c>
      <c r="S58" s="67">
        <f>Input!E306</f>
        <v>59.5</v>
      </c>
      <c r="T58" s="65"/>
      <c r="U58" s="65">
        <f>Input!K58</f>
        <v>7.1256614927585719E-3</v>
      </c>
      <c r="W58" s="65">
        <f>Calc!AS58</f>
        <v>1.4697507364912497E-4</v>
      </c>
      <c r="X58" s="65">
        <f>Calc!AT58</f>
        <v>2.5162818539403614E-7</v>
      </c>
      <c r="Y58" s="65">
        <f>Calc!AN58</f>
        <v>1.6674927781715456</v>
      </c>
      <c r="Z58" s="65">
        <f>Calc!AO58</f>
        <v>2.708282435770103E-3</v>
      </c>
      <c r="AA58" s="65">
        <f t="shared" si="4"/>
        <v>1.1284657428340852</v>
      </c>
      <c r="AB58" s="65">
        <f t="shared" si="5"/>
        <v>3.7763555473188533E-3</v>
      </c>
    </row>
    <row r="59" spans="1:28" x14ac:dyDescent="0.2">
      <c r="A59" s="65">
        <f>Input!A308</f>
        <v>10306</v>
      </c>
      <c r="B59" s="65" t="str">
        <f>Input!B308</f>
        <v>GeoB3225-1_3R-1W_59-60 innen</v>
      </c>
      <c r="C59" s="169">
        <f>Calc!O308*1000</f>
        <v>3957.0932371122908</v>
      </c>
      <c r="D59" s="169">
        <f>Calc!P308*1000</f>
        <v>0.26762140501684284</v>
      </c>
      <c r="E59" s="169">
        <f>Calc!X308</f>
        <v>1.6711676611903448</v>
      </c>
      <c r="F59" s="169">
        <f>Calc!Y308</f>
        <v>3.4735546317279766E-3</v>
      </c>
      <c r="G59" s="169">
        <f>Calc!AN308</f>
        <v>0.19646335441619339</v>
      </c>
      <c r="H59" s="68">
        <f>Calc!AO308</f>
        <v>6.2405828527117597E-4</v>
      </c>
      <c r="I59" s="67">
        <f>Calc!AH308</f>
        <v>1422.5734454552526</v>
      </c>
      <c r="J59" s="67">
        <f>Calc!AI308</f>
        <v>5.3993319862615152</v>
      </c>
      <c r="K59" s="67">
        <f>Calc!AJ308</f>
        <v>129.69091395095523</v>
      </c>
      <c r="L59" s="67">
        <f>Calc!AK308</f>
        <v>0.78852207419177545</v>
      </c>
      <c r="M59" s="170">
        <f>Calc!AP308</f>
        <v>20.757200000000001</v>
      </c>
      <c r="N59" s="170">
        <f>Calc!AQ308</f>
        <v>7.51E-2</v>
      </c>
      <c r="O59" s="170">
        <f>Calc!AW308</f>
        <v>20.747299999999999</v>
      </c>
      <c r="P59" s="170">
        <f>Calc!AY308</f>
        <v>7.4419841144095958E-2</v>
      </c>
      <c r="Q59" s="171">
        <f>Calc!BC308</f>
        <v>137.51103383470112</v>
      </c>
      <c r="R59" s="170">
        <f>Calc!BD308</f>
        <v>0.83656711862498812</v>
      </c>
      <c r="S59" s="67">
        <f>Input!E308</f>
        <v>59.5</v>
      </c>
      <c r="T59" s="65"/>
      <c r="U59" s="65">
        <f>Input!K59</f>
        <v>7.1254594168345372E-3</v>
      </c>
      <c r="W59" s="65">
        <f>Calc!AS59</f>
        <v>2.1077938314037141E-5</v>
      </c>
      <c r="X59" s="65">
        <f>Calc!AT59</f>
        <v>7.9589980392454843E-8</v>
      </c>
      <c r="Y59" s="65">
        <f>Calc!AN59</f>
        <v>1.0008804796329294</v>
      </c>
      <c r="Z59" s="65">
        <f>Calc!AO59</f>
        <v>1.8034682991831315E-3</v>
      </c>
      <c r="AA59" s="65">
        <f t="shared" si="4"/>
        <v>1.1296909139509552</v>
      </c>
      <c r="AB59" s="65">
        <f t="shared" si="5"/>
        <v>5.3993319862615154E-3</v>
      </c>
    </row>
    <row r="60" spans="1:28" ht="13.5" customHeight="1" x14ac:dyDescent="0.2">
      <c r="A60" s="65">
        <f>Input!A100</f>
        <v>10033</v>
      </c>
      <c r="B60" s="65" t="str">
        <f>Input!B100</f>
        <v>KOM-17-CC1</v>
      </c>
      <c r="C60" s="169">
        <f>Calc!O100*1000</f>
        <v>246.37258011539461</v>
      </c>
      <c r="D60" s="169">
        <f>Calc!P100*1000</f>
        <v>7.1345655937775115E-2</v>
      </c>
      <c r="E60" s="169">
        <f>Calc!X100</f>
        <v>157.46596977613461</v>
      </c>
      <c r="F60" s="169">
        <f>Calc!Y100</f>
        <v>0.93475650791647058</v>
      </c>
      <c r="G60" s="169">
        <f>Calc!AN100</f>
        <v>0.37351247979490731</v>
      </c>
      <c r="H60" s="68">
        <f>Calc!AO100</f>
        <v>3.1703820652958809E-3</v>
      </c>
      <c r="I60" s="67">
        <f>Calc!AH100</f>
        <v>1.8095349985761235</v>
      </c>
      <c r="J60" s="67">
        <f>Calc!AI100</f>
        <v>1.8735605398623956E-2</v>
      </c>
      <c r="K60" s="67">
        <f>Calc!AJ100</f>
        <v>364.48153825764695</v>
      </c>
      <c r="L60" s="67">
        <f>Calc!AK100</f>
        <v>9.1832944982038942</v>
      </c>
      <c r="M60" s="170">
        <f>Calc!AP100</f>
        <v>34.364800000000002</v>
      </c>
      <c r="N60" s="170">
        <f>Calc!AQ100</f>
        <v>0.40860000000000002</v>
      </c>
      <c r="O60" s="170">
        <f>Calc!AW100</f>
        <v>21.3505</v>
      </c>
      <c r="P60" s="170">
        <f>Calc!AY100</f>
        <v>6.9717772088277536</v>
      </c>
      <c r="Q60" s="171">
        <f>Calc!BC100</f>
        <v>387.11751090847537</v>
      </c>
      <c r="R60" s="170">
        <f>Calc!BD100</f>
        <v>12.375111615771008</v>
      </c>
      <c r="S60" s="67">
        <f>Input!E100</f>
        <v>0</v>
      </c>
    </row>
    <row r="61" spans="1:28" x14ac:dyDescent="0.2">
      <c r="A61" s="65">
        <f>Input!A464</f>
        <v>10364</v>
      </c>
      <c r="B61" s="65" t="str">
        <f>Input!B464</f>
        <v>ZLOM_Pch1321-9</v>
      </c>
      <c r="C61" s="169">
        <f>Calc!O464*1000</f>
        <v>9605.3872437176033</v>
      </c>
      <c r="D61" s="169">
        <f>Calc!P464*1000</f>
        <v>0.33943269855109698</v>
      </c>
      <c r="E61" s="169">
        <f>Calc!X464</f>
        <v>30.974725501615982</v>
      </c>
      <c r="F61" s="169">
        <f>Calc!Y464</f>
        <v>5.3896965424800276E-2</v>
      </c>
      <c r="G61" s="169">
        <f>Calc!AN464</f>
        <v>0.28031349127825805</v>
      </c>
      <c r="H61" s="68">
        <f>Calc!AO464</f>
        <v>6.1951234259617551E-4</v>
      </c>
      <c r="I61" s="67">
        <f>Calc!AH464</f>
        <v>265.43367840423554</v>
      </c>
      <c r="J61" s="67">
        <f>Calc!AI464</f>
        <v>0.74656566922903411</v>
      </c>
      <c r="K61" s="67">
        <f>Calc!AJ464</f>
        <v>547.70179262356794</v>
      </c>
      <c r="L61" s="67">
        <f>Calc!AK464</f>
        <v>0.79764647420694335</v>
      </c>
      <c r="M61" s="170">
        <f>Calc!AP464</f>
        <v>21.535699999999999</v>
      </c>
      <c r="N61" s="170">
        <f>Calc!AQ464</f>
        <v>5.5300000000000002E-2</v>
      </c>
      <c r="O61" s="170">
        <f>Calc!AW464</f>
        <v>21.481200000000001</v>
      </c>
      <c r="P61" s="170">
        <f>Calc!AY464</f>
        <v>6.0093659063796045E-2</v>
      </c>
      <c r="Q61" s="171">
        <f>Calc!BC464</f>
        <v>581.93118392339147</v>
      </c>
      <c r="R61" s="170">
        <f>Calc!BD464</f>
        <v>0.85322315441137886</v>
      </c>
      <c r="S61" s="67">
        <f>Input!E464</f>
        <v>0</v>
      </c>
      <c r="T61" s="65"/>
      <c r="U61" s="65">
        <f>Input!K61</f>
        <v>7.1511767065926901E-3</v>
      </c>
      <c r="W61" s="65">
        <f>Calc!AS61</f>
        <v>2.0256843339817038E-5</v>
      </c>
      <c r="X61" s="65">
        <f>Calc!AT61</f>
        <v>9.5961342672372521E-8</v>
      </c>
      <c r="Y61" s="65">
        <f>Calc!AN61</f>
        <v>0.99826050905479302</v>
      </c>
      <c r="Z61" s="65">
        <f>Calc!AO61</f>
        <v>2.6081287999696681E-3</v>
      </c>
      <c r="AA61" s="65">
        <f t="shared" ref="AA61:AA73" si="6">1+K61/1000</f>
        <v>1.5477017926235679</v>
      </c>
      <c r="AB61" s="65">
        <f t="shared" ref="AB61:AB73" si="7">J61/1000</f>
        <v>7.4656566922903409E-4</v>
      </c>
    </row>
    <row r="62" spans="1:28" x14ac:dyDescent="0.2">
      <c r="A62" s="65">
        <f>Input!A476</f>
        <v>10357</v>
      </c>
      <c r="B62" s="65" t="str">
        <f>Input!B476</f>
        <v>ZLOM_Pch1321-2</v>
      </c>
      <c r="C62" s="169">
        <f>Calc!O476*1000</f>
        <v>11434.829047859555</v>
      </c>
      <c r="D62" s="169">
        <f>Calc!P476*1000</f>
        <v>0.62200228634251098</v>
      </c>
      <c r="E62" s="169">
        <f>Calc!X476</f>
        <v>33.223334138173023</v>
      </c>
      <c r="F62" s="169">
        <f>Calc!Y476</f>
        <v>6.3836691502308127E-2</v>
      </c>
      <c r="G62" s="169">
        <f>Calc!AN476</f>
        <v>0.28046104492519458</v>
      </c>
      <c r="H62" s="68">
        <f>Calc!AO476</f>
        <v>6.5435166941307105E-4</v>
      </c>
      <c r="I62" s="67">
        <f>Calc!AH476</f>
        <v>293.51584611827343</v>
      </c>
      <c r="J62" s="67">
        <f>Calc!AI476</f>
        <v>0.88700407152752869</v>
      </c>
      <c r="K62" s="67">
        <f>Calc!AJ476</f>
        <v>548.74450405831101</v>
      </c>
      <c r="L62" s="67">
        <f>Calc!AK476</f>
        <v>0.598430412959578</v>
      </c>
      <c r="M62" s="170">
        <f>Calc!AP476</f>
        <v>21.532</v>
      </c>
      <c r="N62" s="170">
        <f>Calc!AQ476</f>
        <v>5.7799999999999997E-2</v>
      </c>
      <c r="O62" s="170">
        <f>Calc!AW476</f>
        <v>21.482800000000001</v>
      </c>
      <c r="P62" s="170">
        <f>Calc!AY476</f>
        <v>6.0930546463957659E-2</v>
      </c>
      <c r="Q62" s="171">
        <f>Calc!BC476</f>
        <v>583.04169367080829</v>
      </c>
      <c r="R62" s="170">
        <f>Calc!BD476</f>
        <v>0.64368817939164147</v>
      </c>
      <c r="S62" s="67">
        <f>Input!E476</f>
        <v>0</v>
      </c>
      <c r="T62" s="65"/>
      <c r="U62" s="65">
        <f>Input!K62</f>
        <v>7.1655784819267482E-3</v>
      </c>
      <c r="W62" s="65">
        <f>Calc!AS62</f>
        <v>8.9667004118770875E-4</v>
      </c>
      <c r="X62" s="65">
        <f>Calc!AT62</f>
        <v>1.4621871503249673E-6</v>
      </c>
      <c r="Y62" s="65">
        <f>Calc!AN62</f>
        <v>1.7654125190170622</v>
      </c>
      <c r="Z62" s="65">
        <f>Calc!AO62</f>
        <v>3.857411385848854E-3</v>
      </c>
      <c r="AA62" s="65">
        <f t="shared" si="6"/>
        <v>1.548744504058311</v>
      </c>
      <c r="AB62" s="65">
        <f t="shared" si="7"/>
        <v>8.8700407152752874E-4</v>
      </c>
    </row>
    <row r="63" spans="1:28" x14ac:dyDescent="0.2">
      <c r="A63" s="65">
        <f>Input!A462</f>
        <v>10359</v>
      </c>
      <c r="B63" s="65" t="str">
        <f>Input!B462</f>
        <v>ZLOM_Pch1321-4</v>
      </c>
      <c r="C63" s="169">
        <f>Calc!O462*1000</f>
        <v>10422.441889402615</v>
      </c>
      <c r="D63" s="169">
        <f>Calc!P462*1000</f>
        <v>0.4224179211280259</v>
      </c>
      <c r="E63" s="169">
        <f>Calc!X462</f>
        <v>199.5793021610302</v>
      </c>
      <c r="F63" s="169">
        <f>Calc!Y462</f>
        <v>0.29270406291895112</v>
      </c>
      <c r="G63" s="169">
        <f>Calc!AN462</f>
        <v>0.28371724901536483</v>
      </c>
      <c r="H63" s="68">
        <f>Calc!AO462</f>
        <v>6.0389768676320549E-4</v>
      </c>
      <c r="I63" s="67">
        <f>Calc!AH462</f>
        <v>45.20390977089388</v>
      </c>
      <c r="J63" s="67">
        <f>Calc!AI462</f>
        <v>0.11683163266700615</v>
      </c>
      <c r="K63" s="67">
        <f>Calc!AJ462</f>
        <v>546.48842727881708</v>
      </c>
      <c r="L63" s="67">
        <f>Calc!AK462</f>
        <v>0.6418538867312461</v>
      </c>
      <c r="M63" s="170">
        <f>Calc!AP462</f>
        <v>21.841000000000001</v>
      </c>
      <c r="N63" s="170">
        <f>Calc!AQ462</f>
        <v>5.1700000000000003E-2</v>
      </c>
      <c r="O63" s="170">
        <f>Calc!AW462</f>
        <v>21.516400000000001</v>
      </c>
      <c r="P63" s="170">
        <f>Calc!AY462</f>
        <v>0.17087248754145257</v>
      </c>
      <c r="Q63" s="171">
        <f>Calc!BC462</f>
        <v>580.69966942519932</v>
      </c>
      <c r="R63" s="170">
        <f>Calc!BD462</f>
        <v>0.73728117707832186</v>
      </c>
      <c r="S63" s="67">
        <f>Input!E462</f>
        <v>0</v>
      </c>
      <c r="T63" s="65"/>
      <c r="U63" s="65">
        <f>Input!K63</f>
        <v>7.166940164819606E-3</v>
      </c>
      <c r="W63" s="65">
        <f>Calc!AS63</f>
        <v>2.0882969670153377E-5</v>
      </c>
      <c r="X63" s="65">
        <f>Calc!AT63</f>
        <v>1.0295122209707108E-7</v>
      </c>
      <c r="Y63" s="65">
        <f>Calc!AN63</f>
        <v>1.0032565516955032</v>
      </c>
      <c r="Z63" s="65">
        <f>Calc!AO63</f>
        <v>2.3917227074328837E-3</v>
      </c>
      <c r="AA63" s="65">
        <f t="shared" si="6"/>
        <v>1.5464884272788171</v>
      </c>
      <c r="AB63" s="65">
        <f t="shared" si="7"/>
        <v>1.1683163266700615E-4</v>
      </c>
    </row>
    <row r="64" spans="1:28" x14ac:dyDescent="0.2">
      <c r="A64" s="65">
        <f>Input!A472</f>
        <v>10358</v>
      </c>
      <c r="B64" s="65" t="str">
        <f>Input!B472</f>
        <v>ZLOM_Pch1321-3</v>
      </c>
      <c r="C64" s="169">
        <f>Calc!O472*1000</f>
        <v>9780.6691225828527</v>
      </c>
      <c r="D64" s="169">
        <f>Calc!P472*1000</f>
        <v>0.40737464129099216</v>
      </c>
      <c r="E64" s="169">
        <f>Calc!X472</f>
        <v>8.6506868832168546</v>
      </c>
      <c r="F64" s="169">
        <f>Calc!Y472</f>
        <v>1.3878720985466797E-2</v>
      </c>
      <c r="G64" s="169">
        <f>Calc!AN472</f>
        <v>0.27968440157595648</v>
      </c>
      <c r="H64" s="68">
        <f>Calc!AO472</f>
        <v>6.9474872617208733E-4</v>
      </c>
      <c r="I64" s="67">
        <f>Calc!AH472</f>
        <v>960.39326945617927</v>
      </c>
      <c r="J64" s="67">
        <f>Calc!AI472</f>
        <v>2.839693388863219</v>
      </c>
      <c r="K64" s="67">
        <f>Calc!AJ472</f>
        <v>544.41696650169331</v>
      </c>
      <c r="L64" s="67">
        <f>Calc!AK472</f>
        <v>0.67854819943058142</v>
      </c>
      <c r="M64" s="170">
        <f>Calc!AP472</f>
        <v>21.533799999999999</v>
      </c>
      <c r="N64" s="170">
        <f>Calc!AQ472</f>
        <v>5.9700000000000003E-2</v>
      </c>
      <c r="O64" s="170">
        <f>Calc!AW472</f>
        <v>21.518799999999999</v>
      </c>
      <c r="P64" s="170">
        <f>Calc!AY472</f>
        <v>5.9944779033176285E-2</v>
      </c>
      <c r="Q64" s="171">
        <f>Calc!BC472</f>
        <v>578.50244931191673</v>
      </c>
      <c r="R64" s="170">
        <f>Calc!BD472</f>
        <v>0.72764264244108634</v>
      </c>
      <c r="S64" s="67">
        <f>Input!E472</f>
        <v>0</v>
      </c>
      <c r="T64" s="65"/>
      <c r="U64" s="65">
        <f>Input!K64</f>
        <v>7.1603714300366873E-3</v>
      </c>
      <c r="W64" s="65">
        <f>Calc!AS64</f>
        <v>2.4433383284529729E-4</v>
      </c>
      <c r="X64" s="65">
        <f>Calc!AT64</f>
        <v>4.2217130974617934E-7</v>
      </c>
      <c r="Y64" s="65">
        <f>Calc!AN64</f>
        <v>1.7685500789691693</v>
      </c>
      <c r="Z64" s="65">
        <f>Calc!AO64</f>
        <v>3.3228785953248376E-3</v>
      </c>
      <c r="AA64" s="65">
        <f t="shared" si="6"/>
        <v>1.5444169665016934</v>
      </c>
      <c r="AB64" s="65">
        <f t="shared" si="7"/>
        <v>2.8396933888632189E-3</v>
      </c>
    </row>
    <row r="65" spans="1:28" x14ac:dyDescent="0.2">
      <c r="A65" s="65">
        <f>Input!A468</f>
        <v>10361</v>
      </c>
      <c r="B65" s="65" t="str">
        <f>Input!B468</f>
        <v>ZLOM_Pch1321-6</v>
      </c>
      <c r="C65" s="169">
        <f>Calc!O468*1000</f>
        <v>10015.562711479364</v>
      </c>
      <c r="D65" s="169">
        <f>Calc!P468*1000</f>
        <v>0.46736762221706774</v>
      </c>
      <c r="E65" s="169">
        <f>Calc!X468</f>
        <v>0.22599458340536635</v>
      </c>
      <c r="F65" s="169">
        <f>Calc!Y468</f>
        <v>8.3795681454381906E-4</v>
      </c>
      <c r="G65" s="169">
        <f>Calc!AN468</f>
        <v>0.28177242701115129</v>
      </c>
      <c r="H65" s="68">
        <f>Calc!AO468</f>
        <v>6.3908527267586188E-4</v>
      </c>
      <c r="I65" s="67">
        <f>Calc!AH468</f>
        <v>37947.217013575522</v>
      </c>
      <c r="J65" s="67">
        <f>Calc!AI468</f>
        <v>164.92988126288279</v>
      </c>
      <c r="K65" s="67">
        <f>Calc!AJ468</f>
        <v>543.16873365513698</v>
      </c>
      <c r="L65" s="67">
        <f>Calc!AK468</f>
        <v>0.57220467717039025</v>
      </c>
      <c r="M65" s="170">
        <f>Calc!AP468</f>
        <v>21.729299999999999</v>
      </c>
      <c r="N65" s="170">
        <f>Calc!AQ468</f>
        <v>5.5E-2</v>
      </c>
      <c r="O65" s="170">
        <f>Calc!AW468</f>
        <v>21.728899999999999</v>
      </c>
      <c r="P65" s="170">
        <f>Calc!AY468</f>
        <v>5.4716239003680812E-2</v>
      </c>
      <c r="Q65" s="171">
        <f>Calc!BC468</f>
        <v>577.51838337705306</v>
      </c>
      <c r="R65" s="170">
        <f>Calc!BD468</f>
        <v>0.61489138996246862</v>
      </c>
      <c r="S65" s="67">
        <f>Input!E468</f>
        <v>0</v>
      </c>
      <c r="T65" s="65"/>
      <c r="U65" s="65">
        <f>Input!K65</f>
        <v>7.1625729893324006E-3</v>
      </c>
      <c r="W65" s="65">
        <f>Calc!AS65</f>
        <v>2.1105547924675225E-5</v>
      </c>
      <c r="X65" s="65">
        <f>Calc!AT65</f>
        <v>9.6127671781266924E-8</v>
      </c>
      <c r="Y65" s="65">
        <f>Calc!AN65</f>
        <v>1.0067985633178713</v>
      </c>
      <c r="Z65" s="65">
        <f>Calc!AO65</f>
        <v>2.6362817934036434E-3</v>
      </c>
      <c r="AA65" s="65">
        <f t="shared" si="6"/>
        <v>1.543168733655137</v>
      </c>
      <c r="AB65" s="65">
        <f t="shared" si="7"/>
        <v>0.1649298812628828</v>
      </c>
    </row>
    <row r="66" spans="1:28" x14ac:dyDescent="0.2">
      <c r="A66" s="65">
        <f>Input!A474</f>
        <v>10356</v>
      </c>
      <c r="B66" s="65" t="str">
        <f>Input!B474</f>
        <v>ZLOM_Pch1321-1</v>
      </c>
      <c r="C66" s="169">
        <f>Calc!O474*1000</f>
        <v>12058.041415308888</v>
      </c>
      <c r="D66" s="169">
        <f>Calc!P474*1000</f>
        <v>0.51090783654195171</v>
      </c>
      <c r="E66" s="169">
        <f>Calc!X474</f>
        <v>17.030164810037746</v>
      </c>
      <c r="F66" s="169">
        <f>Calc!Y474</f>
        <v>3.2095242487800858E-2</v>
      </c>
      <c r="G66" s="169">
        <f>Calc!AN474</f>
        <v>0.28293236442820519</v>
      </c>
      <c r="H66" s="68">
        <f>Calc!AO474</f>
        <v>6.6361477292434712E-4</v>
      </c>
      <c r="I66" s="67">
        <f>Calc!AH474</f>
        <v>608.98694948014622</v>
      </c>
      <c r="J66" s="67">
        <f>Calc!AI474</f>
        <v>1.8321586534966685</v>
      </c>
      <c r="K66" s="67">
        <f>Calc!AJ474</f>
        <v>544.40806520792637</v>
      </c>
      <c r="L66" s="67">
        <f>Calc!AK474</f>
        <v>0.50920562714007056</v>
      </c>
      <c r="M66" s="170">
        <f>Calc!AP474</f>
        <v>21.807600000000001</v>
      </c>
      <c r="N66" s="170">
        <f>Calc!AQ474</f>
        <v>5.3800000000000001E-2</v>
      </c>
      <c r="O66" s="170">
        <f>Calc!AW474</f>
        <v>21.7837</v>
      </c>
      <c r="P66" s="170">
        <f>Calc!AY474</f>
        <v>5.7861487671502003E-2</v>
      </c>
      <c r="Q66" s="171">
        <f>Calc!BC474</f>
        <v>578.92561275893593</v>
      </c>
      <c r="R66" s="170">
        <f>Calc!BD474</f>
        <v>0.54968083014272928</v>
      </c>
      <c r="S66" s="67">
        <f>Input!E474</f>
        <v>0</v>
      </c>
      <c r="T66" s="65"/>
      <c r="U66" s="65">
        <f>Input!K66</f>
        <v>7.1470796660911117E-3</v>
      </c>
      <c r="W66" s="65">
        <f>Calc!AS66</f>
        <v>4.3715640218056941E-3</v>
      </c>
      <c r="X66" s="65">
        <f>Calc!AT66</f>
        <v>7.9957831242252785E-6</v>
      </c>
      <c r="Y66" s="65">
        <f>Calc!AN66</f>
        <v>1.6436965078045693</v>
      </c>
      <c r="Z66" s="65">
        <f>Calc!AO66</f>
        <v>3.2215017825235589E-3</v>
      </c>
      <c r="AA66" s="65">
        <f t="shared" si="6"/>
        <v>1.5444080652079264</v>
      </c>
      <c r="AB66" s="65">
        <f t="shared" si="7"/>
        <v>1.8321586534966684E-3</v>
      </c>
    </row>
    <row r="67" spans="1:28" x14ac:dyDescent="0.2">
      <c r="A67" s="65">
        <f>Input!A470</f>
        <v>10362</v>
      </c>
      <c r="B67" s="65" t="str">
        <f>Input!B470</f>
        <v>ZLOM_Pch1321-7</v>
      </c>
      <c r="C67" s="169">
        <f>Calc!O470*1000</f>
        <v>6959.917158906238</v>
      </c>
      <c r="D67" s="169">
        <f>Calc!P470*1000</f>
        <v>0.24062607639478262</v>
      </c>
      <c r="E67" s="169">
        <f>Calc!X470</f>
        <v>23.056343365179529</v>
      </c>
      <c r="F67" s="169">
        <f>Calc!Y470</f>
        <v>2.9171347614521673E-2</v>
      </c>
      <c r="G67" s="169">
        <f>Calc!AN470</f>
        <v>0.28544558336719533</v>
      </c>
      <c r="H67" s="68">
        <f>Calc!AO470</f>
        <v>5.1901776115099183E-4</v>
      </c>
      <c r="I67" s="67">
        <f>Calc!AH470</f>
        <v>261.73584245586699</v>
      </c>
      <c r="J67" s="67">
        <f>Calc!AI470</f>
        <v>0.57971387996910517</v>
      </c>
      <c r="K67" s="67">
        <f>Calc!AJ470</f>
        <v>551.72515839044229</v>
      </c>
      <c r="L67" s="67">
        <f>Calc!AK470</f>
        <v>0.46217438739079303</v>
      </c>
      <c r="M67" s="170">
        <f>Calc!AP470</f>
        <v>21.9039</v>
      </c>
      <c r="N67" s="170">
        <f>Calc!AQ470</f>
        <v>4.4299999999999999E-2</v>
      </c>
      <c r="O67" s="170">
        <f>Calc!AW470</f>
        <v>21.847999999999999</v>
      </c>
      <c r="P67" s="170">
        <f>Calc!AY470</f>
        <v>5.2354020290965711E-2</v>
      </c>
      <c r="Q67" s="171">
        <f>Calc!BC470</f>
        <v>586.8131100961549</v>
      </c>
      <c r="R67" s="170">
        <f>Calc!BD470</f>
        <v>0.49915438000009849</v>
      </c>
      <c r="S67" s="67">
        <f>Input!E470</f>
        <v>0</v>
      </c>
      <c r="T67" s="65"/>
      <c r="U67" s="65">
        <f>Input!K67</f>
        <v>7.1539107464122145E-3</v>
      </c>
      <c r="W67" s="65">
        <f>Calc!AS67</f>
        <v>2.0723252911303101E-5</v>
      </c>
      <c r="X67" s="65">
        <f>Calc!AT67</f>
        <v>9.3291834693088844E-8</v>
      </c>
      <c r="Y67" s="65">
        <f>Calc!AN67</f>
        <v>1.0025978598902132</v>
      </c>
      <c r="Z67" s="65">
        <f>Calc!AO67</f>
        <v>2.1710709748784473E-3</v>
      </c>
      <c r="AA67" s="65">
        <f t="shared" si="6"/>
        <v>1.5517251583904423</v>
      </c>
      <c r="AB67" s="65">
        <f t="shared" si="7"/>
        <v>5.7971387996910522E-4</v>
      </c>
    </row>
    <row r="68" spans="1:28" x14ac:dyDescent="0.2">
      <c r="A68" s="65">
        <f>Input!A460</f>
        <v>10363</v>
      </c>
      <c r="B68" s="65" t="str">
        <f>Input!B460</f>
        <v>ZLOM_Pch1321-8</v>
      </c>
      <c r="C68" s="169">
        <f>Calc!O460*1000</f>
        <v>6634.9930081391749</v>
      </c>
      <c r="D68" s="169">
        <f>Calc!P460*1000</f>
        <v>0.22383535570913882</v>
      </c>
      <c r="E68" s="169">
        <f>Calc!X460</f>
        <v>29.866363728180684</v>
      </c>
      <c r="F68" s="169">
        <f>Calc!Y460</f>
        <v>5.0183078402307138E-2</v>
      </c>
      <c r="G68" s="169">
        <f>Calc!AN460</f>
        <v>0.28687771360794262</v>
      </c>
      <c r="H68" s="68">
        <f>Calc!AO460</f>
        <v>6.2391768009378271E-4</v>
      </c>
      <c r="I68" s="67">
        <f>Calc!AH460</f>
        <v>194.43127871632262</v>
      </c>
      <c r="J68" s="67">
        <f>Calc!AI460</f>
        <v>0.53431872009781911</v>
      </c>
      <c r="K68" s="67">
        <f>Calc!AJ460</f>
        <v>555.08729335109547</v>
      </c>
      <c r="L68" s="67">
        <f>Calc!AK460</f>
        <v>0.7327081721197406</v>
      </c>
      <c r="M68" s="170">
        <f>Calc!AP460</f>
        <v>21.9711</v>
      </c>
      <c r="N68" s="170">
        <f>Calc!AQ460</f>
        <v>5.3400000000000003E-2</v>
      </c>
      <c r="O68" s="170">
        <f>Calc!AW460</f>
        <v>21.895399999999999</v>
      </c>
      <c r="P68" s="170">
        <f>Calc!AY460</f>
        <v>6.5696750799893469E-2</v>
      </c>
      <c r="Q68" s="171">
        <f>Calc!BC460</f>
        <v>590.46804511997891</v>
      </c>
      <c r="R68" s="170">
        <f>Calc!BD460</f>
        <v>0.78706082971203406</v>
      </c>
      <c r="S68" s="67">
        <f>Input!E460</f>
        <v>0</v>
      </c>
      <c r="T68" s="65"/>
      <c r="U68" s="65">
        <f>Input!K68</f>
        <v>7.1506419116448231E-3</v>
      </c>
      <c r="W68" s="65">
        <f>Calc!AS68</f>
        <v>3.9124125520364843E-4</v>
      </c>
      <c r="X68" s="65">
        <f>Calc!AT68</f>
        <v>6.5800799736221425E-7</v>
      </c>
      <c r="Y68" s="65">
        <f>Calc!AN68</f>
        <v>1.6968601396978187</v>
      </c>
      <c r="Z68" s="65">
        <f>Calc!AO68</f>
        <v>3.0292897391047788E-3</v>
      </c>
      <c r="AA68" s="65">
        <f t="shared" si="6"/>
        <v>1.5550872933510955</v>
      </c>
      <c r="AB68" s="65">
        <f t="shared" si="7"/>
        <v>5.3431872009781914E-4</v>
      </c>
    </row>
    <row r="69" spans="1:28" x14ac:dyDescent="0.2">
      <c r="A69" s="65">
        <f>Input!A316</f>
        <v>10308</v>
      </c>
      <c r="B69" s="65" t="str">
        <f>Input!B316</f>
        <v>Nam19-ASR3</v>
      </c>
      <c r="C69" s="169">
        <f>Calc!O316*1000</f>
        <v>707.43470005548465</v>
      </c>
      <c r="D69" s="169">
        <f>Calc!P316*1000</f>
        <v>5.9630106447545801E-2</v>
      </c>
      <c r="E69" s="169">
        <f>Calc!X316</f>
        <v>1017.9725901465673</v>
      </c>
      <c r="F69" s="169">
        <f>Calc!Y316</f>
        <v>1.7807362515419041</v>
      </c>
      <c r="G69" s="169">
        <f>Calc!AN316</f>
        <v>0.62870124654881065</v>
      </c>
      <c r="H69" s="68">
        <f>Calc!AO316</f>
        <v>1.6993393931491827E-3</v>
      </c>
      <c r="I69" s="67">
        <f>Calc!AH316</f>
        <v>1.3447218976241633</v>
      </c>
      <c r="J69" s="67">
        <f>Calc!AI316</f>
        <v>4.3279992794961709E-3</v>
      </c>
      <c r="K69" s="67">
        <f>Calc!AJ316</f>
        <v>822.53001788058054</v>
      </c>
      <c r="L69" s="67">
        <f>Calc!AK316</f>
        <v>2.0647995280392952</v>
      </c>
      <c r="M69" s="170">
        <f>Calc!AP316</f>
        <v>44.6023</v>
      </c>
      <c r="N69" s="170">
        <f>Calc!AQ316</f>
        <v>0.15740000000000001</v>
      </c>
      <c r="O69" s="170">
        <f>Calc!AW316</f>
        <v>22.220500000000001</v>
      </c>
      <c r="P69" s="170">
        <f>Calc!AY316</f>
        <v>12.662675254412241</v>
      </c>
      <c r="Q69" s="171">
        <f>Calc!BC316</f>
        <v>875.76042151276647</v>
      </c>
      <c r="R69" s="170">
        <f>Calc!BD316</f>
        <v>31.372271691746494</v>
      </c>
      <c r="S69" s="67">
        <f>Input!E316</f>
        <v>0</v>
      </c>
      <c r="T69" s="65"/>
      <c r="U69" s="65">
        <f>Input!K69</f>
        <v>7.166814967751154E-3</v>
      </c>
      <c r="W69" s="65">
        <f>Calc!AS69</f>
        <v>2.1153467888133259E-5</v>
      </c>
      <c r="X69" s="65">
        <f>Calc!AT69</f>
        <v>1.2585358460031627E-7</v>
      </c>
      <c r="Y69" s="65">
        <f>Calc!AN69</f>
        <v>1.0049597318058332</v>
      </c>
      <c r="Z69" s="65">
        <f>Calc!AO69</f>
        <v>2.8372062604635575E-3</v>
      </c>
      <c r="AA69" s="65">
        <f t="shared" si="6"/>
        <v>1.8225300178805806</v>
      </c>
      <c r="AB69" s="65">
        <f t="shared" si="7"/>
        <v>4.3279992794961711E-6</v>
      </c>
    </row>
    <row r="70" spans="1:28" x14ac:dyDescent="0.2">
      <c r="A70" s="65">
        <f>Input!A496</f>
        <v>10409</v>
      </c>
      <c r="B70" s="65" t="str">
        <f>Input!B496</f>
        <v>XRD1</v>
      </c>
      <c r="C70" s="169">
        <f>Calc!O496*1000</f>
        <v>1124.7376328687603</v>
      </c>
      <c r="D70" s="169">
        <f>Calc!P496*1000</f>
        <v>0.16127752718749513</v>
      </c>
      <c r="E70" s="169">
        <f>Calc!X496</f>
        <v>817.46708917375213</v>
      </c>
      <c r="F70" s="169">
        <f>Calc!Y496</f>
        <v>1.6038488136731801</v>
      </c>
      <c r="G70" s="169">
        <f>Calc!AN496</f>
        <v>0.52953055294045148</v>
      </c>
      <c r="H70" s="68">
        <f>Calc!AO496</f>
        <v>1.2314164811722038E-3</v>
      </c>
      <c r="I70" s="67">
        <f>Calc!AH496</f>
        <v>2.2199289877711488</v>
      </c>
      <c r="J70" s="67">
        <f>Calc!AI496</f>
        <v>6.7467836756763648E-3</v>
      </c>
      <c r="K70" s="67">
        <f>Calc!AJ496</f>
        <v>1043.5232663824472</v>
      </c>
      <c r="L70" s="67">
        <f>Calc!AK496</f>
        <v>4.0010941743000163</v>
      </c>
      <c r="M70" s="170">
        <f>Calc!AP496</f>
        <v>31.869399999999999</v>
      </c>
      <c r="N70" s="170">
        <f>Calc!AQ496</f>
        <v>0.10920000000000001</v>
      </c>
      <c r="O70" s="170">
        <f>Calc!AW496</f>
        <v>22.3156</v>
      </c>
      <c r="P70" s="170">
        <f>Calc!AY496</f>
        <v>5.0386642547039218</v>
      </c>
      <c r="Q70" s="171">
        <f>Calc!BC496</f>
        <v>1111.3535711725424</v>
      </c>
      <c r="R70" s="170">
        <f>Calc!BD496</f>
        <v>16.36722058051738</v>
      </c>
      <c r="S70" s="67">
        <f>Input!E496</f>
        <v>0</v>
      </c>
      <c r="T70" s="65"/>
      <c r="U70" s="65">
        <f>Input!K70</f>
        <v>7.1716365901649806E-3</v>
      </c>
      <c r="W70" s="65">
        <f>Calc!AS70</f>
        <v>3.5115845638073129E-4</v>
      </c>
      <c r="X70" s="65">
        <f>Calc!AT70</f>
        <v>5.3315169906772764E-7</v>
      </c>
      <c r="Y70" s="65">
        <f>Calc!AN70</f>
        <v>1.6863713315640096</v>
      </c>
      <c r="Z70" s="65">
        <f>Calc!AO70</f>
        <v>3.027626692909539E-3</v>
      </c>
      <c r="AA70" s="65">
        <f t="shared" si="6"/>
        <v>2.0435232663824472</v>
      </c>
      <c r="AB70" s="65">
        <f t="shared" si="7"/>
        <v>6.7467836756763648E-6</v>
      </c>
    </row>
    <row r="71" spans="1:28" x14ac:dyDescent="0.2">
      <c r="A71" s="65">
        <f>Input!A458</f>
        <v>10360</v>
      </c>
      <c r="B71" s="65" t="str">
        <f>Input!B458</f>
        <v>ZLOM_Pch1321-5</v>
      </c>
      <c r="C71" s="169">
        <f>Calc!O458*1000</f>
        <v>6709.0703455197308</v>
      </c>
      <c r="D71" s="169">
        <f>Calc!P458*1000</f>
        <v>0.26918081101794666</v>
      </c>
      <c r="E71" s="169">
        <f>Calc!X458</f>
        <v>55.321387030736112</v>
      </c>
      <c r="F71" s="169">
        <f>Calc!Y458</f>
        <v>9.1026293760414809E-2</v>
      </c>
      <c r="G71" s="169">
        <f>Calc!AN458</f>
        <v>0.29677015282629987</v>
      </c>
      <c r="H71" s="68">
        <f>Calc!AO458</f>
        <v>7.0606065277826547E-4</v>
      </c>
      <c r="I71" s="67">
        <f>Calc!AH458</f>
        <v>109.83682156082811</v>
      </c>
      <c r="J71" s="67">
        <f>Calc!AI458</f>
        <v>0.31769460899118435</v>
      </c>
      <c r="K71" s="67">
        <f>Calc!AJ458</f>
        <v>561.41309755363625</v>
      </c>
      <c r="L71" s="67">
        <f>Calc!AK458</f>
        <v>0.6952500538937384</v>
      </c>
      <c r="M71" s="170">
        <f>Calc!AP458</f>
        <v>22.7</v>
      </c>
      <c r="N71" s="170">
        <f>Calc!AQ458</f>
        <v>6.0699999999999997E-2</v>
      </c>
      <c r="O71" s="170">
        <f>Calc!AW458</f>
        <v>22.561900000000001</v>
      </c>
      <c r="P71" s="170">
        <f>Calc!AY458</f>
        <v>9.1882658495462136E-2</v>
      </c>
      <c r="Q71" s="171">
        <f>Calc!BC458</f>
        <v>598.3213770048219</v>
      </c>
      <c r="R71" s="170">
        <f>Calc!BD458</f>
        <v>0.75702501664317667</v>
      </c>
      <c r="S71" s="67">
        <f>Input!E458</f>
        <v>0</v>
      </c>
      <c r="T71" s="65"/>
      <c r="U71" s="65">
        <f>Input!K71</f>
        <v>7.1703166117156655E-3</v>
      </c>
      <c r="W71" s="65">
        <f>Calc!AS71</f>
        <v>2.1135016515070812E-5</v>
      </c>
      <c r="X71" s="65">
        <f>Calc!AT71</f>
        <v>8.1227984191115355E-8</v>
      </c>
      <c r="Y71" s="65">
        <f>Calc!AN71</f>
        <v>0.99790559724868899</v>
      </c>
      <c r="Z71" s="65">
        <f>Calc!AO71</f>
        <v>3.2966799785316011E-3</v>
      </c>
      <c r="AA71" s="65">
        <f t="shared" si="6"/>
        <v>1.5614130975536362</v>
      </c>
      <c r="AB71" s="65">
        <f t="shared" si="7"/>
        <v>3.1769460899118434E-4</v>
      </c>
    </row>
    <row r="72" spans="1:28" x14ac:dyDescent="0.2">
      <c r="A72" s="65">
        <f>Input!A486</f>
        <v>10372</v>
      </c>
      <c r="B72" s="65" t="str">
        <f>Input!B486</f>
        <v>Larga B1- 301mm</v>
      </c>
      <c r="C72" s="169">
        <f>Calc!O486*1000</f>
        <v>388.87986415750947</v>
      </c>
      <c r="D72" s="169">
        <f>Calc!P486*1000</f>
        <v>2.8065459106397773E-2</v>
      </c>
      <c r="E72" s="169">
        <f>Calc!X486</f>
        <v>4.530678969580907E-2</v>
      </c>
      <c r="F72" s="169">
        <f>Calc!Y486</f>
        <v>3.4658650724299578E-4</v>
      </c>
      <c r="G72" s="169">
        <f>Calc!AN486</f>
        <v>0.29161869953435865</v>
      </c>
      <c r="H72" s="68">
        <f>Calc!AO486</f>
        <v>1.5844725205987485E-3</v>
      </c>
      <c r="I72" s="67">
        <f>Calc!AH486</f>
        <v>7702.6975361777568</v>
      </c>
      <c r="J72" s="67">
        <f>Calc!AI486</f>
        <v>72.27219325148171</v>
      </c>
      <c r="K72" s="67">
        <f>Calc!AJ486</f>
        <v>519.72565012964924</v>
      </c>
      <c r="L72" s="67">
        <f>Calc!AK486</f>
        <v>1.4626990505945205</v>
      </c>
      <c r="M72" s="170">
        <f>Calc!AP486</f>
        <v>22.953399999999998</v>
      </c>
      <c r="N72" s="170">
        <f>Calc!AQ486</f>
        <v>0.13789999999999999</v>
      </c>
      <c r="O72" s="170">
        <f>Calc!AW486</f>
        <v>22.9514</v>
      </c>
      <c r="P72" s="170">
        <f>Calc!AY486</f>
        <v>0.13955618222720553</v>
      </c>
      <c r="Q72" s="171">
        <f>Calc!BC486</f>
        <v>554.50249388978511</v>
      </c>
      <c r="R72" s="170">
        <f>Calc!BD486</f>
        <v>1.5757797915572618</v>
      </c>
      <c r="S72" s="67">
        <f>Input!E486</f>
        <v>301</v>
      </c>
      <c r="T72" s="65"/>
      <c r="U72" s="65">
        <f>Input!K72</f>
        <v>7.1709373310357375E-3</v>
      </c>
      <c r="W72" s="65">
        <f>Calc!AS72</f>
        <v>1.1909863326633023E-3</v>
      </c>
      <c r="X72" s="65">
        <f>Calc!AT72</f>
        <v>1.7670982770634116E-6</v>
      </c>
      <c r="Y72" s="65">
        <f>Calc!AN72</f>
        <v>1.5571392094770327</v>
      </c>
      <c r="Z72" s="65">
        <f>Calc!AO72</f>
        <v>3.1194837030042097E-3</v>
      </c>
      <c r="AA72" s="65">
        <f t="shared" si="6"/>
        <v>1.5197256501296492</v>
      </c>
      <c r="AB72" s="65">
        <f t="shared" si="7"/>
        <v>7.2272193251481709E-2</v>
      </c>
    </row>
    <row r="73" spans="1:28" x14ac:dyDescent="0.2">
      <c r="A73" s="65">
        <f>Input!A398</f>
        <v>10340</v>
      </c>
      <c r="B73" s="65" t="str">
        <f>Input!B398</f>
        <v>GeoB23225-1 3R1W 89-90 cm</v>
      </c>
      <c r="C73" s="169">
        <f>Calc!O398*1000</f>
        <v>4656.795987633338</v>
      </c>
      <c r="D73" s="169">
        <f>Calc!P398*1000</f>
        <v>0.34369551583686736</v>
      </c>
      <c r="E73" s="169">
        <f>Calc!X398</f>
        <v>0.70776495391735261</v>
      </c>
      <c r="F73" s="169">
        <f>Calc!Y398</f>
        <v>3.6538127416352556E-3</v>
      </c>
      <c r="G73" s="169">
        <f>Calc!AN398</f>
        <v>0.22141071799222695</v>
      </c>
      <c r="H73" s="68">
        <f>Calc!AO398</f>
        <v>1.3313462561511137E-3</v>
      </c>
      <c r="I73" s="67">
        <f>Calc!AH398</f>
        <v>4428.509483783525</v>
      </c>
      <c r="J73" s="67">
        <f>Calc!AI398</f>
        <v>35.094918217721471</v>
      </c>
      <c r="K73" s="67">
        <f>Calc!AJ398</f>
        <v>130.24091073084776</v>
      </c>
      <c r="L73" s="67">
        <f>Calc!AK398</f>
        <v>1.9941722241751145</v>
      </c>
      <c r="M73" s="170">
        <f>Calc!AP398</f>
        <v>23.674600000000002</v>
      </c>
      <c r="N73" s="170">
        <f>Calc!AQ398</f>
        <v>0.1668</v>
      </c>
      <c r="O73" s="170">
        <f>Calc!AW398</f>
        <v>23.670999999999999</v>
      </c>
      <c r="P73" s="170">
        <f>Calc!AY398</f>
        <v>0.16553197805977216</v>
      </c>
      <c r="Q73" s="171">
        <f>Calc!BC398</f>
        <v>139.23830326773694</v>
      </c>
      <c r="R73" s="170">
        <f>Calc!BD398</f>
        <v>2.1329270002419602</v>
      </c>
      <c r="S73" s="67">
        <f>Input!E398</f>
        <v>89.5</v>
      </c>
      <c r="T73" s="65"/>
      <c r="U73" s="65">
        <f>Input!K73</f>
        <v>7.1725801489601806E-3</v>
      </c>
      <c r="W73" s="65">
        <f>Calc!AS73</f>
        <v>2.1106388122021498E-5</v>
      </c>
      <c r="X73" s="65">
        <f>Calc!AT73</f>
        <v>9.1965083968357407E-8</v>
      </c>
      <c r="Y73" s="65">
        <f>Calc!AN73</f>
        <v>0.99881742695558118</v>
      </c>
      <c r="Z73" s="65">
        <f>Calc!AO73</f>
        <v>2.8507320044770051E-3</v>
      </c>
      <c r="AA73" s="65">
        <f t="shared" si="6"/>
        <v>1.1302409107308478</v>
      </c>
      <c r="AB73" s="65">
        <f t="shared" si="7"/>
        <v>3.5094918217721469E-2</v>
      </c>
    </row>
    <row r="74" spans="1:28" ht="13.5" customHeight="1" x14ac:dyDescent="0.2">
      <c r="A74" s="65">
        <f>Input!A338</f>
        <v>10327</v>
      </c>
      <c r="B74" s="65" t="str">
        <f>Input!B338</f>
        <v>Larga B1-320 mm</v>
      </c>
      <c r="C74" s="169">
        <f>Calc!O338*1000</f>
        <v>402.84971140576994</v>
      </c>
      <c r="D74" s="169">
        <f>Calc!P338*1000</f>
        <v>2.5136447640302317E-2</v>
      </c>
      <c r="E74" s="169">
        <f>Calc!X338</f>
        <v>7.6696058216481108E-2</v>
      </c>
      <c r="F74" s="169">
        <f>Calc!Y338</f>
        <v>3.1953127051692024E-4</v>
      </c>
      <c r="G74" s="169">
        <f>Calc!AN338</f>
        <v>0.30209528828807308</v>
      </c>
      <c r="H74" s="68">
        <f>Calc!AO338</f>
        <v>1.3963424535562107E-3</v>
      </c>
      <c r="I74" s="67">
        <f>Calc!AH338</f>
        <v>4895.2048769369885</v>
      </c>
      <c r="J74" s="67">
        <f>Calc!AI338</f>
        <v>30.459822013345978</v>
      </c>
      <c r="K74" s="67">
        <f>Calc!AJ338</f>
        <v>519.46000720723146</v>
      </c>
      <c r="L74" s="67">
        <f>Calc!AK338</f>
        <v>1.3414957734112065</v>
      </c>
      <c r="M74" s="170">
        <f>Calc!AP338</f>
        <v>23.868600000000001</v>
      </c>
      <c r="N74" s="170">
        <f>Calc!AQ338</f>
        <v>0.125</v>
      </c>
      <c r="O74" s="170">
        <f>Calc!AW338</f>
        <v>23.865300000000001</v>
      </c>
      <c r="P74" s="170">
        <f>Calc!AY338</f>
        <v>0.12425771427855328</v>
      </c>
      <c r="Q74" s="171">
        <f>Calc!BC338</f>
        <v>555.65029628547074</v>
      </c>
      <c r="R74" s="170">
        <f>Calc!BD338</f>
        <v>1.4481246897280147</v>
      </c>
      <c r="S74" s="67">
        <f>Input!E338</f>
        <v>320</v>
      </c>
    </row>
    <row r="75" spans="1:28" x14ac:dyDescent="0.2">
      <c r="A75" s="65">
        <f>Input!A184</f>
        <v>10252</v>
      </c>
      <c r="B75" s="65" t="str">
        <f>Input!B184</f>
        <v>GB No.1 23225-1 1R-1W 42-43 cm</v>
      </c>
      <c r="C75" s="169">
        <f>Calc!O184*1000</f>
        <v>3353.5637401795261</v>
      </c>
      <c r="D75" s="169">
        <f>Calc!P184*1000</f>
        <v>0.27738881919078767</v>
      </c>
      <c r="E75" s="169">
        <f>Calc!X184</f>
        <v>1.6430682733872519</v>
      </c>
      <c r="F75" s="169">
        <f>Calc!Y184</f>
        <v>2.4867049041913496E-3</v>
      </c>
      <c r="G75" s="169">
        <f>Calc!AN184</f>
        <v>0.22324288538232279</v>
      </c>
      <c r="H75" s="68">
        <f>Calc!AO184</f>
        <v>4.65365446862961E-4</v>
      </c>
      <c r="I75" s="67">
        <f>Calc!AH184</f>
        <v>1385.6791009959059</v>
      </c>
      <c r="J75" s="67">
        <f>Calc!AI184</f>
        <v>3.5677207903795694</v>
      </c>
      <c r="K75" s="67">
        <f>Calc!AJ184</f>
        <v>127.49973111577995</v>
      </c>
      <c r="L75" s="67">
        <f>Calc!AK184</f>
        <v>0.7425938154772187</v>
      </c>
      <c r="M75" s="170">
        <f>Calc!AP184</f>
        <v>23.959299999999999</v>
      </c>
      <c r="N75" s="170">
        <f>Calc!AQ184</f>
        <v>5.96E-2</v>
      </c>
      <c r="O75" s="170">
        <f>Calc!AW184</f>
        <v>23.947700000000001</v>
      </c>
      <c r="P75" s="170">
        <f>Calc!AY184</f>
        <v>5.8823769266184954E-2</v>
      </c>
      <c r="Q75" s="171">
        <f>Calc!BC184</f>
        <v>136.41423497657991</v>
      </c>
      <c r="R75" s="170">
        <f>Calc!BD184</f>
        <v>0.79483701419808783</v>
      </c>
      <c r="S75" s="67">
        <f>Input!E184</f>
        <v>42.5</v>
      </c>
      <c r="T75" s="65"/>
      <c r="U75" s="65">
        <f>Input!K75</f>
        <v>7.1971325371497892E-3</v>
      </c>
      <c r="W75" s="65">
        <f>Calc!AS75</f>
        <v>2.2141320693783351E-5</v>
      </c>
      <c r="X75" s="65">
        <f>Calc!AT75</f>
        <v>1.9176228797876243E-7</v>
      </c>
      <c r="Y75" s="65">
        <f>Calc!AN75</f>
        <v>1.0071957447890307</v>
      </c>
      <c r="Z75" s="65">
        <f>Calc!AO75</f>
        <v>4.9772777277379086E-3</v>
      </c>
      <c r="AA75" s="65">
        <f t="shared" ref="AA75:AA87" si="8">1+K75/1000</f>
        <v>1.1274997311157799</v>
      </c>
      <c r="AB75" s="65">
        <f t="shared" ref="AB75:AB87" si="9">J75/1000</f>
        <v>3.5677207903795694E-3</v>
      </c>
    </row>
    <row r="76" spans="1:28" x14ac:dyDescent="0.2">
      <c r="A76" s="65">
        <f>Input!A488</f>
        <v>10373</v>
      </c>
      <c r="B76" s="65" t="str">
        <f>Input!B488</f>
        <v>Larga B1- 344mm</v>
      </c>
      <c r="C76" s="169">
        <f>Calc!O488*1000</f>
        <v>368.94497173687387</v>
      </c>
      <c r="D76" s="169">
        <f>Calc!P488*1000</f>
        <v>1.9032042862595824E-2</v>
      </c>
      <c r="E76" s="169">
        <f>Calc!X488</f>
        <v>0.13894965352073657</v>
      </c>
      <c r="F76" s="169">
        <f>Calc!Y488</f>
        <v>5.5527257098422105E-4</v>
      </c>
      <c r="G76" s="169">
        <f>Calc!AN488</f>
        <v>0.30949459570045385</v>
      </c>
      <c r="H76" s="68">
        <f>Calc!AO488</f>
        <v>1.3476438726384558E-3</v>
      </c>
      <c r="I76" s="67">
        <f>Calc!AH488</f>
        <v>2527.8005535082052</v>
      </c>
      <c r="J76" s="67">
        <f>Calc!AI488</f>
        <v>14.93913448245373</v>
      </c>
      <c r="K76" s="67">
        <f>Calc!AJ488</f>
        <v>499.70882818960115</v>
      </c>
      <c r="L76" s="67">
        <f>Calc!AK488</f>
        <v>1.7130827260607275</v>
      </c>
      <c r="M76" s="170">
        <f>Calc!AP488</f>
        <v>24.882100000000001</v>
      </c>
      <c r="N76" s="170">
        <f>Calc!AQ488</f>
        <v>0.12429999999999999</v>
      </c>
      <c r="O76" s="170">
        <f>Calc!AW488</f>
        <v>24.875499999999999</v>
      </c>
      <c r="P76" s="170">
        <f>Calc!AY488</f>
        <v>0.12459964422106988</v>
      </c>
      <c r="Q76" s="171">
        <f>Calc!BC488</f>
        <v>536.04908785876137</v>
      </c>
      <c r="R76" s="170">
        <f>Calc!BD488</f>
        <v>1.8473044490847572</v>
      </c>
      <c r="S76" s="67">
        <f>Input!E488</f>
        <v>344</v>
      </c>
      <c r="T76" s="65"/>
      <c r="U76" s="65">
        <f>Input!K76</f>
        <v>7.1927975516760225E-3</v>
      </c>
      <c r="W76" s="65">
        <f>Calc!AS76</f>
        <v>2.699118586956722E-4</v>
      </c>
      <c r="X76" s="65">
        <f>Calc!AT76</f>
        <v>9.3361268982835939E-7</v>
      </c>
      <c r="Y76" s="65">
        <f>Calc!AN76</f>
        <v>1.0275677740069542</v>
      </c>
      <c r="Z76" s="65">
        <f>Calc!AO76</f>
        <v>3.7163373698426874E-3</v>
      </c>
      <c r="AA76" s="65">
        <f t="shared" si="8"/>
        <v>1.4997088281896012</v>
      </c>
      <c r="AB76" s="65">
        <f t="shared" si="9"/>
        <v>1.4939134482453729E-2</v>
      </c>
    </row>
    <row r="77" spans="1:28" x14ac:dyDescent="0.2">
      <c r="A77" s="65" t="str">
        <f>Input!A410</f>
        <v>9792-4</v>
      </c>
      <c r="B77" s="65" t="str">
        <f>Input!B410</f>
        <v>EG 5-8</v>
      </c>
      <c r="C77" s="169">
        <f>Calc!O410*1000</f>
        <v>3319.4665079148472</v>
      </c>
      <c r="D77" s="169">
        <f>Calc!P410*1000</f>
        <v>0.28432278120311755</v>
      </c>
      <c r="E77" s="169">
        <f>Calc!X410</f>
        <v>125.07612959861956</v>
      </c>
      <c r="F77" s="169">
        <f>Calc!Y410</f>
        <v>0.31833724381963829</v>
      </c>
      <c r="G77" s="169">
        <f>Calc!AN410</f>
        <v>0.30759015336302137</v>
      </c>
      <c r="H77" s="68">
        <f>Calc!AO410</f>
        <v>1.3016510652623953E-3</v>
      </c>
      <c r="I77" s="67">
        <f>Calc!AH410</f>
        <v>24.799274566763494</v>
      </c>
      <c r="J77" s="67">
        <f>Calc!AI410</f>
        <v>0.12244496164271602</v>
      </c>
      <c r="K77" s="67">
        <f>Calc!AJ410</f>
        <v>434.65022618885695</v>
      </c>
      <c r="L77" s="67">
        <f>Calc!AK410</f>
        <v>1.9547642645309022</v>
      </c>
      <c r="M77" s="170">
        <f>Calc!AP410</f>
        <v>25.9923</v>
      </c>
      <c r="N77" s="170">
        <f>Calc!AQ410</f>
        <v>0.12870000000000001</v>
      </c>
      <c r="O77" s="170">
        <f>Calc!AW410</f>
        <v>25.302900000000001</v>
      </c>
      <c r="P77" s="170">
        <f>Calc!AY410</f>
        <v>0.36964771886795028</v>
      </c>
      <c r="Q77" s="171">
        <f>Calc!BC410</f>
        <v>466.82195481096994</v>
      </c>
      <c r="R77" s="170">
        <f>Calc!BD410</f>
        <v>2.1551886582427269</v>
      </c>
      <c r="S77" s="67">
        <f>Input!E410</f>
        <v>0</v>
      </c>
      <c r="T77" s="65"/>
      <c r="U77" s="65">
        <f>Input!K77</f>
        <v>7.1925269098707416E-3</v>
      </c>
      <c r="W77" s="65">
        <f>Calc!AS77</f>
        <v>2.2116899182714618E-5</v>
      </c>
      <c r="X77" s="65">
        <f>Calc!AT77</f>
        <v>1.8342314020531509E-7</v>
      </c>
      <c r="Y77" s="65">
        <f>Calc!AN77</f>
        <v>1.0058976414829188</v>
      </c>
      <c r="Z77" s="65">
        <f>Calc!AO77</f>
        <v>3.9635632118069745E-3</v>
      </c>
      <c r="AA77" s="65">
        <f t="shared" si="8"/>
        <v>1.434650226188857</v>
      </c>
      <c r="AB77" s="65">
        <f t="shared" si="9"/>
        <v>1.2244496164271601E-4</v>
      </c>
    </row>
    <row r="78" spans="1:28" x14ac:dyDescent="0.2">
      <c r="A78" s="65">
        <f>Input!A36</f>
        <v>9805</v>
      </c>
      <c r="B78" s="65" t="str">
        <f>Input!B36</f>
        <v>EB 6-14</v>
      </c>
      <c r="C78" s="169">
        <f>Calc!O36*1000</f>
        <v>3886.3003072779375</v>
      </c>
      <c r="D78" s="169">
        <f>Calc!P36*1000</f>
        <v>0.17945732142361484</v>
      </c>
      <c r="E78" s="169">
        <f>Calc!X36</f>
        <v>73.634288126034491</v>
      </c>
      <c r="F78" s="169">
        <f>Calc!Y36</f>
        <v>9.8748316902718097E-2</v>
      </c>
      <c r="G78" s="169">
        <f>Calc!AN36</f>
        <v>0.31518833537387353</v>
      </c>
      <c r="H78" s="68">
        <f>Calc!AO36</f>
        <v>5.2482426877367239E-4</v>
      </c>
      <c r="I78" s="67">
        <f>Calc!AH36</f>
        <v>51.075271351100469</v>
      </c>
      <c r="J78" s="67">
        <f>Calc!AI36</f>
        <v>0.10917359625045064</v>
      </c>
      <c r="K78" s="67">
        <f>Calc!AJ36</f>
        <v>476.64149434314919</v>
      </c>
      <c r="L78" s="67">
        <f>Calc!AK36</f>
        <v>0.48424123677356795</v>
      </c>
      <c r="M78" s="170">
        <f>Calc!AP36</f>
        <v>25.843399999999999</v>
      </c>
      <c r="N78" s="170">
        <f>Calc!AQ36</f>
        <v>4.9399999999999999E-2</v>
      </c>
      <c r="O78" s="170">
        <f>Calc!AW36</f>
        <v>25.5076</v>
      </c>
      <c r="P78" s="170">
        <f>Calc!AY36</f>
        <v>0.175360786278694</v>
      </c>
      <c r="Q78" s="171">
        <f>Calc!BC36</f>
        <v>512.21712211374665</v>
      </c>
      <c r="R78" s="170">
        <f>Calc!BD36</f>
        <v>0.57883885108935629</v>
      </c>
      <c r="S78" s="67">
        <f>Input!E36</f>
        <v>-317</v>
      </c>
      <c r="T78" s="65"/>
      <c r="U78" s="65">
        <f>Input!K78</f>
        <v>7.1786913566408445E-3</v>
      </c>
      <c r="W78" s="65">
        <f>Calc!AS78</f>
        <v>6.422808385116353E-5</v>
      </c>
      <c r="X78" s="65">
        <f>Calc!AT78</f>
        <v>1.9340714702698166E-7</v>
      </c>
      <c r="Y78" s="65">
        <f>Calc!AN78</f>
        <v>1.1018005033458842</v>
      </c>
      <c r="Z78" s="65">
        <f>Calc!AO78</f>
        <v>2.8596793008319171E-3</v>
      </c>
      <c r="AA78" s="65">
        <f t="shared" si="8"/>
        <v>1.4766414943431492</v>
      </c>
      <c r="AB78" s="65">
        <f t="shared" si="9"/>
        <v>1.0917359625045064E-4</v>
      </c>
    </row>
    <row r="79" spans="1:28" x14ac:dyDescent="0.2">
      <c r="A79" s="65" t="str">
        <f>Input!A408</f>
        <v>9792-3</v>
      </c>
      <c r="B79" s="65" t="str">
        <f>Input!B408</f>
        <v>EG 5-8</v>
      </c>
      <c r="C79" s="169">
        <f>Calc!O408*1000</f>
        <v>3399.1675312084662</v>
      </c>
      <c r="D79" s="169">
        <f>Calc!P408*1000</f>
        <v>0.26514481385946514</v>
      </c>
      <c r="E79" s="169">
        <f>Calc!X408</f>
        <v>72.449312079146907</v>
      </c>
      <c r="F79" s="169">
        <f>Calc!Y408</f>
        <v>0.15247985939896402</v>
      </c>
      <c r="G79" s="169">
        <f>Calc!AN408</f>
        <v>0.30684398553772407</v>
      </c>
      <c r="H79" s="68">
        <f>Calc!AO408</f>
        <v>1.328812923963329E-3</v>
      </c>
      <c r="I79" s="67">
        <f>Calc!AH408</f>
        <v>43.788813012582629</v>
      </c>
      <c r="J79" s="67">
        <f>Calc!AI408</f>
        <v>0.21081196334829999</v>
      </c>
      <c r="K79" s="67">
        <f>Calc!AJ408</f>
        <v>421.89875471670189</v>
      </c>
      <c r="L79" s="67">
        <f>Calc!AK408</f>
        <v>1.5949067893642035</v>
      </c>
      <c r="M79" s="170">
        <f>Calc!AP408</f>
        <v>26.188099999999999</v>
      </c>
      <c r="N79" s="170">
        <f>Calc!AQ408</f>
        <v>0.12989999999999999</v>
      </c>
      <c r="O79" s="170">
        <f>Calc!AW408</f>
        <v>25.795100000000001</v>
      </c>
      <c r="P79" s="170">
        <f>Calc!AY408</f>
        <v>0.23677023513291978</v>
      </c>
      <c r="Q79" s="171">
        <f>Calc!BC408</f>
        <v>453.75648950864456</v>
      </c>
      <c r="R79" s="170">
        <f>Calc!BD408</f>
        <v>1.7419276545147584</v>
      </c>
      <c r="S79" s="67">
        <f>Input!E408</f>
        <v>0</v>
      </c>
      <c r="T79" s="65"/>
      <c r="U79" s="65">
        <f>Input!K79</f>
        <v>7.1826801972313921E-3</v>
      </c>
      <c r="W79" s="65">
        <f>Calc!AS79</f>
        <v>2.1659392825839742E-5</v>
      </c>
      <c r="X79" s="65">
        <f>Calc!AT79</f>
        <v>1.5123644069011588E-7</v>
      </c>
      <c r="Y79" s="65">
        <f>Calc!AN79</f>
        <v>1.0065008981457741</v>
      </c>
      <c r="Z79" s="65">
        <f>Calc!AO79</f>
        <v>3.7917242854951546E-3</v>
      </c>
      <c r="AA79" s="65">
        <f t="shared" si="8"/>
        <v>1.4218987547167019</v>
      </c>
      <c r="AB79" s="65">
        <f t="shared" si="9"/>
        <v>2.1081196334829999E-4</v>
      </c>
    </row>
    <row r="80" spans="1:28" x14ac:dyDescent="0.2">
      <c r="A80" s="65">
        <f>Input!A32</f>
        <v>9803</v>
      </c>
      <c r="B80" s="65" t="str">
        <f>Input!B32</f>
        <v>MET 8-2</v>
      </c>
      <c r="C80" s="169">
        <f>Calc!O32*1000</f>
        <v>4300.9637482158141</v>
      </c>
      <c r="D80" s="169">
        <f>Calc!P32*1000</f>
        <v>0.13309431379828129</v>
      </c>
      <c r="E80" s="169">
        <f>Calc!X32</f>
        <v>41.890553564722573</v>
      </c>
      <c r="F80" s="169">
        <f>Calc!Y32</f>
        <v>4.9447235691328889E-2</v>
      </c>
      <c r="G80" s="169">
        <f>Calc!AN32</f>
        <v>0.3176341864736355</v>
      </c>
      <c r="H80" s="68">
        <f>Calc!AO32</f>
        <v>4.8000497079111223E-4</v>
      </c>
      <c r="I80" s="67">
        <f>Calc!AH32</f>
        <v>99.878720444906776</v>
      </c>
      <c r="J80" s="67">
        <f>Calc!AI32</f>
        <v>0.19149787104209667</v>
      </c>
      <c r="K80" s="67">
        <f>Calc!AJ32</f>
        <v>481.55415088807405</v>
      </c>
      <c r="L80" s="67">
        <f>Calc!AK32</f>
        <v>0.48605442571548357</v>
      </c>
      <c r="M80" s="170">
        <f>Calc!AP32</f>
        <v>25.968299999999999</v>
      </c>
      <c r="N80" s="170">
        <f>Calc!AQ32</f>
        <v>4.5600000000000002E-2</v>
      </c>
      <c r="O80" s="170">
        <f>Calc!AW32</f>
        <v>25.796500000000002</v>
      </c>
      <c r="P80" s="170">
        <f>Calc!AY32</f>
        <v>9.7086284372735601E-2</v>
      </c>
      <c r="Q80" s="171">
        <f>Calc!BC32</f>
        <v>517.91853347552228</v>
      </c>
      <c r="R80" s="170">
        <f>Calc!BD32</f>
        <v>0.54167564621638231</v>
      </c>
      <c r="S80" s="67">
        <f>Input!E32</f>
        <v>-307</v>
      </c>
      <c r="T80" s="65"/>
      <c r="U80" s="65">
        <f>Input!K80</f>
        <v>7.1730445945717286E-3</v>
      </c>
      <c r="W80" s="65">
        <f>Calc!AS80</f>
        <v>9.2770986615637178E-5</v>
      </c>
      <c r="X80" s="65">
        <f>Calc!AT80</f>
        <v>2.5302051937299006E-7</v>
      </c>
      <c r="Y80" s="65">
        <f>Calc!AN80</f>
        <v>1.3382205415315438</v>
      </c>
      <c r="Z80" s="65">
        <f>Calc!AO80</f>
        <v>3.3077290982682296E-3</v>
      </c>
      <c r="AA80" s="65">
        <f t="shared" si="8"/>
        <v>1.4815541508880741</v>
      </c>
      <c r="AB80" s="65">
        <f t="shared" si="9"/>
        <v>1.9149787104209669E-4</v>
      </c>
    </row>
    <row r="81" spans="1:28" x14ac:dyDescent="0.2">
      <c r="A81" s="65">
        <f>Input!A340</f>
        <v>10328</v>
      </c>
      <c r="B81" s="65" t="str">
        <f>Input!B340</f>
        <v>Larga B1-398 mm</v>
      </c>
      <c r="C81" s="169">
        <f>Calc!O340*1000</f>
        <v>390.45304713890931</v>
      </c>
      <c r="D81" s="169">
        <f>Calc!P340*1000</f>
        <v>2.3007356884028489E-2</v>
      </c>
      <c r="E81" s="169">
        <f>Calc!X340</f>
        <v>0.12597058965767205</v>
      </c>
      <c r="F81" s="169">
        <f>Calc!Y340</f>
        <v>3.2108814363434256E-4</v>
      </c>
      <c r="G81" s="169">
        <f>Calc!AN340</f>
        <v>0.3252782392638785</v>
      </c>
      <c r="H81" s="68">
        <f>Calc!AO340</f>
        <v>1.4369926572079838E-3</v>
      </c>
      <c r="I81" s="67">
        <f>Calc!AH340</f>
        <v>3113.2817123862501</v>
      </c>
      <c r="J81" s="67">
        <f>Calc!AI340</f>
        <v>15.877693914186855</v>
      </c>
      <c r="K81" s="67">
        <f>Calc!AJ340</f>
        <v>503.96781387772063</v>
      </c>
      <c r="L81" s="67">
        <f>Calc!AK340</f>
        <v>1.1019786148445747</v>
      </c>
      <c r="M81" s="170">
        <f>Calc!AP340</f>
        <v>26.212900000000001</v>
      </c>
      <c r="N81" s="170">
        <f>Calc!AQ340</f>
        <v>0.13120000000000001</v>
      </c>
      <c r="O81" s="170">
        <f>Calc!AW340</f>
        <v>26.2073</v>
      </c>
      <c r="P81" s="170">
        <f>Calc!AY340</f>
        <v>0.13118347796096128</v>
      </c>
      <c r="Q81" s="171">
        <f>Calc!BC340</f>
        <v>542.65349078338443</v>
      </c>
      <c r="R81" s="170">
        <f>Calc!BD340</f>
        <v>1.2034551834941611</v>
      </c>
      <c r="S81" s="67">
        <f>Input!E340</f>
        <v>398</v>
      </c>
      <c r="T81" s="65"/>
      <c r="U81" s="65">
        <f>Input!K81</f>
        <v>7.1780505347076255E-3</v>
      </c>
      <c r="W81" s="65">
        <f>Calc!AS81</f>
        <v>2.1373071309151089E-5</v>
      </c>
      <c r="X81" s="65">
        <f>Calc!AT81</f>
        <v>1.5433380373552157E-7</v>
      </c>
      <c r="Y81" s="65">
        <f>Calc!AN81</f>
        <v>1.0013091578788234</v>
      </c>
      <c r="Z81" s="65">
        <f>Calc!AO81</f>
        <v>3.5034949944271749E-3</v>
      </c>
      <c r="AA81" s="65">
        <f t="shared" si="8"/>
        <v>1.5039678138777206</v>
      </c>
      <c r="AB81" s="65">
        <f t="shared" si="9"/>
        <v>1.5877693914186856E-2</v>
      </c>
    </row>
    <row r="82" spans="1:28" x14ac:dyDescent="0.2">
      <c r="A82" s="65" t="str">
        <f>Input!A424</f>
        <v>9801-4</v>
      </c>
      <c r="B82" s="65" t="str">
        <f>Input!B424</f>
        <v>IS 8</v>
      </c>
      <c r="C82" s="169">
        <f>Calc!O424*1000</f>
        <v>4389.9783519875864</v>
      </c>
      <c r="D82" s="169">
        <f>Calc!P424*1000</f>
        <v>0.27014448658842766</v>
      </c>
      <c r="E82" s="169">
        <f>Calc!X424</f>
        <v>94.270354356541731</v>
      </c>
      <c r="F82" s="169">
        <f>Calc!Y424</f>
        <v>0.16959699687961702</v>
      </c>
      <c r="G82" s="169">
        <f>Calc!AN424</f>
        <v>0.32283910966534429</v>
      </c>
      <c r="H82" s="68">
        <f>Calc!AO424</f>
        <v>9.4999199641980904E-4</v>
      </c>
      <c r="I82" s="67">
        <f>Calc!AH424</f>
        <v>45.745411781746704</v>
      </c>
      <c r="J82" s="67">
        <f>Calc!AI424</f>
        <v>0.15775063901522554</v>
      </c>
      <c r="K82" s="67">
        <f>Calc!AJ424</f>
        <v>466.65092383408256</v>
      </c>
      <c r="L82" s="67">
        <f>Calc!AK424</f>
        <v>1.0387549719179492</v>
      </c>
      <c r="M82" s="170">
        <f>Calc!AP424</f>
        <v>26.7517</v>
      </c>
      <c r="N82" s="170">
        <f>Calc!AQ424</f>
        <v>9.11E-2</v>
      </c>
      <c r="O82" s="170">
        <f>Calc!AW424</f>
        <v>26.3687</v>
      </c>
      <c r="P82" s="170">
        <f>Calc!AY424</f>
        <v>0.21249483249988815</v>
      </c>
      <c r="Q82" s="171">
        <f>Calc!BC424</f>
        <v>502.70099260647737</v>
      </c>
      <c r="R82" s="170">
        <f>Calc!BD424</f>
        <v>1.158896285047095</v>
      </c>
      <c r="S82" s="67">
        <f>Input!E424</f>
        <v>0</v>
      </c>
      <c r="T82" s="65"/>
      <c r="U82" s="65">
        <f>Input!K82</f>
        <v>7.1801633757492189E-3</v>
      </c>
      <c r="W82" s="65">
        <f>Calc!AS82</f>
        <v>2.2518678695553791E-5</v>
      </c>
      <c r="X82" s="65">
        <f>Calc!AT82</f>
        <v>7.8516848408397934E-8</v>
      </c>
      <c r="Y82" s="65">
        <f>Calc!AN82</f>
        <v>1.3368936553146105</v>
      </c>
      <c r="Z82" s="65">
        <f>Calc!AO82</f>
        <v>2.0857535994209422E-3</v>
      </c>
      <c r="AA82" s="65">
        <f t="shared" si="8"/>
        <v>1.4666509238340826</v>
      </c>
      <c r="AB82" s="65">
        <f t="shared" si="9"/>
        <v>1.5775063901522554E-4</v>
      </c>
    </row>
    <row r="83" spans="1:28" x14ac:dyDescent="0.2">
      <c r="A83" s="65">
        <f>Input!A106</f>
        <v>10121</v>
      </c>
      <c r="B83" s="65" t="str">
        <f>Input!B106</f>
        <v>KOM-17-CC4</v>
      </c>
      <c r="C83" s="169">
        <f>Calc!O106*1000</f>
        <v>185.40524341285607</v>
      </c>
      <c r="D83" s="169">
        <f>Calc!P106*1000</f>
        <v>6.3435993035855259E-2</v>
      </c>
      <c r="E83" s="169">
        <f>Calc!X106</f>
        <v>107.53235688136631</v>
      </c>
      <c r="F83" s="169">
        <f>Calc!Y106</f>
        <v>0.54990958927942513</v>
      </c>
      <c r="G83" s="169">
        <f>Calc!AN106</f>
        <v>0.40210998111188773</v>
      </c>
      <c r="H83" s="68">
        <f>Calc!AO106</f>
        <v>4.3050740420702742E-3</v>
      </c>
      <c r="I83" s="67">
        <f>Calc!AH106</f>
        <v>2.1511422178011412</v>
      </c>
      <c r="J83" s="67">
        <f>Calc!AI106</f>
        <v>2.5512386706188862E-2</v>
      </c>
      <c r="K83" s="67">
        <f>Calc!AJ106</f>
        <v>333.47511387398907</v>
      </c>
      <c r="L83" s="67">
        <f>Calc!AK106</f>
        <v>11.813065065883803</v>
      </c>
      <c r="M83" s="170">
        <f>Calc!AP106</f>
        <v>38.521299999999997</v>
      </c>
      <c r="N83" s="170">
        <f>Calc!AQ106</f>
        <v>0.64270000000000005</v>
      </c>
      <c r="O83" s="170">
        <f>Calc!AW106</f>
        <v>26.517600000000002</v>
      </c>
      <c r="P83" s="170">
        <f>Calc!AY106</f>
        <v>6.4112814792583839</v>
      </c>
      <c r="Q83" s="171">
        <f>Calc!BC106</f>
        <v>359.38796943386893</v>
      </c>
      <c r="R83" s="170">
        <f>Calc!BD106</f>
        <v>14.295449861009182</v>
      </c>
      <c r="S83" s="67">
        <f>Input!E106</f>
        <v>0</v>
      </c>
      <c r="T83" s="65"/>
      <c r="U83" s="65">
        <f>Input!K83</f>
        <v>7.1733653937828979E-3</v>
      </c>
      <c r="W83" s="65">
        <f>Calc!AS83</f>
        <v>2.1448356565458249E-5</v>
      </c>
      <c r="X83" s="65">
        <f>Calc!AT83</f>
        <v>1.4314140223412671E-7</v>
      </c>
      <c r="Y83" s="65">
        <f>Calc!AN83</f>
        <v>0.99940315114047906</v>
      </c>
      <c r="Z83" s="65">
        <f>Calc!AO83</f>
        <v>3.3234292752109154E-3</v>
      </c>
      <c r="AA83" s="65">
        <f t="shared" si="8"/>
        <v>1.3334751138739891</v>
      </c>
      <c r="AB83" s="65">
        <f t="shared" si="9"/>
        <v>2.5512386706188863E-5</v>
      </c>
    </row>
    <row r="84" spans="1:28" x14ac:dyDescent="0.2">
      <c r="A84" s="65">
        <f>Input!A30</f>
        <v>9802</v>
      </c>
      <c r="B84" s="65" t="str">
        <f>Input!B30</f>
        <v>IS 14</v>
      </c>
      <c r="C84" s="169">
        <f>Calc!O30*1000</f>
        <v>6368.3388869621922</v>
      </c>
      <c r="D84" s="169">
        <f>Calc!P30*1000</f>
        <v>0.26931845889988437</v>
      </c>
      <c r="E84" s="169">
        <f>Calc!X30</f>
        <v>49.029532974963494</v>
      </c>
      <c r="F84" s="169">
        <f>Calc!Y30</f>
        <v>5.0118482608124897E-2</v>
      </c>
      <c r="G84" s="169">
        <f>Calc!AN30</f>
        <v>0.32887484210379714</v>
      </c>
      <c r="H84" s="68">
        <f>Calc!AO30</f>
        <v>4.2264287443214126E-4</v>
      </c>
      <c r="I84" s="67">
        <f>Calc!AH30</f>
        <v>130.73568127633064</v>
      </c>
      <c r="J84" s="67">
        <f>Calc!AI30</f>
        <v>0.21460780477929603</v>
      </c>
      <c r="K84" s="67">
        <f>Calc!AJ30</f>
        <v>489.91632616104619</v>
      </c>
      <c r="L84" s="67">
        <f>Calc!AK30</f>
        <v>0.40376267949786554</v>
      </c>
      <c r="M84" s="170">
        <f>Calc!AP30</f>
        <v>26.823399999999999</v>
      </c>
      <c r="N84" s="170">
        <f>Calc!AQ30</f>
        <v>3.9899999999999998E-2</v>
      </c>
      <c r="O84" s="170">
        <f>Calc!AW30</f>
        <v>26.688500000000001</v>
      </c>
      <c r="P84" s="170">
        <f>Calc!AY30</f>
        <v>7.8268858429441271E-2</v>
      </c>
      <c r="Q84" s="171">
        <f>Calc!BC30</f>
        <v>528.24023031800732</v>
      </c>
      <c r="R84" s="170">
        <f>Calc!BD30</f>
        <v>0.4507114162613568</v>
      </c>
      <c r="S84" s="67">
        <f>Input!E30</f>
        <v>-193.8</v>
      </c>
      <c r="T84" s="65"/>
      <c r="U84" s="65">
        <f>Input!K84</f>
        <v>7.1687373542643268E-3</v>
      </c>
      <c r="W84" s="65">
        <f>Calc!AS84</f>
        <v>9.8999803270819224E-4</v>
      </c>
      <c r="X84" s="65">
        <f>Calc!AT84</f>
        <v>2.3874074293736275E-6</v>
      </c>
      <c r="Y84" s="65">
        <f>Calc!AN84</f>
        <v>0.18116837246191558</v>
      </c>
      <c r="Z84" s="65">
        <f>Calc!AO84</f>
        <v>1.0731534811877204E-3</v>
      </c>
      <c r="AA84" s="65">
        <f t="shared" si="8"/>
        <v>1.4899163261610462</v>
      </c>
      <c r="AB84" s="65">
        <f t="shared" si="9"/>
        <v>2.1460780477929603E-4</v>
      </c>
    </row>
    <row r="85" spans="1:28" x14ac:dyDescent="0.2">
      <c r="A85" s="65">
        <f>Input!A10</f>
        <v>9801</v>
      </c>
      <c r="B85" s="65" t="str">
        <f>Input!B10</f>
        <v>IS 8</v>
      </c>
      <c r="C85" s="169">
        <f>Calc!O10*1000</f>
        <v>4668.8145699333681</v>
      </c>
      <c r="D85" s="169">
        <f>Calc!P10*1000</f>
        <v>0.20635359154113414</v>
      </c>
      <c r="E85" s="169">
        <f>Calc!X10</f>
        <v>83.789956523923209</v>
      </c>
      <c r="F85" s="169">
        <f>Calc!Y10</f>
        <v>0.1306759050558195</v>
      </c>
      <c r="G85" s="169">
        <f>Calc!AN10</f>
        <v>0.32606245096197622</v>
      </c>
      <c r="H85" s="68">
        <f>Calc!AO10</f>
        <v>6.7028896175851658E-4</v>
      </c>
      <c r="I85" s="67">
        <f>Calc!AH10</f>
        <v>55.557278175590348</v>
      </c>
      <c r="J85" s="67">
        <f>Calc!AI10</f>
        <v>0.14333586997990039</v>
      </c>
      <c r="K85" s="67">
        <f>Calc!AJ10</f>
        <v>467.57907728316161</v>
      </c>
      <c r="L85" s="67">
        <f>Calc!AK10</f>
        <v>0.60106768948798095</v>
      </c>
      <c r="M85" s="170">
        <f>Calc!AP10</f>
        <v>27.031199999999998</v>
      </c>
      <c r="N85" s="170">
        <f>Calc!AQ10</f>
        <v>6.4199999999999993E-2</v>
      </c>
      <c r="O85" s="170">
        <f>Calc!AW10</f>
        <v>26.711500000000001</v>
      </c>
      <c r="P85" s="170">
        <f>Calc!AY10</f>
        <v>0.17247372099366418</v>
      </c>
      <c r="Q85" s="171">
        <f>Calc!BC10</f>
        <v>504.18836553247593</v>
      </c>
      <c r="R85" s="170">
        <f>Calc!BD10</f>
        <v>0.69303232448010155</v>
      </c>
      <c r="S85" s="67">
        <f>Input!E10</f>
        <v>-334.5</v>
      </c>
      <c r="T85" s="65"/>
      <c r="U85" s="65">
        <f>Input!K85</f>
        <v>7.17029715638174E-3</v>
      </c>
      <c r="W85" s="65">
        <f>Calc!AS85</f>
        <v>2.1535185946125234E-5</v>
      </c>
      <c r="X85" s="65">
        <f>Calc!AT85</f>
        <v>1.6293398750736011E-7</v>
      </c>
      <c r="Y85" s="65">
        <f>Calc!AN85</f>
        <v>1.0019320511735499</v>
      </c>
      <c r="Z85" s="65">
        <f>Calc!AO85</f>
        <v>3.4151331852729796E-3</v>
      </c>
      <c r="AA85" s="65">
        <f t="shared" si="8"/>
        <v>1.4675790772831616</v>
      </c>
      <c r="AB85" s="65">
        <f t="shared" si="9"/>
        <v>1.433358699799004E-4</v>
      </c>
    </row>
    <row r="86" spans="1:28" x14ac:dyDescent="0.2">
      <c r="A86" s="65">
        <f>Input!A438</f>
        <v>10353</v>
      </c>
      <c r="B86" s="65" t="str">
        <f>Input!B438</f>
        <v>Nam 19_ASR6</v>
      </c>
      <c r="C86" s="169">
        <f>Calc!O438*1000</f>
        <v>353.7279206983801</v>
      </c>
      <c r="D86" s="169">
        <f>Calc!P438*1000</f>
        <v>5.0405838480439509E-2</v>
      </c>
      <c r="E86" s="169">
        <f>Calc!X438</f>
        <v>571.50669198522371</v>
      </c>
      <c r="F86" s="169">
        <f>Calc!Y438</f>
        <v>0.87568568367375377</v>
      </c>
      <c r="G86" s="169">
        <f>Calc!AN438</f>
        <v>0.6582283016960303</v>
      </c>
      <c r="H86" s="68">
        <f>Calc!AO438</f>
        <v>2.430210774148722E-3</v>
      </c>
      <c r="I86" s="67">
        <f>Calc!AH438</f>
        <v>1.2410107867875253</v>
      </c>
      <c r="J86" s="67">
        <f>Calc!AI438</f>
        <v>4.9576286561091153E-3</v>
      </c>
      <c r="K86" s="67">
        <f>Calc!AJ438</f>
        <v>557.50753505955242</v>
      </c>
      <c r="L86" s="67">
        <f>Calc!AK438</f>
        <v>6.2362748257170475</v>
      </c>
      <c r="M86" s="170">
        <f>Calc!AP438</f>
        <v>57.737699999999997</v>
      </c>
      <c r="N86" s="170">
        <f>Calc!AQ438</f>
        <v>0.41139999999999999</v>
      </c>
      <c r="O86" s="170">
        <f>Calc!AW438</f>
        <v>27.291699999999999</v>
      </c>
      <c r="P86" s="170">
        <f>Calc!AY438</f>
        <v>17.95721831566614</v>
      </c>
      <c r="Q86" s="171">
        <f>Calc!BC438</f>
        <v>602.14292492378308</v>
      </c>
      <c r="R86" s="170">
        <f>Calc!BD438</f>
        <v>31.248947299552675</v>
      </c>
      <c r="S86" s="67">
        <f>Input!E438</f>
        <v>0</v>
      </c>
      <c r="T86" s="65"/>
      <c r="U86" s="65">
        <f>Input!K86</f>
        <v>7.1643282653129706E-3</v>
      </c>
      <c r="W86" s="65">
        <f>Calc!AS86</f>
        <v>6.7793830817529128E-4</v>
      </c>
      <c r="X86" s="65">
        <f>Calc!AT86</f>
        <v>1.503039772252374E-6</v>
      </c>
      <c r="Y86" s="65">
        <f>Calc!AN86</f>
        <v>0.18220901478531248</v>
      </c>
      <c r="Z86" s="65">
        <f>Calc!AO86</f>
        <v>8.4665629957663498E-4</v>
      </c>
      <c r="AA86" s="65">
        <f t="shared" si="8"/>
        <v>1.5575075350595524</v>
      </c>
      <c r="AB86" s="65">
        <f t="shared" si="9"/>
        <v>4.9576286561091152E-6</v>
      </c>
    </row>
    <row r="87" spans="1:28" x14ac:dyDescent="0.2">
      <c r="A87" s="65">
        <f>Input!A122</f>
        <v>9801</v>
      </c>
      <c r="B87" s="65" t="str">
        <f>Input!B122</f>
        <v>IS8</v>
      </c>
      <c r="C87" s="169">
        <f>Calc!O122*1000</f>
        <v>4156.7282111663435</v>
      </c>
      <c r="D87" s="169">
        <f>Calc!P122*1000</f>
        <v>0.21125875360016541</v>
      </c>
      <c r="E87" s="169">
        <f>Calc!X122</f>
        <v>160.81019804333263</v>
      </c>
      <c r="F87" s="169">
        <f>Calc!Y122</f>
        <v>0.46432766964452699</v>
      </c>
      <c r="G87" s="169">
        <f>Calc!AN122</f>
        <v>0.34283817281213214</v>
      </c>
      <c r="H87" s="68">
        <f>Calc!AO122</f>
        <v>1.2625360993540312E-3</v>
      </c>
      <c r="I87" s="67">
        <f>Calc!AH122</f>
        <v>27.301281990135585</v>
      </c>
      <c r="J87" s="67">
        <f>Calc!AI122</f>
        <v>0.12775190931613348</v>
      </c>
      <c r="K87" s="67">
        <f>Calc!AJ122</f>
        <v>466.98329160888852</v>
      </c>
      <c r="L87" s="67">
        <f>Calc!AK122</f>
        <v>1.3360787936588612</v>
      </c>
      <c r="M87" s="170">
        <f>Calc!AP122</f>
        <v>28.6126</v>
      </c>
      <c r="N87" s="170">
        <f>Calc!AQ122</f>
        <v>0.1235</v>
      </c>
      <c r="O87" s="170">
        <f>Calc!AW122</f>
        <v>27.922899999999998</v>
      </c>
      <c r="P87" s="170">
        <f>Calc!AY122</f>
        <v>0.3675897275865817</v>
      </c>
      <c r="Q87" s="171">
        <f>Calc!BC122</f>
        <v>505.27032246288792</v>
      </c>
      <c r="R87" s="170">
        <f>Calc!BD122</f>
        <v>1.5377097279319378</v>
      </c>
      <c r="S87" s="67">
        <f>Input!E122</f>
        <v>-334.5</v>
      </c>
      <c r="T87" s="65"/>
      <c r="U87" s="65">
        <f>Input!K87</f>
        <v>7.17029715638174E-3</v>
      </c>
      <c r="W87" s="65">
        <f>Calc!AS87</f>
        <v>2.1535185946125234E-5</v>
      </c>
      <c r="X87" s="65">
        <f>Calc!AT87</f>
        <v>1.6293398750736011E-7</v>
      </c>
      <c r="Y87" s="65">
        <f>Calc!AN87</f>
        <v>1.0019320511735499</v>
      </c>
      <c r="Z87" s="65">
        <f>Calc!AO87</f>
        <v>3.4151331852729796E-3</v>
      </c>
      <c r="AA87" s="65">
        <f t="shared" si="8"/>
        <v>1.4669832916088885</v>
      </c>
      <c r="AB87" s="65">
        <f t="shared" si="9"/>
        <v>1.2775190931613349E-4</v>
      </c>
    </row>
    <row r="88" spans="1:28" ht="13.5" customHeight="1" x14ac:dyDescent="0.2">
      <c r="A88" s="65" t="str">
        <f>Input!A406</f>
        <v>9792-2</v>
      </c>
      <c r="B88" s="65" t="str">
        <f>Input!B406</f>
        <v>EG 5-8</v>
      </c>
      <c r="C88" s="169">
        <f>Calc!O406*1000</f>
        <v>2513.345086781098</v>
      </c>
      <c r="D88" s="169">
        <f>Calc!P406*1000</f>
        <v>0.20285571868680247</v>
      </c>
      <c r="E88" s="169">
        <f>Calc!X406</f>
        <v>283.7430079987779</v>
      </c>
      <c r="F88" s="169">
        <f>Calc!Y406</f>
        <v>0.58289680806292798</v>
      </c>
      <c r="G88" s="169">
        <f>Calc!AN406</f>
        <v>0.34485902090532888</v>
      </c>
      <c r="H88" s="68">
        <f>Calc!AO406</f>
        <v>1.0156793720103741E-3</v>
      </c>
      <c r="I88" s="67">
        <f>Calc!AH406</f>
        <v>9.2886424719675826</v>
      </c>
      <c r="J88" s="67">
        <f>Calc!AI406</f>
        <v>3.3345965819666049E-2</v>
      </c>
      <c r="K88" s="67">
        <f>Calc!AJ406</f>
        <v>414.11088440799284</v>
      </c>
      <c r="L88" s="67">
        <f>Calc!AK406</f>
        <v>1.4976801038896939</v>
      </c>
      <c r="M88" s="170">
        <f>Calc!AP406</f>
        <v>30.060099999999998</v>
      </c>
      <c r="N88" s="170">
        <f>Calc!AQ406</f>
        <v>0.1087</v>
      </c>
      <c r="O88" s="170">
        <f>Calc!AW406</f>
        <v>27.9557</v>
      </c>
      <c r="P88" s="170">
        <f>Calc!AY406</f>
        <v>1.0702381847938058</v>
      </c>
      <c r="Q88" s="171">
        <f>Calc!BC406</f>
        <v>448.10448803418473</v>
      </c>
      <c r="R88" s="170">
        <f>Calc!BD406</f>
        <v>2.1114225851639716</v>
      </c>
      <c r="S88" s="67">
        <f>Input!E406</f>
        <v>0</v>
      </c>
    </row>
    <row r="89" spans="1:28" x14ac:dyDescent="0.2">
      <c r="A89" s="65" t="str">
        <f>Input!A370</f>
        <v>10317-5</v>
      </c>
      <c r="B89" s="65" t="str">
        <f>Input!B370</f>
        <v>JD 192</v>
      </c>
      <c r="C89" s="169">
        <f>Calc!O370*1000</f>
        <v>1643.8513846854107</v>
      </c>
      <c r="D89" s="169">
        <f>Calc!P370*1000</f>
        <v>0.10529406664409416</v>
      </c>
      <c r="E89" s="169">
        <f>Calc!X370</f>
        <v>688.53056427888043</v>
      </c>
      <c r="F89" s="169">
        <f>Calc!Y370</f>
        <v>0.93543073639046936</v>
      </c>
      <c r="G89" s="169">
        <f>Calc!AN370</f>
        <v>0.42906407171094507</v>
      </c>
      <c r="H89" s="68">
        <f>Calc!AO370</f>
        <v>1.2401270273207487E-3</v>
      </c>
      <c r="I89" s="67">
        <f>Calc!AH370</f>
        <v>3.1134926232350995</v>
      </c>
      <c r="J89" s="67">
        <f>Calc!AI370</f>
        <v>9.9415239973742447E-3</v>
      </c>
      <c r="K89" s="67">
        <f>Calc!AJ370</f>
        <v>481.39338494474447</v>
      </c>
      <c r="L89" s="67">
        <f>Calc!AK370</f>
        <v>2.1808350231188016</v>
      </c>
      <c r="M89" s="170">
        <f>Calc!AP370</f>
        <v>36.576900000000002</v>
      </c>
      <c r="N89" s="170">
        <f>Calc!AQ370</f>
        <v>0.12959999999999999</v>
      </c>
      <c r="O89" s="170">
        <f>Calc!AW370</f>
        <v>28.9831</v>
      </c>
      <c r="P89" s="170">
        <f>Calc!AY370</f>
        <v>3.9553091333337211</v>
      </c>
      <c r="Q89" s="171">
        <f>Calc!BC370</f>
        <v>522.42259595615747</v>
      </c>
      <c r="R89" s="170">
        <f>Calc!BD370</f>
        <v>6.2933197530466067</v>
      </c>
      <c r="S89" s="67">
        <f>Input!E370</f>
        <v>0</v>
      </c>
      <c r="T89" s="65"/>
      <c r="U89" s="65">
        <f>Input!K89</f>
        <v>7.1773556573153652E-3</v>
      </c>
      <c r="W89" s="65">
        <f>Calc!AS89</f>
        <v>2.1135266374141359E-5</v>
      </c>
      <c r="X89" s="65">
        <f>Calc!AT89</f>
        <v>3.7111132143107229E-7</v>
      </c>
      <c r="Y89" s="65">
        <f>Calc!AN89</f>
        <v>1.0037800337588088</v>
      </c>
      <c r="Z89" s="65">
        <f>Calc!AO89</f>
        <v>3.8376507522044933E-3</v>
      </c>
      <c r="AA89" s="65">
        <f t="shared" ref="AA89:AA97" si="10">1+K89/1000</f>
        <v>1.4813933849447445</v>
      </c>
      <c r="AB89" s="65">
        <f t="shared" ref="AB89:AB97" si="11">J89/1000</f>
        <v>9.9415239973742439E-6</v>
      </c>
    </row>
    <row r="90" spans="1:28" x14ac:dyDescent="0.2">
      <c r="A90" s="65" t="str">
        <f>Input!A416</f>
        <v>9799-3</v>
      </c>
      <c r="B90" s="65" t="str">
        <f>Input!B416</f>
        <v>IS 19B</v>
      </c>
      <c r="C90" s="169">
        <f>Calc!O416*1000</f>
        <v>4742.9252133159944</v>
      </c>
      <c r="D90" s="169">
        <f>Calc!P416*1000</f>
        <v>0.52136834721128733</v>
      </c>
      <c r="E90" s="169">
        <f>Calc!X416</f>
        <v>62.096131386275637</v>
      </c>
      <c r="F90" s="169">
        <f>Calc!Y416</f>
        <v>0.1556372687544815</v>
      </c>
      <c r="G90" s="169">
        <f>Calc!AN416</f>
        <v>0.355543466183319</v>
      </c>
      <c r="H90" s="68">
        <f>Calc!AO416</f>
        <v>1.0533744342943968E-3</v>
      </c>
      <c r="I90" s="67">
        <f>Calc!AH416</f>
        <v>82.649151155936963</v>
      </c>
      <c r="J90" s="67">
        <f>Calc!AI416</f>
        <v>0.32060634916979874</v>
      </c>
      <c r="K90" s="67">
        <f>Calc!AJ416</f>
        <v>479.98727281475431</v>
      </c>
      <c r="L90" s="67">
        <f>Calc!AK416</f>
        <v>0.87290565518266372</v>
      </c>
      <c r="M90" s="170">
        <f>Calc!AP416</f>
        <v>29.509599999999999</v>
      </c>
      <c r="N90" s="170">
        <f>Calc!AQ416</f>
        <v>9.7000000000000003E-2</v>
      </c>
      <c r="O90" s="170">
        <f>Calc!AW416</f>
        <v>29.2791</v>
      </c>
      <c r="P90" s="170">
        <f>Calc!AY416</f>
        <v>0.15351686180337076</v>
      </c>
      <c r="Q90" s="171">
        <f>Calc!BC416</f>
        <v>521.33194298610726</v>
      </c>
      <c r="R90" s="170">
        <f>Calc!BD416</f>
        <v>0.97462634455856434</v>
      </c>
      <c r="S90" s="67">
        <f>Input!E416</f>
        <v>0</v>
      </c>
      <c r="T90" s="65"/>
      <c r="U90" s="65">
        <f>Input!K90</f>
        <v>7.1719127003368344E-3</v>
      </c>
      <c r="W90" s="65">
        <f>Calc!AS90</f>
        <v>4.1922780994955295E-4</v>
      </c>
      <c r="X90" s="65">
        <f>Calc!AT90</f>
        <v>1.4318171226137747E-6</v>
      </c>
      <c r="Y90" s="65">
        <f>Calc!AN90</f>
        <v>0.19513741760274739</v>
      </c>
      <c r="Z90" s="65">
        <f>Calc!AO90</f>
        <v>1.2926497598034269E-3</v>
      </c>
      <c r="AA90" s="65">
        <f t="shared" si="10"/>
        <v>1.4799872728147543</v>
      </c>
      <c r="AB90" s="65">
        <f t="shared" si="11"/>
        <v>3.2060634916979873E-4</v>
      </c>
    </row>
    <row r="91" spans="1:28" x14ac:dyDescent="0.2">
      <c r="A91" s="65">
        <f>Input!A118</f>
        <v>9799</v>
      </c>
      <c r="B91" s="65" t="str">
        <f>Input!B118</f>
        <v>IS19B</v>
      </c>
      <c r="C91" s="169">
        <f>Calc!O118*1000</f>
        <v>6146.2181218794012</v>
      </c>
      <c r="D91" s="169">
        <f>Calc!P118*1000</f>
        <v>0.2836096048275849</v>
      </c>
      <c r="E91" s="169">
        <f>Calc!X118</f>
        <v>106.30415803487104</v>
      </c>
      <c r="F91" s="169">
        <f>Calc!Y118</f>
        <v>0.17540316638908998</v>
      </c>
      <c r="G91" s="169">
        <f>Calc!AN118</f>
        <v>0.3557452445901762</v>
      </c>
      <c r="H91" s="68">
        <f>Calc!AO118</f>
        <v>6.9697854751080504E-4</v>
      </c>
      <c r="I91" s="67">
        <f>Calc!AH118</f>
        <v>63.465488170269545</v>
      </c>
      <c r="J91" s="67">
        <f>Calc!AI118</f>
        <v>0.1625373711487722</v>
      </c>
      <c r="K91" s="67">
        <f>Calc!AJ118</f>
        <v>472.77752595089061</v>
      </c>
      <c r="L91" s="67">
        <f>Calc!AK118</f>
        <v>0.74078695186711285</v>
      </c>
      <c r="M91" s="170">
        <f>Calc!AP118</f>
        <v>29.6968</v>
      </c>
      <c r="N91" s="170">
        <f>Calc!AQ118</f>
        <v>6.93E-2</v>
      </c>
      <c r="O91" s="170">
        <f>Calc!AW118</f>
        <v>29.390599999999999</v>
      </c>
      <c r="P91" s="170">
        <f>Calc!AY118</f>
        <v>0.16799084759030808</v>
      </c>
      <c r="Q91" s="171">
        <f>Calc!BC118</f>
        <v>513.66277360241634</v>
      </c>
      <c r="R91" s="170">
        <f>Calc!BD118</f>
        <v>0.84088237881941819</v>
      </c>
      <c r="S91" s="67">
        <f>Input!E118</f>
        <v>-247.7</v>
      </c>
      <c r="T91" s="65"/>
      <c r="U91" s="65">
        <f>Input!K91</f>
        <v>7.1759969270112521E-3</v>
      </c>
      <c r="W91" s="65">
        <f>Calc!AS91</f>
        <v>2.1051131865040665E-5</v>
      </c>
      <c r="X91" s="65">
        <f>Calc!AT91</f>
        <v>2.5749994353963254E-7</v>
      </c>
      <c r="Y91" s="65">
        <f>Calc!AN91</f>
        <v>1.0028667006649736</v>
      </c>
      <c r="Z91" s="65">
        <f>Calc!AO91</f>
        <v>4.7154633287054149E-3</v>
      </c>
      <c r="AA91" s="65">
        <f t="shared" si="10"/>
        <v>1.4727775259508906</v>
      </c>
      <c r="AB91" s="65">
        <f t="shared" si="11"/>
        <v>1.625373711487722E-4</v>
      </c>
    </row>
    <row r="92" spans="1:28" x14ac:dyDescent="0.2">
      <c r="A92" s="65" t="str">
        <f>Input!A422</f>
        <v>9801-3</v>
      </c>
      <c r="B92" s="65" t="str">
        <f>Input!B422</f>
        <v>IS 8</v>
      </c>
      <c r="C92" s="169">
        <f>Calc!O422*1000</f>
        <v>4304.5221903797828</v>
      </c>
      <c r="D92" s="169">
        <f>Calc!P422*1000</f>
        <v>0.25188913301882637</v>
      </c>
      <c r="E92" s="169">
        <f>Calc!X422</f>
        <v>78.476359040763072</v>
      </c>
      <c r="F92" s="169">
        <f>Calc!Y422</f>
        <v>0.13754186484544018</v>
      </c>
      <c r="G92" s="169">
        <f>Calc!AN422</f>
        <v>0.35292302421047594</v>
      </c>
      <c r="H92" s="68">
        <f>Calc!AO422</f>
        <v>1.0379890311973715E-3</v>
      </c>
      <c r="I92" s="67">
        <f>Calc!AH422</f>
        <v>58.863131737544208</v>
      </c>
      <c r="J92" s="67">
        <f>Calc!AI422</f>
        <v>0.20150250545147996</v>
      </c>
      <c r="K92" s="67">
        <f>Calc!AJ422</f>
        <v>455.85186527179246</v>
      </c>
      <c r="L92" s="67">
        <f>Calc!AK422</f>
        <v>0.88070059064606199</v>
      </c>
      <c r="M92" s="170">
        <f>Calc!AP422</f>
        <v>29.828800000000001</v>
      </c>
      <c r="N92" s="170">
        <f>Calc!AQ422</f>
        <v>0.1033</v>
      </c>
      <c r="O92" s="170">
        <f>Calc!AW422</f>
        <v>29.502199999999998</v>
      </c>
      <c r="P92" s="170">
        <f>Calc!AY422</f>
        <v>0.19285512704864158</v>
      </c>
      <c r="Q92" s="171">
        <f>Calc!BC422</f>
        <v>495.42940848742984</v>
      </c>
      <c r="R92" s="170">
        <f>Calc!BD422</f>
        <v>0.99441784521620913</v>
      </c>
      <c r="S92" s="67">
        <f>Input!E422</f>
        <v>0</v>
      </c>
      <c r="T92" s="65"/>
      <c r="U92" s="65">
        <f>Input!K92</f>
        <v>7.172834122186068E-3</v>
      </c>
      <c r="W92" s="65">
        <f>Calc!AS92</f>
        <v>1.3608330575785415E-4</v>
      </c>
      <c r="X92" s="65">
        <f>Calc!AT92</f>
        <v>3.3608820499655669E-7</v>
      </c>
      <c r="Y92" s="65">
        <f>Calc!AN92</f>
        <v>0.21796939863867806</v>
      </c>
      <c r="Z92" s="65">
        <f>Calc!AO92</f>
        <v>7.4017693613510915E-4</v>
      </c>
      <c r="AA92" s="65">
        <f t="shared" si="10"/>
        <v>1.4558518652717924</v>
      </c>
      <c r="AB92" s="65">
        <f t="shared" si="11"/>
        <v>2.0150250545147996E-4</v>
      </c>
    </row>
    <row r="93" spans="1:28" x14ac:dyDescent="0.2">
      <c r="A93" s="65" t="str">
        <f>Input!A362</f>
        <v>10317-1</v>
      </c>
      <c r="B93" s="65" t="str">
        <f>Input!B362</f>
        <v>JD 192</v>
      </c>
      <c r="C93" s="169">
        <f>Calc!O362*1000</f>
        <v>2847.0591124164403</v>
      </c>
      <c r="D93" s="169">
        <f>Calc!P362*1000</f>
        <v>0.17709377157397824</v>
      </c>
      <c r="E93" s="169">
        <f>Calc!X362</f>
        <v>58.786320754387738</v>
      </c>
      <c r="F93" s="169">
        <f>Calc!Y362</f>
        <v>0.10165204706795572</v>
      </c>
      <c r="G93" s="169">
        <f>Calc!AN362</f>
        <v>0.35751039184542188</v>
      </c>
      <c r="H93" s="68">
        <f>Calc!AO362</f>
        <v>1.0251737714677698E-3</v>
      </c>
      <c r="I93" s="67">
        <f>Calc!AH362</f>
        <v>52.745411172239912</v>
      </c>
      <c r="J93" s="67">
        <f>Calc!AI362</f>
        <v>0.17659042193282912</v>
      </c>
      <c r="K93" s="67">
        <f>Calc!AJ362</f>
        <v>467.64720458283171</v>
      </c>
      <c r="L93" s="67">
        <f>Calc!AK362</f>
        <v>1.1036035459308173</v>
      </c>
      <c r="M93" s="170">
        <f>Calc!AP362</f>
        <v>29.985499999999998</v>
      </c>
      <c r="N93" s="170">
        <f>Calc!AQ362</f>
        <v>0.1011</v>
      </c>
      <c r="O93" s="170">
        <f>Calc!AW362</f>
        <v>29.6187</v>
      </c>
      <c r="P93" s="170">
        <f>Calc!AY362</f>
        <v>0.20994141085028767</v>
      </c>
      <c r="Q93" s="171">
        <f>Calc!BC362</f>
        <v>508.41595612274926</v>
      </c>
      <c r="R93" s="170">
        <f>Calc!BD362</f>
        <v>1.2370476748417065</v>
      </c>
      <c r="S93" s="67">
        <f>Input!E362</f>
        <v>0</v>
      </c>
      <c r="T93" s="65"/>
      <c r="U93" s="65">
        <f>Input!K93</f>
        <v>7.1726169497636433E-3</v>
      </c>
      <c r="W93" s="65">
        <f>Calc!AS93</f>
        <v>2.0855698081431896E-5</v>
      </c>
      <c r="X93" s="65">
        <f>Calc!AT93</f>
        <v>1.5672040614015204E-7</v>
      </c>
      <c r="Y93" s="65">
        <f>Calc!AN93</f>
        <v>1.0004663771499041</v>
      </c>
      <c r="Z93" s="65">
        <f>Calc!AO93</f>
        <v>2.5011494508395218E-3</v>
      </c>
      <c r="AA93" s="65">
        <f t="shared" si="10"/>
        <v>1.4676472045828317</v>
      </c>
      <c r="AB93" s="65">
        <f t="shared" si="11"/>
        <v>1.765904219328291E-4</v>
      </c>
    </row>
    <row r="94" spans="1:28" x14ac:dyDescent="0.2">
      <c r="A94" s="65">
        <f>Input!A114</f>
        <v>9797</v>
      </c>
      <c r="B94" s="65" t="str">
        <f>Input!B114</f>
        <v>IS6</v>
      </c>
      <c r="C94" s="169">
        <f>Calc!O114*1000</f>
        <v>4648.1006286320708</v>
      </c>
      <c r="D94" s="169">
        <f>Calc!P114*1000</f>
        <v>0.25358992900858573</v>
      </c>
      <c r="E94" s="169">
        <f>Calc!X114</f>
        <v>44.997330513577161</v>
      </c>
      <c r="F94" s="169">
        <f>Calc!Y114</f>
        <v>9.6651809235418953E-2</v>
      </c>
      <c r="G94" s="169">
        <f>Calc!AN114</f>
        <v>0.3636444780532796</v>
      </c>
      <c r="H94" s="68">
        <f>Calc!AO114</f>
        <v>1.0393136980491552E-3</v>
      </c>
      <c r="I94" s="67">
        <f>Calc!AH114</f>
        <v>115.79227668970597</v>
      </c>
      <c r="J94" s="67">
        <f>Calc!AI114</f>
        <v>0.41393328072688013</v>
      </c>
      <c r="K94" s="67">
        <f>Calc!AJ114</f>
        <v>477.68713561442968</v>
      </c>
      <c r="L94" s="67">
        <f>Calc!AK114</f>
        <v>0.96416073461363105</v>
      </c>
      <c r="M94" s="170">
        <f>Calc!AP114</f>
        <v>30.3279</v>
      </c>
      <c r="N94" s="170">
        <f>Calc!AQ114</f>
        <v>0.10050000000000001</v>
      </c>
      <c r="O94" s="170">
        <f>Calc!AW114</f>
        <v>30.157399999999999</v>
      </c>
      <c r="P94" s="170">
        <f>Calc!AY114</f>
        <v>0.13245342287487571</v>
      </c>
      <c r="Q94" s="171">
        <f>Calc!BC114</f>
        <v>520.12126298400744</v>
      </c>
      <c r="R94" s="170">
        <f>Calc!BD114</f>
        <v>1.0676600338089977</v>
      </c>
      <c r="S94" s="67">
        <f>Input!E114</f>
        <v>-305.2</v>
      </c>
      <c r="T94" s="65"/>
      <c r="U94" s="65">
        <f>Input!K94</f>
        <v>7.1725306279607449E-3</v>
      </c>
      <c r="W94" s="65">
        <f>Calc!AS94</f>
        <v>1.7033381686160009E-4</v>
      </c>
      <c r="X94" s="65">
        <f>Calc!AT94</f>
        <v>4.5937991120979923E-7</v>
      </c>
      <c r="Y94" s="65">
        <f>Calc!AN94</f>
        <v>0.25006583951283778</v>
      </c>
      <c r="Z94" s="65">
        <f>Calc!AO94</f>
        <v>8.987096461340378E-4</v>
      </c>
      <c r="AA94" s="65">
        <f t="shared" si="10"/>
        <v>1.4776871356144297</v>
      </c>
      <c r="AB94" s="65">
        <f t="shared" si="11"/>
        <v>4.1393328072688012E-4</v>
      </c>
    </row>
    <row r="95" spans="1:28" x14ac:dyDescent="0.2">
      <c r="A95" s="65">
        <f>Input!A40</f>
        <v>9807</v>
      </c>
      <c r="B95" s="65" t="str">
        <f>Input!B40</f>
        <v>EB 7-27</v>
      </c>
      <c r="C95" s="169">
        <f>Calc!O40*1000</f>
        <v>3215.7036872981257</v>
      </c>
      <c r="D95" s="169">
        <f>Calc!P40*1000</f>
        <v>0.15084168955644253</v>
      </c>
      <c r="E95" s="169">
        <f>Calc!X40</f>
        <v>104.50412704579986</v>
      </c>
      <c r="F95" s="169">
        <f>Calc!Y40</f>
        <v>0.13513843363766317</v>
      </c>
      <c r="G95" s="169">
        <f>Calc!AN40</f>
        <v>0.36988760992743258</v>
      </c>
      <c r="H95" s="68">
        <f>Calc!AO40</f>
        <v>7.2288210403978872E-4</v>
      </c>
      <c r="I95" s="67">
        <f>Calc!AH40</f>
        <v>34.910620143164117</v>
      </c>
      <c r="J95" s="67">
        <f>Calc!AI40</f>
        <v>8.1793817013202111E-2</v>
      </c>
      <c r="K95" s="67">
        <f>Calc!AJ40</f>
        <v>472.88012713900196</v>
      </c>
      <c r="L95" s="67">
        <f>Calc!AK40</f>
        <v>0.66255429896618367</v>
      </c>
      <c r="M95" s="170">
        <f>Calc!AP40</f>
        <v>31.039000000000001</v>
      </c>
      <c r="N95" s="170">
        <f>Calc!AQ40</f>
        <v>7.0199999999999999E-2</v>
      </c>
      <c r="O95" s="170">
        <f>Calc!AW40</f>
        <v>30.463699999999999</v>
      </c>
      <c r="P95" s="170">
        <f>Calc!AY40</f>
        <v>0.29747055843526066</v>
      </c>
      <c r="Q95" s="171">
        <f>Calc!BC40</f>
        <v>515.33249546377522</v>
      </c>
      <c r="R95" s="170">
        <f>Calc!BD40</f>
        <v>0.8417162544892749</v>
      </c>
      <c r="S95" s="67">
        <f>Input!E40</f>
        <v>-210</v>
      </c>
      <c r="T95" s="65"/>
      <c r="U95" s="65">
        <f>Input!K95</f>
        <v>7.1744512322890345E-3</v>
      </c>
      <c r="W95" s="65">
        <f>Calc!AS95</f>
        <v>2.0797577407609438E-5</v>
      </c>
      <c r="X95" s="65">
        <f>Calc!AT95</f>
        <v>2.0072648733744269E-7</v>
      </c>
      <c r="Y95" s="65">
        <f>Calc!AN95</f>
        <v>1.0052195488331772</v>
      </c>
      <c r="Z95" s="65">
        <f>Calc!AO95</f>
        <v>4.6586962069547202E-3</v>
      </c>
      <c r="AA95" s="65">
        <f t="shared" si="10"/>
        <v>1.472880127139002</v>
      </c>
      <c r="AB95" s="65">
        <f t="shared" si="11"/>
        <v>8.1793817013202109E-5</v>
      </c>
    </row>
    <row r="96" spans="1:28" x14ac:dyDescent="0.2">
      <c r="A96" s="65">
        <f>Input!A124</f>
        <v>9802</v>
      </c>
      <c r="B96" s="65" t="str">
        <f>Input!B124</f>
        <v>IS14</v>
      </c>
      <c r="C96" s="169">
        <f>Calc!O124*1000</f>
        <v>6360.7445922403822</v>
      </c>
      <c r="D96" s="169">
        <f>Calc!P124*1000</f>
        <v>0.28062773071541591</v>
      </c>
      <c r="E96" s="169">
        <f>Calc!X124</f>
        <v>59.423192479956931</v>
      </c>
      <c r="F96" s="169">
        <f>Calc!Y124</f>
        <v>0.12112276964604991</v>
      </c>
      <c r="G96" s="169">
        <f>Calc!AN124</f>
        <v>0.36782682977972203</v>
      </c>
      <c r="H96" s="68">
        <f>Calc!AO124</f>
        <v>8.7009239553438936E-4</v>
      </c>
      <c r="I96" s="67">
        <f>Calc!AH124</f>
        <v>121.06836790760339</v>
      </c>
      <c r="J96" s="67">
        <f>Calc!AI124</f>
        <v>0.37800324863614515</v>
      </c>
      <c r="K96" s="67">
        <f>Calc!AJ124</f>
        <v>479.36053311021823</v>
      </c>
      <c r="L96" s="67">
        <f>Calc!AK124</f>
        <v>0.73216967125510446</v>
      </c>
      <c r="M96" s="170">
        <f>Calc!AP124</f>
        <v>30.684100000000001</v>
      </c>
      <c r="N96" s="170">
        <f>Calc!AQ124</f>
        <v>8.3000000000000004E-2</v>
      </c>
      <c r="O96" s="170">
        <f>Calc!AW124</f>
        <v>30.5198</v>
      </c>
      <c r="P96" s="170">
        <f>Calc!AY124</f>
        <v>0.11799369941368032</v>
      </c>
      <c r="Q96" s="171">
        <f>Calc!BC124</f>
        <v>522.47738458186063</v>
      </c>
      <c r="R96" s="170">
        <f>Calc!BD124</f>
        <v>0.8167700701617856</v>
      </c>
      <c r="S96" s="67">
        <f>Input!E124</f>
        <v>-193.8</v>
      </c>
      <c r="T96" s="65"/>
      <c r="U96" s="65">
        <f>Input!K96</f>
        <v>7.1729108156474075E-3</v>
      </c>
      <c r="W96" s="65">
        <f>Calc!AS96</f>
        <v>4.6579575678553931E-4</v>
      </c>
      <c r="X96" s="65">
        <f>Calc!AT96</f>
        <v>1.0551068925421685E-6</v>
      </c>
      <c r="Y96" s="65">
        <f>Calc!AN96</f>
        <v>0.57116051440124382</v>
      </c>
      <c r="Z96" s="65">
        <f>Calc!AO96</f>
        <v>1.4780116691775632E-3</v>
      </c>
      <c r="AA96" s="65">
        <f t="shared" si="10"/>
        <v>1.4793605331102182</v>
      </c>
      <c r="AB96" s="65">
        <f t="shared" si="11"/>
        <v>3.7800324863614517E-4</v>
      </c>
    </row>
    <row r="97" spans="1:28" x14ac:dyDescent="0.2">
      <c r="A97" s="65">
        <f>Input!A342</f>
        <v>10329</v>
      </c>
      <c r="B97" s="65" t="str">
        <f>Input!B342</f>
        <v>Larga B1-466 mm</v>
      </c>
      <c r="C97" s="169">
        <f>Calc!O342*1000</f>
        <v>287.82583501907993</v>
      </c>
      <c r="D97" s="169">
        <f>Calc!P342*1000</f>
        <v>2.0200776427124999E-2</v>
      </c>
      <c r="E97" s="169">
        <f>Calc!X342</f>
        <v>1.097040055245718</v>
      </c>
      <c r="F97" s="169">
        <f>Calc!Y342</f>
        <v>1.6570686582871653E-3</v>
      </c>
      <c r="G97" s="169">
        <f>Calc!AN342</f>
        <v>0.35797310374811997</v>
      </c>
      <c r="H97" s="68">
        <f>Calc!AO342</f>
        <v>1.1312769427630411E-3</v>
      </c>
      <c r="I97" s="67">
        <f>Calc!AH342</f>
        <v>289.75716445479196</v>
      </c>
      <c r="J97" s="67">
        <f>Calc!AI342</f>
        <v>1.014717119778108</v>
      </c>
      <c r="K97" s="67">
        <f>Calc!AJ342</f>
        <v>440.6795491369424</v>
      </c>
      <c r="L97" s="67">
        <f>Calc!AK342</f>
        <v>1.9849080808143735</v>
      </c>
      <c r="M97" s="170">
        <f>Calc!AP342</f>
        <v>30.6876</v>
      </c>
      <c r="N97" s="170">
        <f>Calc!AQ342</f>
        <v>0.1202</v>
      </c>
      <c r="O97" s="170">
        <f>Calc!AW342</f>
        <v>30.6187</v>
      </c>
      <c r="P97" s="170">
        <f>Calc!AY342</f>
        <v>0.12587793196057864</v>
      </c>
      <c r="Q97" s="171">
        <f>Calc!BC342</f>
        <v>480.4512535737407</v>
      </c>
      <c r="R97" s="170">
        <f>Calc!BD342</f>
        <v>2.1707675773831836</v>
      </c>
      <c r="S97" s="67">
        <f>Input!E342</f>
        <v>466</v>
      </c>
      <c r="T97" s="65"/>
      <c r="U97" s="65">
        <f>Input!K97</f>
        <v>7.1742176224555846E-3</v>
      </c>
      <c r="W97" s="65">
        <f>Calc!AS97</f>
        <v>2.1012013336546414E-5</v>
      </c>
      <c r="X97" s="65">
        <f>Calc!AT97</f>
        <v>1.6128590626681782E-7</v>
      </c>
      <c r="Y97" s="65">
        <f>Calc!AN97</f>
        <v>1.0012096632763203</v>
      </c>
      <c r="Z97" s="65">
        <f>Calc!AO97</f>
        <v>3.0407153330986674E-3</v>
      </c>
      <c r="AA97" s="65">
        <f t="shared" si="10"/>
        <v>1.4406795491369424</v>
      </c>
      <c r="AB97" s="65">
        <f t="shared" si="11"/>
        <v>1.0147171197781081E-3</v>
      </c>
    </row>
    <row r="98" spans="1:28" x14ac:dyDescent="0.2">
      <c r="A98" s="65">
        <f>Input!A394</f>
        <v>10338</v>
      </c>
      <c r="B98" s="65" t="str">
        <f>Input!B394</f>
        <v>GeoB23225-1 1R1W 42-43 cm (10mm)</v>
      </c>
      <c r="C98" s="169">
        <f>Calc!O394*1000</f>
        <v>3748.3832940773464</v>
      </c>
      <c r="D98" s="169">
        <f>Calc!P394*1000</f>
        <v>0.28263192694638711</v>
      </c>
      <c r="E98" s="169">
        <f>Calc!X394</f>
        <v>9.9939381274404422</v>
      </c>
      <c r="F98" s="169">
        <f>Calc!Y394</f>
        <v>1.943423900721622E-2</v>
      </c>
      <c r="G98" s="169">
        <f>Calc!AN394</f>
        <v>0.2784325844692499</v>
      </c>
      <c r="H98" s="68">
        <f>Calc!AO394</f>
        <v>1.1930290756959846E-3</v>
      </c>
      <c r="I98" s="67">
        <f>Calc!AH394</f>
        <v>317.67044134349919</v>
      </c>
      <c r="J98" s="67">
        <f>Calc!AI394</f>
        <v>1.494582554732937</v>
      </c>
      <c r="K98" s="67">
        <f>Calc!AJ394</f>
        <v>126.5808702230573</v>
      </c>
      <c r="L98" s="67">
        <f>Calc!AK394</f>
        <v>1.4866054531720294</v>
      </c>
      <c r="M98" s="170">
        <f>Calc!AP394</f>
        <v>30.786200000000001</v>
      </c>
      <c r="N98" s="170">
        <f>Calc!AQ394</f>
        <v>0.15809999999999999</v>
      </c>
      <c r="O98" s="170">
        <f>Calc!AW394</f>
        <v>30.723500000000001</v>
      </c>
      <c r="P98" s="170">
        <f>Calc!AY394</f>
        <v>0.16233009689742817</v>
      </c>
      <c r="Q98" s="171">
        <f>Calc!BC394</f>
        <v>138.04572275864552</v>
      </c>
      <c r="R98" s="170">
        <f>Calc!BD394</f>
        <v>1.6224851866664372</v>
      </c>
      <c r="S98" s="67">
        <f>Input!E394</f>
        <v>42.5</v>
      </c>
      <c r="T98" s="65"/>
    </row>
    <row r="99" spans="1:28" x14ac:dyDescent="0.2">
      <c r="A99" s="65">
        <f>Input!A392</f>
        <v>10337</v>
      </c>
      <c r="B99" s="65" t="str">
        <f>Input!B392</f>
        <v>GeoB23225-1 1R1W 42-43 cm (7mm)</v>
      </c>
      <c r="C99" s="169">
        <f>Calc!O392*1000</f>
        <v>3589.7989001263754</v>
      </c>
      <c r="D99" s="169">
        <f>Calc!P392*1000</f>
        <v>0.32014620709103242</v>
      </c>
      <c r="E99" s="169">
        <f>Calc!X392</f>
        <v>2.8391699793403986</v>
      </c>
      <c r="F99" s="169">
        <f>Calc!Y392</f>
        <v>6.8098860802502945E-3</v>
      </c>
      <c r="G99" s="169">
        <f>Calc!AN392</f>
        <v>0.27894344544203115</v>
      </c>
      <c r="H99" s="68">
        <f>Calc!AO392</f>
        <v>1.4240224732004867E-3</v>
      </c>
      <c r="I99" s="67">
        <f>Calc!AH392</f>
        <v>1071.7679732264576</v>
      </c>
      <c r="J99" s="67">
        <f>Calc!AI392</f>
        <v>6.0444955770049731</v>
      </c>
      <c r="K99" s="67">
        <f>Calc!AJ392</f>
        <v>127.03201190659908</v>
      </c>
      <c r="L99" s="67">
        <f>Calc!AK392</f>
        <v>2.0584556768658389</v>
      </c>
      <c r="M99" s="170">
        <f>Calc!AP392</f>
        <v>30.836400000000001</v>
      </c>
      <c r="N99" s="170">
        <f>Calc!AQ392</f>
        <v>0.19370000000000001</v>
      </c>
      <c r="O99" s="170">
        <f>Calc!AW392</f>
        <v>30.817799999999998</v>
      </c>
      <c r="P99" s="170">
        <f>Calc!AY392</f>
        <v>0.19336885696136949</v>
      </c>
      <c r="Q99" s="171">
        <f>Calc!BC392</f>
        <v>138.57459845389056</v>
      </c>
      <c r="R99" s="170">
        <f>Calc!BD392</f>
        <v>2.2467673197959037</v>
      </c>
      <c r="S99" s="67">
        <f>Input!E392</f>
        <v>42.5</v>
      </c>
      <c r="T99" s="65"/>
      <c r="U99" s="65">
        <f>Input!K99</f>
        <v>7.1969541845269417E-3</v>
      </c>
      <c r="W99" s="65">
        <f>Calc!AS99</f>
        <v>2.183825330777211E-5</v>
      </c>
      <c r="X99" s="65">
        <f>Calc!AT99</f>
        <v>6.6281531408710759E-7</v>
      </c>
      <c r="Y99" s="65">
        <f>Calc!AN99</f>
        <v>1.0168287023094733</v>
      </c>
      <c r="Z99" s="65">
        <f>Calc!AO99</f>
        <v>8.0829355834560867E-3</v>
      </c>
      <c r="AA99" s="65">
        <f t="shared" ref="AA99:AA111" si="12">1+K99/1000</f>
        <v>1.1270320119065991</v>
      </c>
      <c r="AB99" s="65">
        <f t="shared" ref="AB99:AB111" si="13">J99/1000</f>
        <v>6.0444955770049729E-3</v>
      </c>
    </row>
    <row r="100" spans="1:28" x14ac:dyDescent="0.2">
      <c r="A100" s="65">
        <f>Input!A116</f>
        <v>9798</v>
      </c>
      <c r="B100" s="65" t="str">
        <f>Input!B116</f>
        <v>IS18</v>
      </c>
      <c r="C100" s="169">
        <f>Calc!O116*1000</f>
        <v>4149.0122165911453</v>
      </c>
      <c r="D100" s="169">
        <f>Calc!P116*1000</f>
        <v>0.17614915195237099</v>
      </c>
      <c r="E100" s="169">
        <f>Calc!X116</f>
        <v>46.741083130017081</v>
      </c>
      <c r="F100" s="169">
        <f>Calc!Y116</f>
        <v>8.890291967537689E-2</v>
      </c>
      <c r="G100" s="169">
        <f>Calc!AN116</f>
        <v>0.37147956163264118</v>
      </c>
      <c r="H100" s="68">
        <f>Calc!AO116</f>
        <v>8.4195698388651213E-4</v>
      </c>
      <c r="I100" s="67">
        <f>Calc!AH116</f>
        <v>101.5418942143524</v>
      </c>
      <c r="J100" s="67">
        <f>Calc!AI116</f>
        <v>0.30041506080356128</v>
      </c>
      <c r="K100" s="67">
        <f>Calc!AJ116</f>
        <v>469.62268824145872</v>
      </c>
      <c r="L100" s="67">
        <f>Calc!AK116</f>
        <v>0.79286411632952014</v>
      </c>
      <c r="M100" s="170">
        <f>Calc!AP116</f>
        <v>31.272400000000001</v>
      </c>
      <c r="N100" s="170">
        <f>Calc!AQ116</f>
        <v>8.0199999999999994E-2</v>
      </c>
      <c r="O100" s="170">
        <f>Calc!AW116</f>
        <v>31.073</v>
      </c>
      <c r="P100" s="170">
        <f>Calc!AY116</f>
        <v>0.13011343054001623</v>
      </c>
      <c r="Q100" s="171">
        <f>Calc!BC116</f>
        <v>512.66338063857029</v>
      </c>
      <c r="R100" s="170">
        <f>Calc!BD116</f>
        <v>0.88576375996783774</v>
      </c>
      <c r="S100" s="67">
        <f>Input!E116</f>
        <v>-235.9</v>
      </c>
      <c r="T100" s="65"/>
      <c r="U100" s="65">
        <f>Input!K100</f>
        <v>7.1949943498587909E-3</v>
      </c>
      <c r="W100" s="65">
        <f>Calc!AS100</f>
        <v>0.20912719449388401</v>
      </c>
      <c r="X100" s="65">
        <f>Calc!AT100</f>
        <v>1.2429064259898591E-3</v>
      </c>
      <c r="Y100" s="65">
        <f>Calc!AN100</f>
        <v>0.37351247979490731</v>
      </c>
      <c r="Z100" s="65">
        <f>Calc!AO100</f>
        <v>3.1703820652958809E-3</v>
      </c>
      <c r="AA100" s="65">
        <f t="shared" si="12"/>
        <v>1.4696226882414587</v>
      </c>
      <c r="AB100" s="65">
        <f t="shared" si="13"/>
        <v>3.004150608035613E-4</v>
      </c>
    </row>
    <row r="101" spans="1:28" x14ac:dyDescent="0.2">
      <c r="A101" s="65" t="str">
        <f>Input!A366</f>
        <v>10317-3</v>
      </c>
      <c r="B101" s="65" t="str">
        <f>Input!B366</f>
        <v>JD 192</v>
      </c>
      <c r="C101" s="169">
        <f>Calc!O366*1000</f>
        <v>2754.7119106320761</v>
      </c>
      <c r="D101" s="169">
        <f>Calc!P366*1000</f>
        <v>0.21131084110490761</v>
      </c>
      <c r="E101" s="169">
        <f>Calc!X366</f>
        <v>205.85601632318199</v>
      </c>
      <c r="F101" s="169">
        <f>Calc!Y366</f>
        <v>0.42783676187170772</v>
      </c>
      <c r="G101" s="169">
        <f>Calc!AN366</f>
        <v>0.38172716068013779</v>
      </c>
      <c r="H101" s="68">
        <f>Calc!AO366</f>
        <v>9.3173545387831161E-4</v>
      </c>
      <c r="I101" s="67">
        <f>Calc!AH366</f>
        <v>15.521678333739665</v>
      </c>
      <c r="J101" s="67">
        <f>Calc!AI366</f>
        <v>4.9745171608196519E-2</v>
      </c>
      <c r="K101" s="67">
        <f>Calc!AJ366</f>
        <v>462.161734901805</v>
      </c>
      <c r="L101" s="67">
        <f>Calc!AK366</f>
        <v>0.88659750316482067</v>
      </c>
      <c r="M101" s="170">
        <f>Calc!AP366</f>
        <v>32.454700000000003</v>
      </c>
      <c r="N101" s="170">
        <f>Calc!AQ366</f>
        <v>9.4600000000000004E-2</v>
      </c>
      <c r="O101" s="170">
        <f>Calc!AW366</f>
        <v>31.118300000000001</v>
      </c>
      <c r="P101" s="170">
        <f>Calc!AY366</f>
        <v>0.68015173769034543</v>
      </c>
      <c r="Q101" s="171">
        <f>Calc!BC366</f>
        <v>504.58313597237901</v>
      </c>
      <c r="R101" s="170">
        <f>Calc!BD366</f>
        <v>1.3693045444016079</v>
      </c>
      <c r="S101" s="67">
        <f>Input!E366</f>
        <v>0</v>
      </c>
      <c r="T101" s="65"/>
      <c r="U101" s="65">
        <f>Input!K101</f>
        <v>7.1960801768457955E-3</v>
      </c>
      <c r="W101" s="65">
        <f>Calc!AS101</f>
        <v>2.0267724481080716E-5</v>
      </c>
      <c r="X101" s="65">
        <f>Calc!AT101</f>
        <v>4.9198751699922247E-7</v>
      </c>
      <c r="Y101" s="65">
        <f>Calc!AN101</f>
        <v>1.00946491871496</v>
      </c>
      <c r="Z101" s="65">
        <f>Calc!AO101</f>
        <v>8.4489026860281296E-3</v>
      </c>
      <c r="AA101" s="65">
        <f t="shared" si="12"/>
        <v>1.462161734901805</v>
      </c>
      <c r="AB101" s="65">
        <f t="shared" si="13"/>
        <v>4.9745171608196517E-5</v>
      </c>
    </row>
    <row r="102" spans="1:28" x14ac:dyDescent="0.2">
      <c r="A102" s="65" t="str">
        <f>Input!A414</f>
        <v>9797-4</v>
      </c>
      <c r="B102" s="65" t="str">
        <f>Input!B414</f>
        <v>IS 6</v>
      </c>
      <c r="C102" s="169">
        <f>Calc!O414*1000</f>
        <v>4579.835377520797</v>
      </c>
      <c r="D102" s="169">
        <f>Calc!P414*1000</f>
        <v>0.37711874652620708</v>
      </c>
      <c r="E102" s="169">
        <f>Calc!X414</f>
        <v>84.101486593253242</v>
      </c>
      <c r="F102" s="169">
        <f>Calc!Y414</f>
        <v>0.13891305886147687</v>
      </c>
      <c r="G102" s="169">
        <f>Calc!AN414</f>
        <v>0.37558112804407473</v>
      </c>
      <c r="H102" s="68">
        <f>Calc!AO414</f>
        <v>8.0166926986920616E-4</v>
      </c>
      <c r="I102" s="67">
        <f>Calc!AH414</f>
        <v>62.348532517802589</v>
      </c>
      <c r="J102" s="67">
        <f>Calc!AI414</f>
        <v>0.16819581699065708</v>
      </c>
      <c r="K102" s="67">
        <f>Calc!AJ414</f>
        <v>477.75376873484254</v>
      </c>
      <c r="L102" s="67">
        <f>Calc!AK414</f>
        <v>0.77645314485713723</v>
      </c>
      <c r="M102" s="170">
        <f>Calc!AP414</f>
        <v>31.462199999999999</v>
      </c>
      <c r="N102" s="170">
        <f>Calc!AQ414</f>
        <v>7.9899999999999999E-2</v>
      </c>
      <c r="O102" s="170">
        <f>Calc!AW414</f>
        <v>31.1388</v>
      </c>
      <c r="P102" s="170">
        <f>Calc!AY414</f>
        <v>0.18043563752151962</v>
      </c>
      <c r="Q102" s="171">
        <f>Calc!BC414</f>
        <v>521.63652523027508</v>
      </c>
      <c r="R102" s="170">
        <f>Calc!BD414</f>
        <v>0.88840878216424557</v>
      </c>
      <c r="S102" s="67">
        <f>Input!E414</f>
        <v>0</v>
      </c>
      <c r="T102" s="65"/>
      <c r="U102" s="65">
        <f>Input!K102</f>
        <v>7.1920689749813242E-3</v>
      </c>
      <c r="W102" s="65">
        <f>Calc!AS102</f>
        <v>7.169780187163291E-2</v>
      </c>
      <c r="X102" s="65">
        <f>Calc!AT102</f>
        <v>5.2290545104299955E-4</v>
      </c>
      <c r="Y102" s="65">
        <f>Calc!AN102</f>
        <v>0.11999792207883737</v>
      </c>
      <c r="Z102" s="65">
        <f>Calc!AO102</f>
        <v>9.6341772742099545E-4</v>
      </c>
      <c r="AA102" s="65">
        <f t="shared" si="12"/>
        <v>1.4777537687348425</v>
      </c>
      <c r="AB102" s="65">
        <f t="shared" si="13"/>
        <v>1.6819581699065709E-4</v>
      </c>
    </row>
    <row r="103" spans="1:28" x14ac:dyDescent="0.2">
      <c r="A103" s="65">
        <f>Input!A390</f>
        <v>10336</v>
      </c>
      <c r="B103" s="65" t="str">
        <f>Input!B390</f>
        <v>GeoB23225-1 1R1W 42-43 cm (4mm)</v>
      </c>
      <c r="C103" s="169">
        <f>Calc!O390*1000</f>
        <v>4353.4326425097224</v>
      </c>
      <c r="D103" s="169">
        <f>Calc!P390*1000</f>
        <v>0.38397463569996293</v>
      </c>
      <c r="E103" s="169">
        <f>Calc!X390</f>
        <v>7.5254552117062525</v>
      </c>
      <c r="F103" s="169">
        <f>Calc!Y390</f>
        <v>1.8404324178866192E-2</v>
      </c>
      <c r="G103" s="169">
        <f>Calc!AN390</f>
        <v>0.28330330404379545</v>
      </c>
      <c r="H103" s="68">
        <f>Calc!AO390</f>
        <v>1.1038450917567532E-3</v>
      </c>
      <c r="I103" s="67">
        <f>Calc!AH390</f>
        <v>498.1233804118749</v>
      </c>
      <c r="J103" s="67">
        <f>Calc!AI390</f>
        <v>2.2910787644954542</v>
      </c>
      <c r="K103" s="67">
        <f>Calc!AJ390</f>
        <v>129.22131613525866</v>
      </c>
      <c r="L103" s="67">
        <f>Calc!AK390</f>
        <v>1.4344572529349269</v>
      </c>
      <c r="M103" s="170">
        <f>Calc!AP390</f>
        <v>31.318999999999999</v>
      </c>
      <c r="N103" s="170">
        <f>Calc!AQ390</f>
        <v>0.1467</v>
      </c>
      <c r="O103" s="170">
        <f>Calc!AW390</f>
        <v>31.278400000000001</v>
      </c>
      <c r="P103" s="170">
        <f>Calc!AY390</f>
        <v>0.14987435532479632</v>
      </c>
      <c r="Q103" s="171">
        <f>Calc!BC390</f>
        <v>141.14617913693937</v>
      </c>
      <c r="R103" s="170">
        <f>Calc!BD390</f>
        <v>1.5679694016534327</v>
      </c>
      <c r="S103" s="67">
        <f>Input!E390</f>
        <v>42.5</v>
      </c>
      <c r="T103" s="65"/>
      <c r="U103" s="65">
        <f>Input!K103</f>
        <v>7.1914815596356091E-3</v>
      </c>
      <c r="W103" s="65">
        <f>Calc!AS103</f>
        <v>2.1652586870775835E-5</v>
      </c>
      <c r="X103" s="65">
        <f>Calc!AT103</f>
        <v>4.0262350524401341E-7</v>
      </c>
      <c r="Y103" s="65">
        <f>Calc!AN103</f>
        <v>1.0175126175167979</v>
      </c>
      <c r="Z103" s="65">
        <f>Calc!AO103</f>
        <v>9.0918371988034357E-3</v>
      </c>
      <c r="AA103" s="65">
        <f t="shared" si="12"/>
        <v>1.1292213161352587</v>
      </c>
      <c r="AB103" s="65">
        <f t="shared" si="13"/>
        <v>2.2910787644954541E-3</v>
      </c>
    </row>
    <row r="104" spans="1:28" x14ac:dyDescent="0.2">
      <c r="A104" s="65" t="str">
        <f>Input!A368</f>
        <v>10317-4</v>
      </c>
      <c r="B104" s="65" t="str">
        <f>Input!B368</f>
        <v>JD 192</v>
      </c>
      <c r="C104" s="169">
        <f>Calc!O368*1000</f>
        <v>2603.7490069982405</v>
      </c>
      <c r="D104" s="169">
        <f>Calc!P368*1000</f>
        <v>0.16789222011965102</v>
      </c>
      <c r="E104" s="169">
        <f>Calc!X368</f>
        <v>208.54304783818085</v>
      </c>
      <c r="F104" s="169">
        <f>Calc!Y368</f>
        <v>0.34225986094660049</v>
      </c>
      <c r="G104" s="169">
        <f>Calc!AN368</f>
        <v>0.38547477025263777</v>
      </c>
      <c r="H104" s="68">
        <f>Calc!AO368</f>
        <v>1.0244755375091736E-3</v>
      </c>
      <c r="I104" s="67">
        <f>Calc!AH368</f>
        <v>14.63067163219729</v>
      </c>
      <c r="J104" s="67">
        <f>Calc!AI368</f>
        <v>4.5690636236819335E-2</v>
      </c>
      <c r="K104" s="67">
        <f>Calc!AJ368</f>
        <v>465.30426209746213</v>
      </c>
      <c r="L104" s="67">
        <f>Calc!AK368</f>
        <v>1.1856189401005759</v>
      </c>
      <c r="M104" s="170">
        <f>Calc!AP368</f>
        <v>32.737299999999998</v>
      </c>
      <c r="N104" s="170">
        <f>Calc!AQ368</f>
        <v>0.1</v>
      </c>
      <c r="O104" s="170">
        <f>Calc!AW368</f>
        <v>31.3079</v>
      </c>
      <c r="P104" s="170">
        <f>Calc!AY368</f>
        <v>0.72840081382107191</v>
      </c>
      <c r="Q104" s="171">
        <f>Calc!BC368</f>
        <v>508.28600492538368</v>
      </c>
      <c r="R104" s="170">
        <f>Calc!BD368</f>
        <v>1.6640461649352192</v>
      </c>
      <c r="S104" s="67">
        <f>Input!E368</f>
        <v>0</v>
      </c>
      <c r="T104" s="65"/>
      <c r="U104" s="65">
        <f>Input!K104</f>
        <v>7.1879881137245846E-3</v>
      </c>
      <c r="W104" s="65">
        <f>Calc!AS104</f>
        <v>8.8046217232215326E-2</v>
      </c>
      <c r="X104" s="65">
        <f>Calc!AT104</f>
        <v>4.9929974994006386E-4</v>
      </c>
      <c r="Y104" s="65">
        <f>Calc!AN104</f>
        <v>0.12483152529926353</v>
      </c>
      <c r="Z104" s="65">
        <f>Calc!AO104</f>
        <v>1.9537851527599687E-3</v>
      </c>
      <c r="AA104" s="65">
        <f t="shared" si="12"/>
        <v>1.4653042620974621</v>
      </c>
      <c r="AB104" s="65">
        <f t="shared" si="13"/>
        <v>4.5690636236819337E-5</v>
      </c>
    </row>
    <row r="105" spans="1:28" x14ac:dyDescent="0.2">
      <c r="A105" s="65">
        <f>Input!A310</f>
        <v>10301</v>
      </c>
      <c r="B105" s="65" t="str">
        <f>Input!B310</f>
        <v>GeoB3225-1_1R-1W_45-46</v>
      </c>
      <c r="C105" s="169">
        <f>Calc!O310*1000</f>
        <v>11178.204108932698</v>
      </c>
      <c r="D105" s="169">
        <f>Calc!P310*1000</f>
        <v>1.1303527173109702</v>
      </c>
      <c r="E105" s="169">
        <f>Calc!X310</f>
        <v>1357.4174061782319</v>
      </c>
      <c r="F105" s="169">
        <f>Calc!Y310</f>
        <v>2.8876400937261466</v>
      </c>
      <c r="G105" s="169">
        <f>Calc!AN310</f>
        <v>0.31496796450684988</v>
      </c>
      <c r="H105" s="68">
        <f>Calc!AO310</f>
        <v>5.9828684574558496E-4</v>
      </c>
      <c r="I105" s="67">
        <f>Calc!AH310</f>
        <v>7.9193735993098597</v>
      </c>
      <c r="J105" s="67">
        <f>Calc!AI310</f>
        <v>2.2571411927784585E-2</v>
      </c>
      <c r="K105" s="67">
        <f>Calc!AJ310</f>
        <v>143.43040762270843</v>
      </c>
      <c r="L105" s="67">
        <f>Calc!AK310</f>
        <v>0.43390309116942283</v>
      </c>
      <c r="M105" s="170">
        <f>Calc!AP310</f>
        <v>34.887700000000002</v>
      </c>
      <c r="N105" s="170">
        <f>Calc!AQ310</f>
        <v>7.9399999999999998E-2</v>
      </c>
      <c r="O105" s="170">
        <f>Calc!AW310</f>
        <v>32.043900000000001</v>
      </c>
      <c r="P105" s="170">
        <f>Calc!AY310</f>
        <v>1.4455964809452795</v>
      </c>
      <c r="Q105" s="171">
        <f>Calc!BC310</f>
        <v>157.00533123753701</v>
      </c>
      <c r="R105" s="170">
        <f>Calc!BD310</f>
        <v>0.79740372585131014</v>
      </c>
      <c r="S105" s="67">
        <f>Input!E310</f>
        <v>45.5</v>
      </c>
      <c r="T105" s="65"/>
      <c r="U105" s="65">
        <f>Input!K105</f>
        <v>7.1939713891360285E-3</v>
      </c>
      <c r="W105" s="65">
        <f>Calc!AS105</f>
        <v>2.2217347471781644E-5</v>
      </c>
      <c r="X105" s="65">
        <f>Calc!AT105</f>
        <v>5.1498694786472156E-7</v>
      </c>
      <c r="Y105" s="65">
        <f>Calc!AN105</f>
        <v>1.0168780372311241</v>
      </c>
      <c r="Z105" s="65">
        <f>Calc!AO105</f>
        <v>5.1724063723442371E-3</v>
      </c>
      <c r="AA105" s="65">
        <f t="shared" si="12"/>
        <v>1.1434304076227084</v>
      </c>
      <c r="AB105" s="65">
        <f t="shared" si="13"/>
        <v>2.2571411927784585E-5</v>
      </c>
    </row>
    <row r="106" spans="1:28" x14ac:dyDescent="0.2">
      <c r="A106" s="65" t="str">
        <f>Input!A412</f>
        <v>9797-3</v>
      </c>
      <c r="B106" s="65" t="str">
        <f>Input!B412</f>
        <v>IS 6</v>
      </c>
      <c r="C106" s="169">
        <f>Calc!O412*1000</f>
        <v>4528.7781832404862</v>
      </c>
      <c r="D106" s="169">
        <f>Calc!P412*1000</f>
        <v>0.32657655574058436</v>
      </c>
      <c r="E106" s="169">
        <f>Calc!X412</f>
        <v>64.226018471210949</v>
      </c>
      <c r="F106" s="169">
        <f>Calc!Y412</f>
        <v>0.11962553021402332</v>
      </c>
      <c r="G106" s="169">
        <f>Calc!AN412</f>
        <v>0.38328449208699761</v>
      </c>
      <c r="H106" s="68">
        <f>Calc!AO412</f>
        <v>9.6500526336891382E-4</v>
      </c>
      <c r="I106" s="67">
        <f>Calc!AH412</f>
        <v>82.175075842412909</v>
      </c>
      <c r="J106" s="67">
        <f>Calc!AI412</f>
        <v>0.2572869292510192</v>
      </c>
      <c r="K106" s="67">
        <f>Calc!AJ412</f>
        <v>473.22152900083546</v>
      </c>
      <c r="L106" s="67">
        <f>Calc!AK412</f>
        <v>0.84607600516028314</v>
      </c>
      <c r="M106" s="170">
        <f>Calc!AP412</f>
        <v>32.317700000000002</v>
      </c>
      <c r="N106" s="170">
        <f>Calc!AQ412</f>
        <v>9.6600000000000005E-2</v>
      </c>
      <c r="O106" s="170">
        <f>Calc!AW412</f>
        <v>32.067500000000003</v>
      </c>
      <c r="P106" s="170">
        <f>Calc!AY412</f>
        <v>0.15786082372192958</v>
      </c>
      <c r="Q106" s="171">
        <f>Calc!BC412</f>
        <v>518.04392540310585</v>
      </c>
      <c r="R106" s="170">
        <f>Calc!BD412</f>
        <v>0.9545336573840244</v>
      </c>
      <c r="S106" s="67">
        <f>Input!E412</f>
        <v>0</v>
      </c>
      <c r="T106" s="65"/>
      <c r="U106" s="65">
        <f>Input!K106</f>
        <v>7.1887284142261761E-3</v>
      </c>
      <c r="W106" s="65">
        <f>Calc!AS106</f>
        <v>0.18977251940520923</v>
      </c>
      <c r="X106" s="65">
        <f>Calc!AT106</f>
        <v>9.7264712543572635E-4</v>
      </c>
      <c r="Y106" s="65">
        <f>Calc!AN106</f>
        <v>0.40210998111188773</v>
      </c>
      <c r="Z106" s="65">
        <f>Calc!AO106</f>
        <v>4.3050740420702742E-3</v>
      </c>
      <c r="AA106" s="65">
        <f t="shared" si="12"/>
        <v>1.4732215290008355</v>
      </c>
      <c r="AB106" s="65">
        <f t="shared" si="13"/>
        <v>2.5728692925101919E-4</v>
      </c>
    </row>
    <row r="107" spans="1:28" x14ac:dyDescent="0.2">
      <c r="A107" s="65" t="str">
        <f>Input!A418</f>
        <v>9799-4</v>
      </c>
      <c r="B107" s="65" t="str">
        <f>Input!B418</f>
        <v>IS 19B</v>
      </c>
      <c r="C107" s="169">
        <f>Calc!O418*1000</f>
        <v>3713.3296197883437</v>
      </c>
      <c r="D107" s="169">
        <f>Calc!P418*1000</f>
        <v>0.36225291633260959</v>
      </c>
      <c r="E107" s="169">
        <f>Calc!X418</f>
        <v>122.10792454470054</v>
      </c>
      <c r="F107" s="169">
        <f>Calc!Y418</f>
        <v>0.21833071003108021</v>
      </c>
      <c r="G107" s="169">
        <f>Calc!AN418</f>
        <v>0.38538023243542063</v>
      </c>
      <c r="H107" s="68">
        <f>Calc!AO418</f>
        <v>1.0668914766359908E-3</v>
      </c>
      <c r="I107" s="67">
        <f>Calc!AH418</f>
        <v>35.618012213865335</v>
      </c>
      <c r="J107" s="67">
        <f>Calc!AI418</f>
        <v>0.11733195046317045</v>
      </c>
      <c r="K107" s="67">
        <f>Calc!AJ418</f>
        <v>467.62157568801246</v>
      </c>
      <c r="L107" s="67">
        <f>Calc!AK418</f>
        <v>1.1840409634971947</v>
      </c>
      <c r="M107" s="170">
        <f>Calc!AP418</f>
        <v>32.667000000000002</v>
      </c>
      <c r="N107" s="170">
        <f>Calc!AQ418</f>
        <v>0.10979999999999999</v>
      </c>
      <c r="O107" s="170">
        <f>Calc!AW418</f>
        <v>32.083599999999997</v>
      </c>
      <c r="P107" s="170">
        <f>Calc!AY418</f>
        <v>0.31236140516177041</v>
      </c>
      <c r="Q107" s="171">
        <f>Calc!BC418</f>
        <v>511.93681748953401</v>
      </c>
      <c r="R107" s="170">
        <f>Calc!BD418</f>
        <v>1.3725561114618001</v>
      </c>
      <c r="S107" s="67">
        <f>Input!E418</f>
        <v>0</v>
      </c>
      <c r="T107" s="65"/>
      <c r="U107" s="65">
        <f>Input!K107</f>
        <v>7.192476896276368E-3</v>
      </c>
      <c r="W107" s="65">
        <f>Calc!AS107</f>
        <v>2.1374912514195847E-5</v>
      </c>
      <c r="X107" s="65">
        <f>Calc!AT107</f>
        <v>2.6606206147223034E-7</v>
      </c>
      <c r="Y107" s="65">
        <f>Calc!AN107</f>
        <v>1.0135499424088132</v>
      </c>
      <c r="Z107" s="65">
        <f>Calc!AO107</f>
        <v>6.0622181605407251E-3</v>
      </c>
      <c r="AA107" s="65">
        <f t="shared" si="12"/>
        <v>1.4676215756880124</v>
      </c>
      <c r="AB107" s="65">
        <f t="shared" si="13"/>
        <v>1.1733195046317045E-4</v>
      </c>
    </row>
    <row r="108" spans="1:28" x14ac:dyDescent="0.2">
      <c r="A108" s="65">
        <f>Input!A302</f>
        <v>10303</v>
      </c>
      <c r="B108" s="65" t="str">
        <f>Input!B302</f>
        <v>GeoB3225-1_1R-2W_52-53</v>
      </c>
      <c r="C108" s="169">
        <f>Calc!O302*1000</f>
        <v>5180.8057020460092</v>
      </c>
      <c r="D108" s="169">
        <f>Calc!P302*1000</f>
        <v>0.52608914525568651</v>
      </c>
      <c r="E108" s="169">
        <f>Calc!X302</f>
        <v>2.762053048762418</v>
      </c>
      <c r="F108" s="169">
        <f>Calc!Y302</f>
        <v>7.8843733193604965E-3</v>
      </c>
      <c r="G108" s="169">
        <f>Calc!AN302</f>
        <v>0.28853481654055441</v>
      </c>
      <c r="H108" s="68">
        <f>Calc!AO302</f>
        <v>6.5365837569984276E-4</v>
      </c>
      <c r="I108" s="67">
        <f>Calc!AH302</f>
        <v>1661.2497708823137</v>
      </c>
      <c r="J108" s="67">
        <f>Calc!AI302</f>
        <v>6.0516641020005713</v>
      </c>
      <c r="K108" s="67">
        <f>Calc!AJ302</f>
        <v>125.00916350172054</v>
      </c>
      <c r="L108" s="67">
        <f>Calc!AK302</f>
        <v>0.57519690725242612</v>
      </c>
      <c r="M108" s="170">
        <f>Calc!AP302</f>
        <v>32.131100000000004</v>
      </c>
      <c r="N108" s="170">
        <f>Calc!AQ302</f>
        <v>8.8599999999999998E-2</v>
      </c>
      <c r="O108" s="170">
        <f>Calc!AW302</f>
        <v>32.118499999999997</v>
      </c>
      <c r="P108" s="170">
        <f>Calc!AY302</f>
        <v>8.6763069159936063E-2</v>
      </c>
      <c r="Q108" s="171">
        <f>Calc!BC302</f>
        <v>136.86942603904689</v>
      </c>
      <c r="R108" s="170">
        <f>Calc!BD302</f>
        <v>0.63065983678619508</v>
      </c>
      <c r="S108" s="67">
        <f>Input!E302</f>
        <v>52.5</v>
      </c>
      <c r="T108" s="65"/>
      <c r="U108" s="65">
        <f>Input!K108</f>
        <v>7.1892788194759735E-3</v>
      </c>
      <c r="W108" s="65">
        <f>Calc!AS108</f>
        <v>0.74247991160861226</v>
      </c>
      <c r="X108" s="65">
        <f>Calc!AT108</f>
        <v>3.2409416215028711E-3</v>
      </c>
      <c r="Y108" s="65">
        <f>Calc!AN108</f>
        <v>0.95404290549390458</v>
      </c>
      <c r="Z108" s="65">
        <f>Calc!AO108</f>
        <v>6.6356677557796841E-3</v>
      </c>
      <c r="AA108" s="65">
        <f t="shared" si="12"/>
        <v>1.1250091635017205</v>
      </c>
      <c r="AB108" s="65">
        <f t="shared" si="13"/>
        <v>6.0516641020005712E-3</v>
      </c>
    </row>
    <row r="109" spans="1:28" x14ac:dyDescent="0.2">
      <c r="A109" s="65">
        <f>Input!A440</f>
        <v>10354</v>
      </c>
      <c r="B109" s="65" t="str">
        <f>Input!B440</f>
        <v>Nam 19_ASR8</v>
      </c>
      <c r="C109" s="169">
        <f>Calc!O440*1000</f>
        <v>1863.0196994920277</v>
      </c>
      <c r="D109" s="169">
        <f>Calc!P440*1000</f>
        <v>0.12226520433037438</v>
      </c>
      <c r="E109" s="169">
        <f>Calc!X440</f>
        <v>75.770525103639258</v>
      </c>
      <c r="F109" s="169">
        <f>Calc!Y440</f>
        <v>0.17937741627785378</v>
      </c>
      <c r="G109" s="169">
        <f>Calc!AN440</f>
        <v>0.46921083673087655</v>
      </c>
      <c r="H109" s="68">
        <f>Calc!AO440</f>
        <v>1.7231862816698416E-3</v>
      </c>
      <c r="I109" s="67">
        <f>Calc!AH440</f>
        <v>35.151314280943204</v>
      </c>
      <c r="J109" s="67">
        <f>Calc!AI440</f>
        <v>0.15357372555835747</v>
      </c>
      <c r="K109" s="67">
        <f>Calc!AJ440</f>
        <v>721.69777741391977</v>
      </c>
      <c r="L109" s="67">
        <f>Calc!AK440</f>
        <v>1.1459250413495758</v>
      </c>
      <c r="M109" s="170">
        <f>Calc!AP440</f>
        <v>33.912599999999998</v>
      </c>
      <c r="N109" s="170">
        <f>Calc!AQ440</f>
        <v>0.14760000000000001</v>
      </c>
      <c r="O109" s="170">
        <f>Calc!AW440</f>
        <v>33.304000000000002</v>
      </c>
      <c r="P109" s="170">
        <f>Calc!AY440</f>
        <v>0.3385208622962026</v>
      </c>
      <c r="Q109" s="171">
        <f>Calc!BC440</f>
        <v>792.81693727788388</v>
      </c>
      <c r="R109" s="170">
        <f>Calc!BD440</f>
        <v>1.4691339661031231</v>
      </c>
      <c r="S109" s="67">
        <f>Input!E440</f>
        <v>0</v>
      </c>
      <c r="T109" s="65"/>
      <c r="U109" s="65">
        <f>Input!K109</f>
        <v>7.1913574480449065E-3</v>
      </c>
      <c r="W109" s="65">
        <f>Calc!AS109</f>
        <v>2.1120576439475072E-5</v>
      </c>
      <c r="X109" s="65">
        <f>Calc!AT109</f>
        <v>3.1443974197346179E-7</v>
      </c>
      <c r="Y109" s="65">
        <f>Calc!AN109</f>
        <v>1.007788781106812</v>
      </c>
      <c r="Z109" s="65">
        <f>Calc!AO109</f>
        <v>5.8253481708738369E-3</v>
      </c>
      <c r="AA109" s="65">
        <f t="shared" si="12"/>
        <v>1.7216977774139197</v>
      </c>
      <c r="AB109" s="65">
        <f t="shared" si="13"/>
        <v>1.5357372555835746E-4</v>
      </c>
    </row>
    <row r="110" spans="1:28" x14ac:dyDescent="0.2">
      <c r="A110" s="65">
        <f>Input!A344</f>
        <v>10330</v>
      </c>
      <c r="B110" s="65" t="str">
        <f>Input!B344</f>
        <v>Larga B1-485 mm</v>
      </c>
      <c r="C110" s="169">
        <f>Calc!O344*1000</f>
        <v>626.10308785881227</v>
      </c>
      <c r="D110" s="169">
        <f>Calc!P344*1000</f>
        <v>3.1623438662811428E-2</v>
      </c>
      <c r="E110" s="169">
        <f>Calc!X344</f>
        <v>0.20245270022341885</v>
      </c>
      <c r="F110" s="169">
        <f>Calc!Y344</f>
        <v>5.449589409436173E-4</v>
      </c>
      <c r="G110" s="169">
        <f>Calc!AN344</f>
        <v>0.37989837975522611</v>
      </c>
      <c r="H110" s="68">
        <f>Calc!AO344</f>
        <v>1.0811061219899412E-3</v>
      </c>
      <c r="I110" s="67">
        <f>Calc!AH344</f>
        <v>3621.1578480872458</v>
      </c>
      <c r="J110" s="67">
        <f>Calc!AI344</f>
        <v>14.183478321388568</v>
      </c>
      <c r="K110" s="67">
        <f>Calc!AJ344</f>
        <v>416.21353900727053</v>
      </c>
      <c r="L110" s="67">
        <f>Calc!AK344</f>
        <v>0.76283132574289303</v>
      </c>
      <c r="M110" s="170">
        <f>Calc!AP344</f>
        <v>33.521299999999997</v>
      </c>
      <c r="N110" s="170">
        <f>Calc!AQ344</f>
        <v>0.114</v>
      </c>
      <c r="O110" s="170">
        <f>Calc!AW344</f>
        <v>33.5154</v>
      </c>
      <c r="P110" s="170">
        <f>Calc!AY344</f>
        <v>0.11220823698660495</v>
      </c>
      <c r="Q110" s="171">
        <f>Calc!BC344</f>
        <v>457.5018430378754</v>
      </c>
      <c r="R110" s="170">
        <f>Calc!BD344</f>
        <v>0.85092706800553841</v>
      </c>
      <c r="S110" s="67">
        <f>Input!E344</f>
        <v>485</v>
      </c>
      <c r="T110" s="65"/>
      <c r="U110" s="65">
        <f>Input!K110</f>
        <v>7.189021237291978E-3</v>
      </c>
      <c r="W110" s="65">
        <f>Calc!AS110</f>
        <v>7.1548025667869955E-2</v>
      </c>
      <c r="X110" s="65">
        <f>Calc!AT110</f>
        <v>4.0730801296217213E-4</v>
      </c>
      <c r="Y110" s="65">
        <f>Calc!AN110</f>
        <v>0.10604511617025682</v>
      </c>
      <c r="Z110" s="65">
        <f>Calc!AO110</f>
        <v>2.3139650374429787E-3</v>
      </c>
      <c r="AA110" s="65">
        <f t="shared" si="12"/>
        <v>1.4162135390072705</v>
      </c>
      <c r="AB110" s="65">
        <f t="shared" si="13"/>
        <v>1.4183478321388568E-2</v>
      </c>
    </row>
    <row r="111" spans="1:28" x14ac:dyDescent="0.2">
      <c r="A111" s="65" t="str">
        <f>Input!A364</f>
        <v>10317-2</v>
      </c>
      <c r="B111" s="65" t="str">
        <f>Input!B364</f>
        <v>JD 192</v>
      </c>
      <c r="C111" s="169">
        <f>Calc!O364*1000</f>
        <v>2555.0678161619785</v>
      </c>
      <c r="D111" s="169">
        <f>Calc!P364*1000</f>
        <v>0.16076669980285582</v>
      </c>
      <c r="E111" s="169">
        <f>Calc!X364</f>
        <v>154.07339631723568</v>
      </c>
      <c r="F111" s="169">
        <f>Calc!Y364</f>
        <v>0.20268904107733834</v>
      </c>
      <c r="G111" s="169">
        <f>Calc!AN364</f>
        <v>0.40782381860793743</v>
      </c>
      <c r="H111" s="68">
        <f>Calc!AO364</f>
        <v>8.9250823920521637E-4</v>
      </c>
      <c r="I111" s="67">
        <f>Calc!AH364</f>
        <v>20.555970584219637</v>
      </c>
      <c r="J111" s="67">
        <f>Calc!AI364</f>
        <v>5.2472330819909388E-2</v>
      </c>
      <c r="K111" s="67">
        <f>Calc!AJ364</f>
        <v>458.02744576962829</v>
      </c>
      <c r="L111" s="67">
        <f>Calc!AK364</f>
        <v>0.89346794437385291</v>
      </c>
      <c r="M111" s="170">
        <f>Calc!AP364</f>
        <v>35.144500000000001</v>
      </c>
      <c r="N111" s="170">
        <f>Calc!AQ364</f>
        <v>9.2200000000000004E-2</v>
      </c>
      <c r="O111" s="170">
        <f>Calc!AW364</f>
        <v>34.067</v>
      </c>
      <c r="P111" s="170">
        <f>Calc!AY364</f>
        <v>0.55031267083237023</v>
      </c>
      <c r="Q111" s="171">
        <f>Calc!BC364</f>
        <v>504.24800759399722</v>
      </c>
      <c r="R111" s="170">
        <f>Calc!BD364</f>
        <v>1.2572910647656703</v>
      </c>
      <c r="S111" s="67">
        <f>Input!E364</f>
        <v>0</v>
      </c>
      <c r="T111" s="65"/>
      <c r="U111" s="65">
        <f>Input!K111</f>
        <v>7.1909174275864235E-3</v>
      </c>
      <c r="W111" s="65">
        <f>Calc!AS111</f>
        <v>2.2164359097026586E-5</v>
      </c>
      <c r="X111" s="65">
        <f>Calc!AT111</f>
        <v>5.4477434399235845E-7</v>
      </c>
      <c r="Y111" s="65">
        <f>Calc!AN111</f>
        <v>1.0203784553200175</v>
      </c>
      <c r="Z111" s="65">
        <f>Calc!AO111</f>
        <v>8.5449722242922806E-3</v>
      </c>
      <c r="AA111" s="65">
        <f t="shared" si="12"/>
        <v>1.4580274457696283</v>
      </c>
      <c r="AB111" s="65">
        <f t="shared" si="13"/>
        <v>5.2472330819909385E-5</v>
      </c>
    </row>
    <row r="112" spans="1:28" ht="13.5" customHeight="1" x14ac:dyDescent="0.2">
      <c r="A112" s="65" t="str">
        <f>Input!A352</f>
        <v>10318-1</v>
      </c>
      <c r="B112" s="65" t="str">
        <f>Input!B352</f>
        <v>JD 1921</v>
      </c>
      <c r="C112" s="169">
        <f>Calc!O352*1000</f>
        <v>3410.7941471143704</v>
      </c>
      <c r="D112" s="169">
        <f>Calc!P352*1000</f>
        <v>0.26686425071265396</v>
      </c>
      <c r="E112" s="169">
        <f>Calc!X352</f>
        <v>130.61721864360089</v>
      </c>
      <c r="F112" s="169">
        <f>Calc!Y352</f>
        <v>0.35095121740585988</v>
      </c>
      <c r="G112" s="169">
        <f>Calc!AN352</f>
        <v>0.41570261395456354</v>
      </c>
      <c r="H112" s="68">
        <f>Calc!AO352</f>
        <v>1.3381951602474383E-3</v>
      </c>
      <c r="I112" s="67">
        <f>Calc!AH352</f>
        <v>33.024108645355959</v>
      </c>
      <c r="J112" s="67">
        <f>Calc!AI352</f>
        <v>0.13844882055363172</v>
      </c>
      <c r="K112" s="67">
        <f>Calc!AJ352</f>
        <v>458.40277400056584</v>
      </c>
      <c r="L112" s="67">
        <f>Calc!AK352</f>
        <v>1.2964241876419398</v>
      </c>
      <c r="M112" s="170">
        <f>Calc!AP352</f>
        <v>35.923400000000001</v>
      </c>
      <c r="N112" s="170">
        <f>Calc!AQ352</f>
        <v>0.1391</v>
      </c>
      <c r="O112" s="170">
        <f>Calc!AW352</f>
        <v>35.241199999999999</v>
      </c>
      <c r="P112" s="170">
        <f>Calc!AY352</f>
        <v>0.37023398843342475</v>
      </c>
      <c r="Q112" s="171">
        <f>Calc!BC352</f>
        <v>506.33626187821244</v>
      </c>
      <c r="R112" s="170">
        <f>Calc!BD352</f>
        <v>1.5265843103368624</v>
      </c>
      <c r="S112" s="67">
        <f>Input!E352</f>
        <v>0</v>
      </c>
    </row>
    <row r="113" spans="1:28" x14ac:dyDescent="0.2">
      <c r="A113" s="65">
        <f>Input!A490</f>
        <v>10374</v>
      </c>
      <c r="B113" s="65" t="str">
        <f>Input!B490</f>
        <v>Larga B1- 512mm</v>
      </c>
      <c r="C113" s="169">
        <f>Calc!O490*1000</f>
        <v>531.40919660530233</v>
      </c>
      <c r="D113" s="169">
        <f>Calc!P490*1000</f>
        <v>2.5832334551136264E-2</v>
      </c>
      <c r="E113" s="169">
        <f>Calc!X490</f>
        <v>0.79027995317651101</v>
      </c>
      <c r="F113" s="169">
        <f>Calc!Y490</f>
        <v>1.6350181042749758E-3</v>
      </c>
      <c r="G113" s="169">
        <f>Calc!AN490</f>
        <v>0.3959491828423346</v>
      </c>
      <c r="H113" s="68">
        <f>Calc!AO490</f>
        <v>1.2794294149242446E-3</v>
      </c>
      <c r="I113" s="67">
        <f>Calc!AH490</f>
        <v>818.62043239606237</v>
      </c>
      <c r="J113" s="67">
        <f>Calc!AI490</f>
        <v>3.1406985038322195</v>
      </c>
      <c r="K113" s="67">
        <f>Calc!AJ490</f>
        <v>407.77343040447045</v>
      </c>
      <c r="L113" s="67">
        <f>Calc!AK490</f>
        <v>0.76250193353462048</v>
      </c>
      <c r="M113" s="170">
        <f>Calc!AP490</f>
        <v>35.418999999999997</v>
      </c>
      <c r="N113" s="170">
        <f>Calc!AQ490</f>
        <v>0.13270000000000001</v>
      </c>
      <c r="O113" s="170">
        <f>Calc!AW490</f>
        <v>35.391599999999997</v>
      </c>
      <c r="P113" s="170">
        <f>Calc!AY490</f>
        <v>0.13588252892799588</v>
      </c>
      <c r="Q113" s="171">
        <f>Calc!BC490</f>
        <v>450.60400730273778</v>
      </c>
      <c r="R113" s="170">
        <f>Calc!BD490</f>
        <v>0.86012655421937256</v>
      </c>
      <c r="S113" s="67">
        <f>Input!E490</f>
        <v>512</v>
      </c>
      <c r="T113" s="65"/>
      <c r="U113" s="65">
        <f>Input!K113</f>
        <v>7.1846599740261492E-3</v>
      </c>
      <c r="W113" s="65">
        <f>Calc!AS113</f>
        <v>2.0977556714054009E-5</v>
      </c>
      <c r="X113" s="65">
        <f>Calc!AT113</f>
        <v>1.1919075158506341E-7</v>
      </c>
      <c r="Y113" s="65">
        <f>Calc!AN113</f>
        <v>1.0099166747095583</v>
      </c>
      <c r="Z113" s="65">
        <f>Calc!AO113</f>
        <v>2.8987574788947507E-3</v>
      </c>
      <c r="AA113" s="65">
        <f t="shared" ref="AA113:AA125" si="14">1+K113/1000</f>
        <v>1.4077734304044704</v>
      </c>
      <c r="AB113" s="65">
        <f t="shared" ref="AB113:AB125" si="15">J113/1000</f>
        <v>3.1406985038322194E-3</v>
      </c>
    </row>
    <row r="114" spans="1:28" x14ac:dyDescent="0.2">
      <c r="A114" s="65">
        <f>Input!A96</f>
        <v>10104</v>
      </c>
      <c r="B114" s="65" t="str">
        <f>Input!B96</f>
        <v>So-1-1522</v>
      </c>
      <c r="C114" s="169">
        <f>Calc!O96*1000</f>
        <v>545.44843440104694</v>
      </c>
      <c r="D114" s="169">
        <f>Calc!P96*1000</f>
        <v>5.3378998698949874E-2</v>
      </c>
      <c r="E114" s="169">
        <f>Calc!X96</f>
        <v>0.77648497536993955</v>
      </c>
      <c r="F114" s="169">
        <f>Calc!Y96</f>
        <v>1.7572287554054025E-3</v>
      </c>
      <c r="G114" s="169">
        <f>Calc!AN96</f>
        <v>0.57116051440124382</v>
      </c>
      <c r="H114" s="68">
        <f>Calc!AO96</f>
        <v>1.4780116691775632E-3</v>
      </c>
      <c r="I114" s="67">
        <f>Calc!AH96</f>
        <v>1230.1455350373435</v>
      </c>
      <c r="J114" s="67">
        <f>Calc!AI96</f>
        <v>4.2271590010865863</v>
      </c>
      <c r="K114" s="67">
        <f>Calc!AJ96</f>
        <v>1005.3453205274625</v>
      </c>
      <c r="L114" s="67">
        <f>Calc!AK96</f>
        <v>1.7381444864193243</v>
      </c>
      <c r="M114" s="170">
        <f>Calc!AP96</f>
        <v>35.518300000000004</v>
      </c>
      <c r="N114" s="170">
        <f>Calc!AQ96</f>
        <v>0.1095</v>
      </c>
      <c r="O114" s="170">
        <f>Calc!AW96</f>
        <v>35.5002</v>
      </c>
      <c r="P114" s="170">
        <f>Calc!AY96</f>
        <v>0.11222172689286153</v>
      </c>
      <c r="Q114" s="171">
        <f>Calc!BC96</f>
        <v>1111.2825285128238</v>
      </c>
      <c r="R114" s="170">
        <f>Calc!BD96</f>
        <v>1.953267395117521</v>
      </c>
      <c r="S114" s="67">
        <f>Input!E96</f>
        <v>1522</v>
      </c>
      <c r="T114" s="65"/>
      <c r="U114" s="65">
        <f>Input!K114</f>
        <v>7.1832796424626325E-3</v>
      </c>
      <c r="W114" s="65">
        <f>Calc!AS114</f>
        <v>3.1675785901638248E-3</v>
      </c>
      <c r="X114" s="65">
        <f>Calc!AT114</f>
        <v>6.8059802787673436E-6</v>
      </c>
      <c r="Y114" s="65">
        <f>Calc!AN114</f>
        <v>0.3636444780532796</v>
      </c>
      <c r="Z114" s="65">
        <f>Calc!AO114</f>
        <v>1.0393136980491552E-3</v>
      </c>
      <c r="AA114" s="65">
        <f t="shared" si="14"/>
        <v>2.0053453205274625</v>
      </c>
      <c r="AB114" s="65">
        <f t="shared" si="15"/>
        <v>4.227159001086586E-3</v>
      </c>
    </row>
    <row r="115" spans="1:28" x14ac:dyDescent="0.2">
      <c r="A115" s="65">
        <f>Input!A346</f>
        <v>10331</v>
      </c>
      <c r="B115" s="65" t="str">
        <f>Input!B346</f>
        <v>Larga B1-537 mm</v>
      </c>
      <c r="C115" s="169">
        <f>Calc!O346*1000</f>
        <v>438.40473022661092</v>
      </c>
      <c r="D115" s="169">
        <f>Calc!P346*1000</f>
        <v>2.6024293412716445E-2</v>
      </c>
      <c r="E115" s="169">
        <f>Calc!X346</f>
        <v>0.49086727207951214</v>
      </c>
      <c r="F115" s="169">
        <f>Calc!Y346</f>
        <v>9.0547858517473498E-4</v>
      </c>
      <c r="G115" s="169">
        <f>Calc!AN346</f>
        <v>0.40718202968421158</v>
      </c>
      <c r="H115" s="68">
        <f>Calc!AO346</f>
        <v>9.5847074655580589E-4</v>
      </c>
      <c r="I115" s="67">
        <f>Calc!AH346</f>
        <v>1118.2084182296892</v>
      </c>
      <c r="J115" s="67">
        <f>Calc!AI346</f>
        <v>3.3434458879731919</v>
      </c>
      <c r="K115" s="67">
        <f>Calc!AJ346</f>
        <v>410.73311498364927</v>
      </c>
      <c r="L115" s="67">
        <f>Calc!AK346</f>
        <v>1.1647359088254845</v>
      </c>
      <c r="M115" s="170">
        <f>Calc!AP346</f>
        <v>36.500300000000003</v>
      </c>
      <c r="N115" s="170">
        <f>Calc!AQ346</f>
        <v>0.10589999999999999</v>
      </c>
      <c r="O115" s="170">
        <f>Calc!AW346</f>
        <v>36.479700000000001</v>
      </c>
      <c r="P115" s="170">
        <f>Calc!AY346</f>
        <v>0.10733029687636854</v>
      </c>
      <c r="Q115" s="171">
        <f>Calc!BC346</f>
        <v>455.27041016957901</v>
      </c>
      <c r="R115" s="170">
        <f>Calc!BD346</f>
        <v>1.2983761949944637</v>
      </c>
      <c r="S115" s="67">
        <f>Input!E346</f>
        <v>537</v>
      </c>
      <c r="T115" s="65"/>
      <c r="U115" s="65">
        <f>Input!K115</f>
        <v>7.183518263809037E-3</v>
      </c>
      <c r="W115" s="65">
        <f>Calc!AS115</f>
        <v>2.0848805987765479E-5</v>
      </c>
      <c r="X115" s="65">
        <f>Calc!AT115</f>
        <v>8.5058869076231902E-8</v>
      </c>
      <c r="Y115" s="65">
        <f>Calc!AN115</f>
        <v>1.0073345620596643</v>
      </c>
      <c r="Z115" s="65">
        <f>Calc!AO115</f>
        <v>2.6328788171365268E-3</v>
      </c>
      <c r="AA115" s="65">
        <f t="shared" si="14"/>
        <v>1.4107331149836493</v>
      </c>
      <c r="AB115" s="65">
        <f t="shared" si="15"/>
        <v>3.3434458879731919E-3</v>
      </c>
    </row>
    <row r="116" spans="1:28" x14ac:dyDescent="0.2">
      <c r="A116" s="65">
        <f>Input!A504</f>
        <v>10414</v>
      </c>
      <c r="B116" s="65" t="str">
        <f>Input!B504</f>
        <v>XRD31</v>
      </c>
      <c r="C116" s="169">
        <f>Calc!O504*1000</f>
        <v>7360.5224890694872</v>
      </c>
      <c r="D116" s="169">
        <f>Calc!P504*1000</f>
        <v>0.74904234737869757</v>
      </c>
      <c r="E116" s="169">
        <f>Calc!X504</f>
        <v>308.60167606379218</v>
      </c>
      <c r="F116" s="169">
        <f>Calc!Y504</f>
        <v>0.72410073229799765</v>
      </c>
      <c r="G116" s="169">
        <f>Calc!AN504</f>
        <v>0.6409686849732964</v>
      </c>
      <c r="H116" s="68">
        <f>Calc!AO504</f>
        <v>1.6642987589773816E-3</v>
      </c>
      <c r="I116" s="67">
        <f>Calc!AH504</f>
        <v>46.477755454796686</v>
      </c>
      <c r="J116" s="67">
        <f>Calc!AI504</f>
        <v>0.16258717389272978</v>
      </c>
      <c r="K116" s="67">
        <f>Calc!AJ504</f>
        <v>1064.3181358529082</v>
      </c>
      <c r="L116" s="67">
        <f>Calc!AK504</f>
        <v>0.91300009257578796</v>
      </c>
      <c r="M116" s="170">
        <f>Calc!AP504</f>
        <v>39.2209</v>
      </c>
      <c r="N116" s="170">
        <f>Calc!AQ504</f>
        <v>0.11899999999999999</v>
      </c>
      <c r="O116" s="170">
        <f>Calc!AW504</f>
        <v>38.706899999999997</v>
      </c>
      <c r="P116" s="170">
        <f>Calc!AY504</f>
        <v>0.28489165349908369</v>
      </c>
      <c r="Q116" s="171">
        <f>Calc!BC504</f>
        <v>1187.1643214633732</v>
      </c>
      <c r="R116" s="170">
        <f>Calc!BD504</f>
        <v>1.3957397384210086</v>
      </c>
      <c r="S116" s="67">
        <f>Input!E504</f>
        <v>0</v>
      </c>
      <c r="T116" s="65"/>
      <c r="U116" s="65">
        <f>Input!K116</f>
        <v>7.1808158791700416E-3</v>
      </c>
      <c r="W116" s="65">
        <f>Calc!AS116</f>
        <v>3.6861264493688985E-3</v>
      </c>
      <c r="X116" s="65">
        <f>Calc!AT116</f>
        <v>7.0128676900163635E-6</v>
      </c>
      <c r="Y116" s="65">
        <f>Calc!AN116</f>
        <v>0.37147956163264118</v>
      </c>
      <c r="Z116" s="65">
        <f>Calc!AO116</f>
        <v>8.4195698388651213E-4</v>
      </c>
      <c r="AA116" s="65">
        <f t="shared" si="14"/>
        <v>2.0643181358529081</v>
      </c>
      <c r="AB116" s="65">
        <f t="shared" si="15"/>
        <v>1.6258717389272979E-4</v>
      </c>
    </row>
    <row r="117" spans="1:28" x14ac:dyDescent="0.2">
      <c r="A117" s="65">
        <f>Input!A208</f>
        <v>10180</v>
      </c>
      <c r="B117" s="65" t="str">
        <f>Input!B208</f>
        <v>LA-10-03 bottom</v>
      </c>
      <c r="C117" s="169">
        <f>Calc!O208*1000</f>
        <v>331.98735116284826</v>
      </c>
      <c r="D117" s="169">
        <f>Calc!P208*1000</f>
        <v>1.9210759600769824E-2</v>
      </c>
      <c r="E117" s="169">
        <f>Calc!X208</f>
        <v>9.8497747864686236E-2</v>
      </c>
      <c r="F117" s="169">
        <f>Calc!Y208</f>
        <v>2.2059907670440249E-4</v>
      </c>
      <c r="G117" s="169">
        <f>Calc!AN208</f>
        <v>0.42187853440032919</v>
      </c>
      <c r="H117" s="68">
        <f>Calc!AO208</f>
        <v>1.4745703662173088E-3</v>
      </c>
      <c r="I117" s="67">
        <f>Calc!AH208</f>
        <v>4328.7736817016576</v>
      </c>
      <c r="J117" s="67">
        <f>Calc!AI208</f>
        <v>17.968000030845573</v>
      </c>
      <c r="K117" s="67">
        <f>Calc!AJ208</f>
        <v>361.68787499573926</v>
      </c>
      <c r="L117" s="67">
        <f>Calc!AK208</f>
        <v>1.4671554959874049</v>
      </c>
      <c r="M117" s="170">
        <f>Calc!AP208</f>
        <v>39.736400000000003</v>
      </c>
      <c r="N117" s="170">
        <f>Calc!AQ208</f>
        <v>0.17530000000000001</v>
      </c>
      <c r="O117" s="170">
        <f>Calc!AW208</f>
        <v>39.730800000000002</v>
      </c>
      <c r="P117" s="170">
        <f>Calc!AY208</f>
        <v>0.17320155358643285</v>
      </c>
      <c r="Q117" s="171">
        <f>Calc!BC208</f>
        <v>404.60218195005217</v>
      </c>
      <c r="R117" s="170">
        <f>Calc!BD208</f>
        <v>1.6531056677327429</v>
      </c>
      <c r="S117" s="67">
        <f>Input!E208</f>
        <v>0</v>
      </c>
      <c r="T117" s="65"/>
      <c r="U117" s="65">
        <f>Input!K117</f>
        <v>7.1776355459897793E-3</v>
      </c>
      <c r="W117" s="65">
        <f>Calc!AS117</f>
        <v>2.0969048873393534E-5</v>
      </c>
      <c r="X117" s="65">
        <f>Calc!AT117</f>
        <v>9.8619186547904206E-8</v>
      </c>
      <c r="Y117" s="65">
        <f>Calc!AN117</f>
        <v>1.0078302041391682</v>
      </c>
      <c r="Z117" s="65">
        <f>Calc!AO117</f>
        <v>3.9007763102915441E-3</v>
      </c>
      <c r="AA117" s="65">
        <f t="shared" si="14"/>
        <v>1.3616878749957393</v>
      </c>
      <c r="AB117" s="65">
        <f t="shared" si="15"/>
        <v>1.7968000030845574E-2</v>
      </c>
    </row>
    <row r="118" spans="1:28" x14ac:dyDescent="0.2">
      <c r="A118" s="65">
        <f>Input!A226</f>
        <v>10180</v>
      </c>
      <c r="B118" s="65" t="str">
        <f>Input!B226</f>
        <v>LA-10-03 bottom</v>
      </c>
      <c r="C118" s="169">
        <f>Calc!O226*1000</f>
        <v>331.98735116284826</v>
      </c>
      <c r="D118" s="169">
        <f>Calc!P226*1000</f>
        <v>1.9210759600769824E-2</v>
      </c>
      <c r="E118" s="169">
        <f>Calc!X226</f>
        <v>9.8497747864686236E-2</v>
      </c>
      <c r="F118" s="169">
        <f>Calc!Y226</f>
        <v>2.2059907670440249E-4</v>
      </c>
      <c r="G118" s="169">
        <f>Calc!AN226</f>
        <v>0.42187853440032919</v>
      </c>
      <c r="H118" s="68">
        <f>Calc!AO226</f>
        <v>1.4745703662173088E-3</v>
      </c>
      <c r="I118" s="67">
        <f>Calc!AH226</f>
        <v>4328.7736817016576</v>
      </c>
      <c r="J118" s="67">
        <f>Calc!AI226</f>
        <v>17.968000030845573</v>
      </c>
      <c r="K118" s="67">
        <f>Calc!AJ226</f>
        <v>361.68787499573926</v>
      </c>
      <c r="L118" s="67">
        <f>Calc!AK226</f>
        <v>1.4671554959874049</v>
      </c>
      <c r="M118" s="170">
        <f>Calc!AP226</f>
        <v>39.736400000000003</v>
      </c>
      <c r="N118" s="170">
        <f>Calc!AQ226</f>
        <v>0.1734</v>
      </c>
      <c r="O118" s="170">
        <f>Calc!AW226</f>
        <v>39.730800000000002</v>
      </c>
      <c r="P118" s="170">
        <f>Calc!AY226</f>
        <v>0.17320155358643285</v>
      </c>
      <c r="Q118" s="171">
        <f>Calc!BC226</f>
        <v>404.60218195005217</v>
      </c>
      <c r="R118" s="170">
        <f>Calc!BD226</f>
        <v>1.6531056677327429</v>
      </c>
      <c r="S118" s="67">
        <f>Input!E226</f>
        <v>0</v>
      </c>
      <c r="T118" s="65"/>
      <c r="U118" s="65">
        <f>Input!K118</f>
        <v>7.1772934540234078E-3</v>
      </c>
      <c r="W118" s="65">
        <f>Calc!AS118</f>
        <v>5.6592444557017601E-3</v>
      </c>
      <c r="X118" s="65">
        <f>Calc!AT118</f>
        <v>9.3414736108971257E-6</v>
      </c>
      <c r="Y118" s="65">
        <f>Calc!AN118</f>
        <v>0.3557452445901762</v>
      </c>
      <c r="Z118" s="65">
        <f>Calc!AO118</f>
        <v>6.9697854751080504E-4</v>
      </c>
      <c r="AA118" s="65">
        <f t="shared" si="14"/>
        <v>1.3616878749957393</v>
      </c>
      <c r="AB118" s="65">
        <f t="shared" si="15"/>
        <v>1.7968000030845574E-2</v>
      </c>
    </row>
    <row r="119" spans="1:28" x14ac:dyDescent="0.2">
      <c r="A119" s="65">
        <f>Input!A348</f>
        <v>10332</v>
      </c>
      <c r="B119" s="65" t="str">
        <f>Input!B348</f>
        <v>Larga B1-565 mm</v>
      </c>
      <c r="C119" s="169">
        <f>Calc!O348*1000</f>
        <v>572.12098714137755</v>
      </c>
      <c r="D119" s="169">
        <f>Calc!P348*1000</f>
        <v>3.375429187553651E-2</v>
      </c>
      <c r="E119" s="169">
        <f>Calc!X348</f>
        <v>1.5648446906324951</v>
      </c>
      <c r="F119" s="169">
        <f>Calc!Y348</f>
        <v>2.7368192569173799E-3</v>
      </c>
      <c r="G119" s="169">
        <f>Calc!AN348</f>
        <v>0.45549388912387639</v>
      </c>
      <c r="H119" s="68">
        <f>Calc!AO348</f>
        <v>1.1153948140011358E-3</v>
      </c>
      <c r="I119" s="67">
        <f>Calc!AH348</f>
        <v>511.73134178059212</v>
      </c>
      <c r="J119" s="67">
        <f>Calc!AI348</f>
        <v>1.5395997684321039</v>
      </c>
      <c r="K119" s="67">
        <f>Calc!AJ348</f>
        <v>460.25764608011309</v>
      </c>
      <c r="L119" s="67">
        <f>Calc!AK348</f>
        <v>1.0054437788392601</v>
      </c>
      <c r="M119" s="170">
        <f>Calc!AP348</f>
        <v>39.930199999999999</v>
      </c>
      <c r="N119" s="170">
        <f>Calc!AQ348</f>
        <v>0.1207</v>
      </c>
      <c r="O119" s="170">
        <f>Calc!AW348</f>
        <v>39.881900000000002</v>
      </c>
      <c r="P119" s="170">
        <f>Calc!AY348</f>
        <v>0.12306848519099221</v>
      </c>
      <c r="Q119" s="171">
        <f>Calc!BC348</f>
        <v>515.08686048282334</v>
      </c>
      <c r="R119" s="170">
        <f>Calc!BD348</f>
        <v>1.1393514236176872</v>
      </c>
      <c r="S119" s="67">
        <f>Input!E348</f>
        <v>565</v>
      </c>
      <c r="T119" s="65"/>
      <c r="U119" s="65">
        <f>Input!K119</f>
        <v>7.177147840874025E-3</v>
      </c>
      <c r="W119" s="65">
        <f>Calc!AS119</f>
        <v>2.1021241381132182E-5</v>
      </c>
      <c r="X119" s="65">
        <f>Calc!AT119</f>
        <v>1.146616780500389E-7</v>
      </c>
      <c r="Y119" s="65">
        <f>Calc!AN119</f>
        <v>1.0114052882130566</v>
      </c>
      <c r="Z119" s="65">
        <f>Calc!AO119</f>
        <v>4.3802825354263405E-3</v>
      </c>
      <c r="AA119" s="65">
        <f t="shared" si="14"/>
        <v>1.4602576460801131</v>
      </c>
      <c r="AB119" s="65">
        <f t="shared" si="15"/>
        <v>1.539599768432104E-3</v>
      </c>
    </row>
    <row r="120" spans="1:28" x14ac:dyDescent="0.2">
      <c r="A120" s="65">
        <f>Input!A300</f>
        <v>10302</v>
      </c>
      <c r="B120" s="65" t="str">
        <f>Input!B300</f>
        <v>GeoB3225-1_1R-1W_45-46 shell</v>
      </c>
      <c r="C120" s="169">
        <f>Calc!O300*1000</f>
        <v>532.9928933422425</v>
      </c>
      <c r="D120" s="169">
        <f>Calc!P300*1000</f>
        <v>3.5150687928005624E-2</v>
      </c>
      <c r="E120" s="169">
        <f>Calc!X300</f>
        <v>3.8618491228714434E-2</v>
      </c>
      <c r="F120" s="169">
        <f>Calc!Y300</f>
        <v>1.1708393068172628E-4</v>
      </c>
      <c r="G120" s="169">
        <f>Calc!AN300</f>
        <v>0.34780464664701544</v>
      </c>
      <c r="H120" s="68">
        <f>Calc!AO300</f>
        <v>9.0672833025238879E-4</v>
      </c>
      <c r="I120" s="67">
        <f>Calc!AH300</f>
        <v>14798.660884721563</v>
      </c>
      <c r="J120" s="67">
        <f>Calc!AI300</f>
        <v>59.165031766158094</v>
      </c>
      <c r="K120" s="67">
        <f>Calc!AJ300</f>
        <v>127.74826407797258</v>
      </c>
      <c r="L120" s="67">
        <f>Calc!AK300</f>
        <v>1.6735927894844662</v>
      </c>
      <c r="M120" s="170">
        <f>Calc!AP300</f>
        <v>39.911200000000001</v>
      </c>
      <c r="N120" s="170">
        <f>Calc!AQ300</f>
        <v>0.13800000000000001</v>
      </c>
      <c r="O120" s="170">
        <f>Calc!AW300</f>
        <v>39.909500000000001</v>
      </c>
      <c r="P120" s="170">
        <f>Calc!AY300</f>
        <v>0.14527672423246901</v>
      </c>
      <c r="Q120" s="171">
        <f>Calc!BC300</f>
        <v>142.97769572315423</v>
      </c>
      <c r="R120" s="170">
        <f>Calc!BD300</f>
        <v>1.8740261205709361</v>
      </c>
      <c r="S120" s="67">
        <f>Input!E300</f>
        <v>45.5</v>
      </c>
      <c r="T120" s="65"/>
      <c r="U120" s="65">
        <f>Input!K120</f>
        <v>7.174248182430459E-3</v>
      </c>
      <c r="W120" s="65">
        <f>Calc!AS120</f>
        <v>9.2698840215382286E-3</v>
      </c>
      <c r="X120" s="65">
        <f>Calc!AT120</f>
        <v>2.8985837973851195E-5</v>
      </c>
      <c r="Y120" s="65">
        <f>Calc!AN120</f>
        <v>1.6372725867608238</v>
      </c>
      <c r="Z120" s="65">
        <f>Calc!AO120</f>
        <v>5.3746023395966512E-3</v>
      </c>
      <c r="AA120" s="65">
        <f t="shared" si="14"/>
        <v>1.1277482640779726</v>
      </c>
      <c r="AB120" s="65">
        <f t="shared" si="15"/>
        <v>5.9165031766158095E-2</v>
      </c>
    </row>
    <row r="121" spans="1:28" x14ac:dyDescent="0.2">
      <c r="A121" s="65">
        <f>Input!A492</f>
        <v>10375</v>
      </c>
      <c r="B121" s="65" t="str">
        <f>Input!B492</f>
        <v>Larga B1- 573mm</v>
      </c>
      <c r="C121" s="169">
        <f>Calc!O492*1000</f>
        <v>525.05410654479874</v>
      </c>
      <c r="D121" s="169">
        <f>Calc!P492*1000</f>
        <v>3.031516545693962E-2</v>
      </c>
      <c r="E121" s="169">
        <f>Calc!X492</f>
        <v>1.1374998814585715</v>
      </c>
      <c r="F121" s="169">
        <f>Calc!Y492</f>
        <v>2.671348446365429E-3</v>
      </c>
      <c r="G121" s="169">
        <f>Calc!AN492</f>
        <v>0.47860085493847165</v>
      </c>
      <c r="H121" s="68">
        <f>Calc!AO492</f>
        <v>1.4755910148095809E-3</v>
      </c>
      <c r="I121" s="67">
        <f>Calc!AH492</f>
        <v>679.0456657154042</v>
      </c>
      <c r="J121" s="67">
        <f>Calc!AI492</f>
        <v>2.6314706619883439</v>
      </c>
      <c r="K121" s="67">
        <f>Calc!AJ492</f>
        <v>480.93195900017685</v>
      </c>
      <c r="L121" s="67">
        <f>Calc!AK492</f>
        <v>0.98626584752987401</v>
      </c>
      <c r="M121" s="170">
        <f>Calc!AP492</f>
        <v>41.6205</v>
      </c>
      <c r="N121" s="170">
        <f>Calc!AQ492</f>
        <v>0.1575</v>
      </c>
      <c r="O121" s="170">
        <f>Calc!AW492</f>
        <v>41.582900000000002</v>
      </c>
      <c r="P121" s="170">
        <f>Calc!AY492</f>
        <v>0.1579963201441944</v>
      </c>
      <c r="Q121" s="171">
        <f>Calc!BC492</f>
        <v>540.81390780527727</v>
      </c>
      <c r="R121" s="170">
        <f>Calc!BD492</f>
        <v>1.1349794382801697</v>
      </c>
      <c r="S121" s="67">
        <f>Input!E492</f>
        <v>573</v>
      </c>
      <c r="T121" s="65"/>
      <c r="U121" s="65">
        <f>Input!K121</f>
        <v>7.1779394568951879E-3</v>
      </c>
      <c r="W121" s="65">
        <f>Calc!AS121</f>
        <v>2.098915364830823E-5</v>
      </c>
      <c r="X121" s="65">
        <f>Calc!AT121</f>
        <v>1.3341699232068996E-7</v>
      </c>
      <c r="Y121" s="65">
        <f>Calc!AN121</f>
        <v>1.0062119154699734</v>
      </c>
      <c r="Z121" s="65">
        <f>Calc!AO121</f>
        <v>5.2737213211843633E-3</v>
      </c>
      <c r="AA121" s="65">
        <f t="shared" si="14"/>
        <v>1.4809319590001768</v>
      </c>
      <c r="AB121" s="65">
        <f t="shared" si="15"/>
        <v>2.6314706619883438E-3</v>
      </c>
    </row>
    <row r="122" spans="1:28" x14ac:dyDescent="0.2">
      <c r="A122" s="65">
        <f>Input!A320</f>
        <v>10310</v>
      </c>
      <c r="B122" s="65" t="str">
        <f>Input!B320</f>
        <v>Nam19-ASR10</v>
      </c>
      <c r="C122" s="169">
        <f>Calc!O320*1000</f>
        <v>373.89894621102616</v>
      </c>
      <c r="D122" s="169">
        <f>Calc!P320*1000</f>
        <v>4.7445476837912344E-2</v>
      </c>
      <c r="E122" s="169">
        <f>Calc!X320</f>
        <v>806.14189470304029</v>
      </c>
      <c r="F122" s="169">
        <f>Calc!Y320</f>
        <v>1.3655862299749482</v>
      </c>
      <c r="G122" s="169">
        <f>Calc!AN320</f>
        <v>0.93404640506600733</v>
      </c>
      <c r="H122" s="68">
        <f>Calc!AO320</f>
        <v>2.8574001447312326E-3</v>
      </c>
      <c r="I122" s="67">
        <f>Calc!AH320</f>
        <v>1.3221450800893495</v>
      </c>
      <c r="J122" s="67">
        <f>Calc!AI320</f>
        <v>4.620312663177837E-3</v>
      </c>
      <c r="K122" s="67">
        <f>Calc!AJ320</f>
        <v>761.2223340140149</v>
      </c>
      <c r="L122" s="67">
        <f>Calc!AK320</f>
        <v>3.8875286954980188</v>
      </c>
      <c r="M122" s="170">
        <f>Calc!AP320</f>
        <v>77.275899999999993</v>
      </c>
      <c r="N122" s="170">
        <f>Calc!AQ320</f>
        <v>0.41170000000000001</v>
      </c>
      <c r="O122" s="170">
        <f>Calc!AW320</f>
        <v>41.645800000000001</v>
      </c>
      <c r="P122" s="170">
        <f>Calc!AY320</f>
        <v>21.769400403566831</v>
      </c>
      <c r="Q122" s="171">
        <f>Calc!BC320</f>
        <v>856.15584533097854</v>
      </c>
      <c r="R122" s="170">
        <f>Calc!BD320</f>
        <v>52.778972929050319</v>
      </c>
      <c r="S122" s="67">
        <f>Input!E320</f>
        <v>0</v>
      </c>
      <c r="T122" s="65"/>
      <c r="U122" s="65">
        <f>Input!K122</f>
        <v>7.1752955494108041E-3</v>
      </c>
      <c r="W122" s="65">
        <f>Calc!AS122</f>
        <v>1.2658379990566885E-2</v>
      </c>
      <c r="X122" s="65">
        <f>Calc!AT122</f>
        <v>3.6555806641241288E-5</v>
      </c>
      <c r="Y122" s="65">
        <f>Calc!AN122</f>
        <v>0.34283817281213214</v>
      </c>
      <c r="Z122" s="65">
        <f>Calc!AO122</f>
        <v>1.2625360993540312E-3</v>
      </c>
      <c r="AA122" s="65">
        <f t="shared" si="14"/>
        <v>1.761222334014015</v>
      </c>
      <c r="AB122" s="65">
        <f t="shared" si="15"/>
        <v>4.6203126631778366E-6</v>
      </c>
    </row>
    <row r="123" spans="1:28" x14ac:dyDescent="0.2">
      <c r="A123" s="65" t="str">
        <f>Input!A358</f>
        <v>10318-4</v>
      </c>
      <c r="B123" s="65" t="str">
        <f>Input!B358</f>
        <v>JD 1921</v>
      </c>
      <c r="C123" s="169">
        <f>Calc!O358*1000</f>
        <v>2920.1210544787637</v>
      </c>
      <c r="D123" s="169">
        <f>Calc!P358*1000</f>
        <v>0.2705583698542699</v>
      </c>
      <c r="E123" s="169">
        <f>Calc!X358</f>
        <v>81.351078749065252</v>
      </c>
      <c r="F123" s="169">
        <f>Calc!Y358</f>
        <v>0.17816074399197973</v>
      </c>
      <c r="G123" s="169">
        <f>Calc!AN358</f>
        <v>0.49078513294144771</v>
      </c>
      <c r="H123" s="68">
        <f>Calc!AO358</f>
        <v>1.7064582098024318E-3</v>
      </c>
      <c r="I123" s="67">
        <f>Calc!AH358</f>
        <v>53.546743200400797</v>
      </c>
      <c r="J123" s="67">
        <f>Calc!AI358</f>
        <v>0.21997952090528206</v>
      </c>
      <c r="K123" s="67">
        <f>Calc!AJ358</f>
        <v>478.3582885624682</v>
      </c>
      <c r="L123" s="67">
        <f>Calc!AK358</f>
        <v>2.006931174975406</v>
      </c>
      <c r="M123" s="170">
        <f>Calc!AP358</f>
        <v>42.9831</v>
      </c>
      <c r="N123" s="170">
        <f>Calc!AQ358</f>
        <v>0.1855</v>
      </c>
      <c r="O123" s="170">
        <f>Calc!AW358</f>
        <v>42.497900000000001</v>
      </c>
      <c r="P123" s="170">
        <f>Calc!AY358</f>
        <v>0.31093788764321895</v>
      </c>
      <c r="Q123" s="171">
        <f>Calc!BC358</f>
        <v>539.3105869438192</v>
      </c>
      <c r="R123" s="170">
        <f>Calc!BD358</f>
        <v>2.3116132700845378</v>
      </c>
      <c r="S123" s="67">
        <f>Input!E358</f>
        <v>0</v>
      </c>
      <c r="T123" s="65"/>
      <c r="U123" s="65">
        <f>Input!K123</f>
        <v>7.1712054060816066E-3</v>
      </c>
      <c r="W123" s="65">
        <f>Calc!AS123</f>
        <v>2.1018664247928743E-5</v>
      </c>
      <c r="X123" s="65">
        <f>Calc!AT123</f>
        <v>1.4289800754460773E-7</v>
      </c>
      <c r="Y123" s="65">
        <f>Calc!AN123</f>
        <v>1.0098413076939019</v>
      </c>
      <c r="Z123" s="65">
        <f>Calc!AO123</f>
        <v>4.3750666312696107E-3</v>
      </c>
      <c r="AA123" s="65">
        <f t="shared" si="14"/>
        <v>1.4783582885624682</v>
      </c>
      <c r="AB123" s="65">
        <f t="shared" si="15"/>
        <v>2.1997952090528205E-4</v>
      </c>
    </row>
    <row r="124" spans="1:28" x14ac:dyDescent="0.2">
      <c r="A124" s="65" t="str">
        <f>Input!A354</f>
        <v>10318-2</v>
      </c>
      <c r="B124" s="65" t="str">
        <f>Input!B354</f>
        <v>JD 1921</v>
      </c>
      <c r="C124" s="169">
        <f>Calc!O354*1000</f>
        <v>2432.1536176778764</v>
      </c>
      <c r="D124" s="169">
        <f>Calc!P354*1000</f>
        <v>0.16384505465336552</v>
      </c>
      <c r="E124" s="169">
        <f>Calc!X354</f>
        <v>78.86954574047715</v>
      </c>
      <c r="F124" s="169">
        <f>Calc!Y354</f>
        <v>0.15523167453516526</v>
      </c>
      <c r="G124" s="169">
        <f>Calc!AN354</f>
        <v>0.51295158038528665</v>
      </c>
      <c r="H124" s="68">
        <f>Calc!AO354</f>
        <v>1.3225616302261103E-3</v>
      </c>
      <c r="I124" s="67">
        <f>Calc!AH354</f>
        <v>48.111569972480467</v>
      </c>
      <c r="J124" s="67">
        <f>Calc!AI354</f>
        <v>0.15602636499099215</v>
      </c>
      <c r="K124" s="67">
        <f>Calc!AJ354</f>
        <v>470.62577545470651</v>
      </c>
      <c r="L124" s="67">
        <f>Calc!AK354</f>
        <v>1.228151686051715</v>
      </c>
      <c r="M124" s="170">
        <f>Calc!AP354</f>
        <v>45.634599999999999</v>
      </c>
      <c r="N124" s="170">
        <f>Calc!AQ354</f>
        <v>0.1469</v>
      </c>
      <c r="O124" s="170">
        <f>Calc!AW354</f>
        <v>45.067700000000002</v>
      </c>
      <c r="P124" s="170">
        <f>Calc!AY354</f>
        <v>0.32202378112957875</v>
      </c>
      <c r="Q124" s="171">
        <f>Calc!BC354</f>
        <v>534.45471333927208</v>
      </c>
      <c r="R124" s="170">
        <f>Calc!BD354</f>
        <v>1.4768705899879055</v>
      </c>
      <c r="S124" s="67">
        <f>Input!E354</f>
        <v>0</v>
      </c>
      <c r="T124" s="65"/>
      <c r="U124" s="65">
        <f>Input!K124</f>
        <v>7.1731163352286888E-3</v>
      </c>
      <c r="W124" s="65">
        <f>Calc!AS124</f>
        <v>3.0567800742493868E-3</v>
      </c>
      <c r="X124" s="65">
        <f>Calc!AT124</f>
        <v>6.2321186802094713E-6</v>
      </c>
      <c r="Y124" s="65">
        <f>Calc!AN124</f>
        <v>0.36782682977972203</v>
      </c>
      <c r="Z124" s="65">
        <f>Calc!AO124</f>
        <v>8.7009239553438936E-4</v>
      </c>
      <c r="AA124" s="65">
        <f t="shared" si="14"/>
        <v>1.4706257754547065</v>
      </c>
      <c r="AB124" s="65">
        <f t="shared" si="15"/>
        <v>1.5602636499099216E-4</v>
      </c>
    </row>
    <row r="125" spans="1:28" x14ac:dyDescent="0.2">
      <c r="A125" s="65" t="str">
        <f>Input!A356</f>
        <v>10318-3</v>
      </c>
      <c r="B125" s="65" t="str">
        <f>Input!B356</f>
        <v>JD 1921</v>
      </c>
      <c r="C125" s="169">
        <f>Calc!O356*1000</f>
        <v>2734.8899924896855</v>
      </c>
      <c r="D125" s="169">
        <f>Calc!P356*1000</f>
        <v>0.19262235909787057</v>
      </c>
      <c r="E125" s="169">
        <f>Calc!X356</f>
        <v>82.828908497106127</v>
      </c>
      <c r="F125" s="169">
        <f>Calc!Y356</f>
        <v>0.1585607943035342</v>
      </c>
      <c r="G125" s="169">
        <f>Calc!AN356</f>
        <v>0.52266963120854804</v>
      </c>
      <c r="H125" s="68">
        <f>Calc!AO356</f>
        <v>2.014145716910633E-3</v>
      </c>
      <c r="I125" s="67">
        <f>Calc!AH356</f>
        <v>52.552486675164367</v>
      </c>
      <c r="J125" s="67">
        <f>Calc!AI356</f>
        <v>0.22609589712465727</v>
      </c>
      <c r="K125" s="67">
        <f>Calc!AJ356</f>
        <v>475.3836568543577</v>
      </c>
      <c r="L125" s="67">
        <f>Calc!AK356</f>
        <v>1.8950417070337384</v>
      </c>
      <c r="M125" s="170">
        <f>Calc!AP356</f>
        <v>46.496899999999997</v>
      </c>
      <c r="N125" s="170">
        <f>Calc!AQ356</f>
        <v>0.22850000000000001</v>
      </c>
      <c r="O125" s="170">
        <f>Calc!AW356</f>
        <v>45.969900000000003</v>
      </c>
      <c r="P125" s="170">
        <f>Calc!AY356</f>
        <v>0.35117469511216892</v>
      </c>
      <c r="Q125" s="171">
        <f>Calc!BC356</f>
        <v>541.23414882721829</v>
      </c>
      <c r="R125" s="170">
        <f>Calc!BD356</f>
        <v>2.2232191816473446</v>
      </c>
      <c r="S125" s="67">
        <f>Input!E356</f>
        <v>0</v>
      </c>
      <c r="T125" s="65"/>
      <c r="U125" s="65">
        <f>Input!K125</f>
        <v>7.1743683945005368E-3</v>
      </c>
      <c r="W125" s="65">
        <f>Calc!AS125</f>
        <v>2.0839164500373797E-5</v>
      </c>
      <c r="X125" s="65">
        <f>Calc!AT125</f>
        <v>1.0185070431773248E-7</v>
      </c>
      <c r="Y125" s="65">
        <f>Calc!AN125</f>
        <v>1.0024065474366379</v>
      </c>
      <c r="Z125" s="65">
        <f>Calc!AO125</f>
        <v>2.8881929981182104E-3</v>
      </c>
      <c r="AA125" s="65">
        <f t="shared" si="14"/>
        <v>1.4753836568543577</v>
      </c>
      <c r="AB125" s="65">
        <f t="shared" si="15"/>
        <v>2.2609589712465727E-4</v>
      </c>
    </row>
    <row r="126" spans="1:28" ht="13.5" customHeight="1" x14ac:dyDescent="0.2">
      <c r="A126" s="65">
        <f>Input!A180</f>
        <v>10247</v>
      </c>
      <c r="B126" s="65" t="str">
        <f>Input!B180</f>
        <v>M39_1_64A aussen</v>
      </c>
      <c r="C126" s="169">
        <f>Calc!O180*1000</f>
        <v>69.77432555442067</v>
      </c>
      <c r="D126" s="169">
        <f>Calc!P180*1000</f>
        <v>8.1988002205930326E-3</v>
      </c>
      <c r="E126" s="169">
        <f>Calc!X180</f>
        <v>0.22972488559142837</v>
      </c>
      <c r="F126" s="169">
        <f>Calc!Y180</f>
        <v>4.7684396896272214E-4</v>
      </c>
      <c r="G126" s="169">
        <f>Calc!AN180</f>
        <v>1.4388694049459845</v>
      </c>
      <c r="H126" s="68">
        <f>Calc!AO180</f>
        <v>4.9079992311538926E-3</v>
      </c>
      <c r="I126" s="67">
        <f>Calc!AH180</f>
        <v>1345.218997641131</v>
      </c>
      <c r="J126" s="67">
        <f>Calc!AI180</f>
        <v>5.3690572487287165</v>
      </c>
      <c r="K126" s="67">
        <f>Calc!AJ180</f>
        <v>2976.7659489186872</v>
      </c>
      <c r="L126" s="67">
        <f>Calc!AK180</f>
        <v>5.7745892465356148</v>
      </c>
      <c r="M126" s="170">
        <f>Calc!AP180</f>
        <v>46.2166</v>
      </c>
      <c r="N126" s="170">
        <f>Calc!AQ180</f>
        <v>0.19439999999999999</v>
      </c>
      <c r="O126" s="170">
        <f>Calc!AW180</f>
        <v>46.196599999999997</v>
      </c>
      <c r="P126" s="170">
        <f>Calc!AY180</f>
        <v>0.20317107819952349</v>
      </c>
      <c r="Q126" s="171">
        <f>Calc!BC180</f>
        <v>3391.2786601486446</v>
      </c>
      <c r="R126" s="170">
        <f>Calc!BD180</f>
        <v>6.8600328141147546</v>
      </c>
      <c r="S126" s="67">
        <f>Input!E180</f>
        <v>0</v>
      </c>
    </row>
    <row r="127" spans="1:28" x14ac:dyDescent="0.2">
      <c r="A127" s="65">
        <f>Input!A26</f>
        <v>10033</v>
      </c>
      <c r="B127" s="65" t="str">
        <f>Input!B26</f>
        <v>KOM-17-CC1</v>
      </c>
      <c r="C127" s="169">
        <f>Calc!O26*1000</f>
        <v>194.08582538371056</v>
      </c>
      <c r="D127" s="169">
        <f>Calc!P26*1000</f>
        <v>3.4335807050867813E-2</v>
      </c>
      <c r="E127" s="169">
        <f>Calc!X26</f>
        <v>248.30363641851895</v>
      </c>
      <c r="F127" s="169">
        <f>Calc!Y26</f>
        <v>0.47622721253083111</v>
      </c>
      <c r="G127" s="169">
        <f>Calc!AN26</f>
        <v>0.77199264436992632</v>
      </c>
      <c r="H127" s="68">
        <f>Calc!AO26</f>
        <v>3.4930467013073946E-3</v>
      </c>
      <c r="I127" s="67">
        <f>Calc!AH26</f>
        <v>1.8449571419903905</v>
      </c>
      <c r="J127" s="67">
        <f>Calc!AI26</f>
        <v>9.0610081942100844E-3</v>
      </c>
      <c r="K127" s="67">
        <f>Calc!AJ26</f>
        <v>556.29514639277568</v>
      </c>
      <c r="L127" s="67">
        <f>Calc!AK26</f>
        <v>10.60854322033682</v>
      </c>
      <c r="M127" s="170">
        <f>Calc!AP26</f>
        <v>71.235100000000003</v>
      </c>
      <c r="N127" s="170">
        <f>Calc!AQ26</f>
        <v>0.81230000000000002</v>
      </c>
      <c r="O127" s="170">
        <f>Calc!AW26</f>
        <v>48.342100000000002</v>
      </c>
      <c r="P127" s="170">
        <f>Calc!AY26</f>
        <v>12.96728745571192</v>
      </c>
      <c r="Q127" s="171">
        <f>Calc!BC26</f>
        <v>637.60776059015291</v>
      </c>
      <c r="R127" s="170">
        <f>Calc!BD26</f>
        <v>26.311031467569535</v>
      </c>
      <c r="S127" s="67">
        <f>Input!E26</f>
        <v>0</v>
      </c>
      <c r="T127" s="65"/>
      <c r="U127" s="65">
        <f>Input!K127</f>
        <v>7.167674523460856E-3</v>
      </c>
      <c r="W127" s="65">
        <f>Calc!AS127</f>
        <v>2.2790875381775348E-5</v>
      </c>
      <c r="X127" s="65">
        <f>Calc!AT127</f>
        <v>9.0981970882402777E-8</v>
      </c>
      <c r="Y127" s="65">
        <f>Calc!AN127</f>
        <v>1.0062220393131427</v>
      </c>
      <c r="Z127" s="65">
        <f>Calc!AO127</f>
        <v>2.2730196836833281E-3</v>
      </c>
      <c r="AA127" s="65">
        <f>1+K127/1000</f>
        <v>1.5562951463927757</v>
      </c>
      <c r="AB127" s="65">
        <f>J127/1000</f>
        <v>9.0610081942100845E-6</v>
      </c>
    </row>
    <row r="128" spans="1:28" x14ac:dyDescent="0.2">
      <c r="A128" s="65">
        <f>Input!A174</f>
        <v>10244</v>
      </c>
      <c r="B128" s="65" t="str">
        <f>Input!B174</f>
        <v>M39_1_64B aussen</v>
      </c>
      <c r="C128" s="169">
        <f>Calc!O174*1000</f>
        <v>35.801421604692955</v>
      </c>
      <c r="D128" s="169">
        <f>Calc!P174*1000</f>
        <v>4.0354034330866533E-3</v>
      </c>
      <c r="E128" s="169">
        <f>Calc!X174</f>
        <v>0.15514935173949837</v>
      </c>
      <c r="F128" s="169">
        <f>Calc!Y174</f>
        <v>2.9306731159326404E-4</v>
      </c>
      <c r="G128" s="169">
        <f>Calc!AN174</f>
        <v>1.4762972033780219</v>
      </c>
      <c r="H128" s="68">
        <f>Calc!AO174</f>
        <v>6.4812155631813204E-3</v>
      </c>
      <c r="I128" s="67">
        <f>Calc!AH174</f>
        <v>1048.5656010178873</v>
      </c>
      <c r="J128" s="67">
        <f>Calc!AI174</f>
        <v>5.0100249209353427</v>
      </c>
      <c r="K128" s="67">
        <f>Calc!AJ174</f>
        <v>2814.0850452567465</v>
      </c>
      <c r="L128" s="67">
        <f>Calc!AK174</f>
        <v>4.6687315525825062</v>
      </c>
      <c r="M128" s="170">
        <f>Calc!AP174</f>
        <v>50.118899999999996</v>
      </c>
      <c r="N128" s="170">
        <f>Calc!AQ174</f>
        <v>0.2727</v>
      </c>
      <c r="O128" s="170">
        <f>Calc!AW174</f>
        <v>50.091500000000003</v>
      </c>
      <c r="P128" s="170">
        <f>Calc!AY174</f>
        <v>0.27467953877800272</v>
      </c>
      <c r="Q128" s="171">
        <f>Calc!BC174</f>
        <v>3241.3775166859186</v>
      </c>
      <c r="R128" s="170">
        <f>Calc!BD174</f>
        <v>5.9356616797609476</v>
      </c>
      <c r="S128" s="67">
        <f>Input!E174</f>
        <v>0</v>
      </c>
      <c r="T128" s="65"/>
      <c r="U128" s="65">
        <f>Input!K128</f>
        <v>7.1666772559352233E-3</v>
      </c>
      <c r="W128" s="65">
        <f>Calc!AS128</f>
        <v>8.179744403387354E-3</v>
      </c>
      <c r="X128" s="65">
        <f>Calc!AT128</f>
        <v>1.297127925550799E-5</v>
      </c>
      <c r="Y128" s="65">
        <f>Calc!AN128</f>
        <v>0.13625678851395162</v>
      </c>
      <c r="Z128" s="65">
        <f>Calc!AO128</f>
        <v>4.6209666764281723E-4</v>
      </c>
      <c r="AA128" s="65">
        <f>1+K128/1000</f>
        <v>3.8140850452567467</v>
      </c>
      <c r="AB128" s="65">
        <f>J128/1000</f>
        <v>5.0100249209353428E-3</v>
      </c>
    </row>
    <row r="129" spans="1:28" x14ac:dyDescent="0.2">
      <c r="A129" s="65" t="str">
        <f>Input!A428</f>
        <v>9806-3</v>
      </c>
      <c r="B129" s="65" t="str">
        <f>Input!B428</f>
        <v>EB 6-23</v>
      </c>
      <c r="C129" s="169">
        <f>Calc!O428*1000</f>
        <v>4071.5504416906779</v>
      </c>
      <c r="D129" s="169">
        <f>Calc!P428*1000</f>
        <v>0.3073446049839465</v>
      </c>
      <c r="E129" s="169">
        <f>Calc!X428</f>
        <v>49.102670261811276</v>
      </c>
      <c r="F129" s="169">
        <f>Calc!Y428</f>
        <v>0.12233666327082364</v>
      </c>
      <c r="G129" s="169">
        <f>Calc!AN428</f>
        <v>0.52624182876555914</v>
      </c>
      <c r="H129" s="68">
        <f>Calc!AO428</f>
        <v>1.7647623555695781E-3</v>
      </c>
      <c r="I129" s="67">
        <f>Calc!AH428</f>
        <v>132.52920784252206</v>
      </c>
      <c r="J129" s="67">
        <f>Calc!AI428</f>
        <v>0.55358039997662922</v>
      </c>
      <c r="K129" s="67">
        <f>Calc!AJ428</f>
        <v>386.74625470293989</v>
      </c>
      <c r="L129" s="67">
        <f>Calc!AK428</f>
        <v>1.2748174932748602</v>
      </c>
      <c r="M129" s="170">
        <f>Calc!AP428</f>
        <v>50.779800000000002</v>
      </c>
      <c r="N129" s="170">
        <f>Calc!AQ428</f>
        <v>0.21959999999999999</v>
      </c>
      <c r="O129" s="170">
        <f>Calc!AW428</f>
        <v>50.556399999999996</v>
      </c>
      <c r="P129" s="170">
        <f>Calc!AY428</f>
        <v>0.24744155576521937</v>
      </c>
      <c r="Q129" s="171">
        <f>Calc!BC428</f>
        <v>446.05488258123137</v>
      </c>
      <c r="R129" s="170">
        <f>Calc!BD428</f>
        <v>1.5029446886196047</v>
      </c>
      <c r="S129" s="67">
        <f>Input!E428</f>
        <v>0</v>
      </c>
      <c r="T129" s="65"/>
      <c r="U129" s="65">
        <f>Input!K129</f>
        <v>7.1643916266438488E-3</v>
      </c>
      <c r="W129" s="65">
        <f>Calc!AS129</f>
        <v>2.2911158014632457E-5</v>
      </c>
      <c r="X129" s="65">
        <f>Calc!AT129</f>
        <v>1.099853974402447E-7</v>
      </c>
      <c r="Y129" s="65">
        <f>Calc!AN129</f>
        <v>1.0036163297247751</v>
      </c>
      <c r="Z129" s="65">
        <f>Calc!AO129</f>
        <v>2.9204889504229727E-3</v>
      </c>
      <c r="AA129" s="65">
        <f>1+K129/1000</f>
        <v>1.3867462547029399</v>
      </c>
      <c r="AB129" s="65">
        <f>J129/1000</f>
        <v>5.5358039997662921E-4</v>
      </c>
    </row>
    <row r="130" spans="1:28" x14ac:dyDescent="0.2">
      <c r="A130" s="65" t="str">
        <f>Input!A426</f>
        <v>9806-2</v>
      </c>
      <c r="B130" s="65" t="str">
        <f>Input!B426</f>
        <v>EB 6-23</v>
      </c>
      <c r="C130" s="169">
        <f>Calc!O426*1000</f>
        <v>4299.2598214168502</v>
      </c>
      <c r="D130" s="169">
        <f>Calc!P426*1000</f>
        <v>0.32450133043443052</v>
      </c>
      <c r="E130" s="169">
        <f>Calc!X426</f>
        <v>65.34393824773413</v>
      </c>
      <c r="F130" s="169">
        <f>Calc!Y426</f>
        <v>0.13273115547331418</v>
      </c>
      <c r="G130" s="169">
        <f>Calc!AN426</f>
        <v>0.53266455883977892</v>
      </c>
      <c r="H130" s="68">
        <f>Calc!AO426</f>
        <v>1.2310075406747659E-3</v>
      </c>
      <c r="I130" s="67">
        <f>Calc!AH426</f>
        <v>106.47050247245571</v>
      </c>
      <c r="J130" s="67">
        <f>Calc!AI426</f>
        <v>0.32749418882845999</v>
      </c>
      <c r="K130" s="67">
        <f>Calc!AJ426</f>
        <v>386.81414690799329</v>
      </c>
      <c r="L130" s="67">
        <f>Calc!AK426</f>
        <v>0.85080524085261311</v>
      </c>
      <c r="M130" s="170">
        <f>Calc!AP426</f>
        <v>51.550400000000003</v>
      </c>
      <c r="N130" s="170">
        <f>Calc!AQ426</f>
        <v>0.14979999999999999</v>
      </c>
      <c r="O130" s="170">
        <f>Calc!AW426</f>
        <v>51.268999999999998</v>
      </c>
      <c r="P130" s="170">
        <f>Calc!AY426</f>
        <v>0.2092526206598935</v>
      </c>
      <c r="Q130" s="171">
        <f>Calc!BC426</f>
        <v>447.03126277841181</v>
      </c>
      <c r="R130" s="170">
        <f>Calc!BD426</f>
        <v>1.0180742005368586</v>
      </c>
      <c r="S130" s="67">
        <f>Input!E426</f>
        <v>0</v>
      </c>
      <c r="T130" s="65"/>
      <c r="U130" s="65">
        <f>Input!K130</f>
        <v>7.1627022599637267E-3</v>
      </c>
      <c r="W130" s="65">
        <f>Calc!AS130</f>
        <v>4.1762054984116129E-2</v>
      </c>
      <c r="X130" s="65">
        <f>Calc!AT130</f>
        <v>7.1714914416508616E-5</v>
      </c>
      <c r="Y130" s="65">
        <f>Calc!AN130</f>
        <v>8.4273225840237581E-2</v>
      </c>
      <c r="Z130" s="65">
        <f>Calc!AO130</f>
        <v>3.6244631042692781E-4</v>
      </c>
      <c r="AA130" s="65">
        <f>1+K130/1000</f>
        <v>1.3868141469079933</v>
      </c>
      <c r="AB130" s="65">
        <f>J130/1000</f>
        <v>3.2749418882845998E-4</v>
      </c>
    </row>
    <row r="131" spans="1:28" x14ac:dyDescent="0.2">
      <c r="A131" s="65">
        <f>Input!A500</f>
        <v>10411</v>
      </c>
      <c r="B131" s="65" t="str">
        <f>Input!B500</f>
        <v>XRD33</v>
      </c>
      <c r="C131" s="169">
        <f>Calc!O500*1000</f>
        <v>1419.7628580829428</v>
      </c>
      <c r="D131" s="169">
        <f>Calc!P500*1000</f>
        <v>0.16712475088425105</v>
      </c>
      <c r="E131" s="169">
        <f>Calc!X500</f>
        <v>1510.0863242309952</v>
      </c>
      <c r="F131" s="169">
        <f>Calc!Y500</f>
        <v>3.7718107169063213</v>
      </c>
      <c r="G131" s="169">
        <f>Calc!AN500</f>
        <v>1.0372596487942523</v>
      </c>
      <c r="H131" s="68">
        <f>Calc!AO500</f>
        <v>2.88011362835505E-3</v>
      </c>
      <c r="I131" s="67">
        <f>Calc!AH500</f>
        <v>2.9734150743634826</v>
      </c>
      <c r="J131" s="67">
        <f>Calc!AI500</f>
        <v>1.1099521859011498E-2</v>
      </c>
      <c r="K131" s="67">
        <f>Calc!AJ500</f>
        <v>1197.7716653873563</v>
      </c>
      <c r="L131" s="67">
        <f>Calc!AK500</f>
        <v>4.2484011441627141</v>
      </c>
      <c r="M131" s="170">
        <f>Calc!AP500</f>
        <v>65.262500000000003</v>
      </c>
      <c r="N131" s="170">
        <f>Calc!AQ500</f>
        <v>0.29160000000000003</v>
      </c>
      <c r="O131" s="170">
        <f>Calc!AW500</f>
        <v>52.786999999999999</v>
      </c>
      <c r="P131" s="170">
        <f>Calc!AY500</f>
        <v>6.6982267910939726</v>
      </c>
      <c r="Q131" s="171">
        <f>Calc!BC500</f>
        <v>1390.1768457980156</v>
      </c>
      <c r="R131" s="170">
        <f>Calc!BD500</f>
        <v>26.736842140870706</v>
      </c>
      <c r="S131" s="67">
        <f>Input!E500</f>
        <v>0</v>
      </c>
      <c r="T131" s="65"/>
      <c r="U131" s="65">
        <f>Input!K131</f>
        <v>7.1643916266438488E-3</v>
      </c>
      <c r="W131" s="65">
        <f>Calc!AS131</f>
        <v>2.2911158014632457E-5</v>
      </c>
      <c r="X131" s="65">
        <f>Calc!AT131</f>
        <v>1.099853974402447E-7</v>
      </c>
      <c r="Y131" s="65">
        <f>Calc!AN131</f>
        <v>1.0036163297247751</v>
      </c>
      <c r="Z131" s="65">
        <f>Calc!AO131</f>
        <v>2.9204889504229727E-3</v>
      </c>
      <c r="AA131" s="65">
        <f>1+K131/1000</f>
        <v>2.1977716653873562</v>
      </c>
      <c r="AB131" s="65">
        <f>J131/1000</f>
        <v>1.1099521859011498E-5</v>
      </c>
    </row>
    <row r="132" spans="1:28" ht="13.5" customHeight="1" x14ac:dyDescent="0.2">
      <c r="A132" s="65">
        <f>Input!A38</f>
        <v>9806</v>
      </c>
      <c r="B132" s="65" t="str">
        <f>Input!B38</f>
        <v>EB 6-23</v>
      </c>
      <c r="C132" s="169">
        <f>Calc!O38*1000</f>
        <v>4292.8832317741626</v>
      </c>
      <c r="D132" s="169">
        <f>Calc!P38*1000</f>
        <v>0.18515501301900586</v>
      </c>
      <c r="E132" s="169">
        <f>Calc!X38</f>
        <v>43.442176217108418</v>
      </c>
      <c r="F132" s="169">
        <f>Calc!Y38</f>
        <v>4.6611597023727649E-2</v>
      </c>
      <c r="G132" s="169">
        <f>Calc!AN38</f>
        <v>0.55859068712053117</v>
      </c>
      <c r="H132" s="68">
        <f>Calc!AO38</f>
        <v>8.583491363162634E-4</v>
      </c>
      <c r="I132" s="67">
        <f>Calc!AH38</f>
        <v>169.26706709788473</v>
      </c>
      <c r="J132" s="67">
        <f>Calc!AI38</f>
        <v>0.31714972487536885</v>
      </c>
      <c r="K132" s="67">
        <f>Calc!AJ38</f>
        <v>390.61061102910963</v>
      </c>
      <c r="L132" s="67">
        <f>Calc!AK38</f>
        <v>0.49576841623915147</v>
      </c>
      <c r="M132" s="170">
        <f>Calc!AP38</f>
        <v>54.526699999999998</v>
      </c>
      <c r="N132" s="170">
        <f>Calc!AQ38</f>
        <v>0.10680000000000001</v>
      </c>
      <c r="O132" s="170">
        <f>Calc!AW38</f>
        <v>54.340499999999999</v>
      </c>
      <c r="P132" s="170">
        <f>Calc!AY38</f>
        <v>0.14363699811258887</v>
      </c>
      <c r="Q132" s="171">
        <f>Calc!BC38</f>
        <v>455.34862551120858</v>
      </c>
      <c r="R132" s="170">
        <f>Calc!BD38</f>
        <v>0.60669362224090806</v>
      </c>
      <c r="S132" s="67">
        <f>Input!E38</f>
        <v>-273</v>
      </c>
    </row>
    <row r="133" spans="1:28" x14ac:dyDescent="0.2">
      <c r="A133" s="65">
        <f>Input!A108</f>
        <v>10122</v>
      </c>
      <c r="B133" s="65" t="str">
        <f>Input!B108</f>
        <v>KOM-17-CC5</v>
      </c>
      <c r="C133" s="169">
        <f>Calc!O108*1000</f>
        <v>127.32045755131416</v>
      </c>
      <c r="D133" s="169">
        <f>Calc!P108*1000</f>
        <v>7.9870698875231863E-2</v>
      </c>
      <c r="E133" s="169">
        <f>Calc!X108</f>
        <v>288.91276315509606</v>
      </c>
      <c r="F133" s="169">
        <f>Calc!Y108</f>
        <v>1.2480192672776682</v>
      </c>
      <c r="G133" s="169">
        <f>Calc!AN108</f>
        <v>0.95404290549390458</v>
      </c>
      <c r="H133" s="68">
        <f>Calc!AO108</f>
        <v>6.6356677557796841E-3</v>
      </c>
      <c r="I133" s="67">
        <f>Calc!AH108</f>
        <v>1.2986505349297177</v>
      </c>
      <c r="J133" s="67">
        <f>Calc!AI108</f>
        <v>1.0601535124097328E-2</v>
      </c>
      <c r="K133" s="67">
        <f>Calc!AJ108</f>
        <v>443.63041791174453</v>
      </c>
      <c r="L133" s="67">
        <f>Calc!AK108</f>
        <v>24.694392917459503</v>
      </c>
      <c r="M133" s="170">
        <f>Calc!AP108</f>
        <v>109.3759</v>
      </c>
      <c r="N133" s="170">
        <f>Calc!AQ108</f>
        <v>3.5341</v>
      </c>
      <c r="O133" s="170">
        <f>Calc!AW108</f>
        <v>61.307000000000002</v>
      </c>
      <c r="P133" s="170">
        <f>Calc!AY108</f>
        <v>31.431822630292917</v>
      </c>
      <c r="Q133" s="171">
        <f>Calc!BC108</f>
        <v>527.42351318258579</v>
      </c>
      <c r="R133" s="170">
        <f>Calc!BD108</f>
        <v>55.232726056621487</v>
      </c>
      <c r="S133" s="67">
        <f>Input!E108</f>
        <v>0</v>
      </c>
      <c r="T133" s="65"/>
      <c r="U133" s="65">
        <f>Input!K133</f>
        <v>7.1627409527996091E-3</v>
      </c>
      <c r="W133" s="65">
        <f>Calc!AS133</f>
        <v>1.9043792276564359E-5</v>
      </c>
      <c r="X133" s="65">
        <f>Calc!AT133</f>
        <v>7.4675577937901705E-7</v>
      </c>
      <c r="Y133" s="65">
        <f>Calc!AN133</f>
        <v>1.0016084070944027</v>
      </c>
      <c r="Z133" s="65">
        <f>Calc!AO133</f>
        <v>6.4035172863288747E-3</v>
      </c>
      <c r="AA133" s="65">
        <f t="shared" ref="AA133:AA143" si="16">1+K133/1000</f>
        <v>1.4436304179117445</v>
      </c>
      <c r="AB133" s="65">
        <f t="shared" ref="AB133:AB143" si="17">J133/1000</f>
        <v>1.0601535124097329E-5</v>
      </c>
    </row>
    <row r="134" spans="1:28" x14ac:dyDescent="0.2">
      <c r="A134" s="65">
        <f>Input!A172</f>
        <v>10243</v>
      </c>
      <c r="B134" s="65" t="str">
        <f>Input!B172</f>
        <v>M39_1_64B Mitte</v>
      </c>
      <c r="C134" s="169">
        <f>Calc!O172*1000</f>
        <v>106.03689050189898</v>
      </c>
      <c r="D134" s="169">
        <f>Calc!P172*1000</f>
        <v>1.1370802386270062E-2</v>
      </c>
      <c r="E134" s="169">
        <f>Calc!X172</f>
        <v>5.7115273409200196E-2</v>
      </c>
      <c r="F134" s="169">
        <f>Calc!Y172</f>
        <v>1.6381574682503542E-4</v>
      </c>
      <c r="G134" s="169">
        <f>Calc!AN172</f>
        <v>1.6961323101395884</v>
      </c>
      <c r="H134" s="68">
        <f>Calc!AO172</f>
        <v>4.9012594465149628E-3</v>
      </c>
      <c r="I134" s="67">
        <f>Calc!AH172</f>
        <v>9689.113380262017</v>
      </c>
      <c r="J134" s="67">
        <f>Calc!AI172</f>
        <v>39.434839983665285</v>
      </c>
      <c r="K134" s="67">
        <f>Calc!AJ172</f>
        <v>2466.6068078129201</v>
      </c>
      <c r="L134" s="67">
        <f>Calc!AK172</f>
        <v>4.5740995082417708</v>
      </c>
      <c r="M134" s="170">
        <f>Calc!AP172</f>
        <v>67.133399999999995</v>
      </c>
      <c r="N134" s="170">
        <f>Calc!AQ172</f>
        <v>0.2752</v>
      </c>
      <c r="O134" s="170">
        <f>Calc!AW172</f>
        <v>67.129800000000003</v>
      </c>
      <c r="P134" s="170">
        <f>Calc!AY172</f>
        <v>0.27423635451257078</v>
      </c>
      <c r="Q134" s="171">
        <f>Calc!BC172</f>
        <v>2981.0863096558269</v>
      </c>
      <c r="R134" s="170">
        <f>Calc!BD172</f>
        <v>5.9902584598619866</v>
      </c>
      <c r="S134" s="67">
        <f>Input!E172</f>
        <v>0</v>
      </c>
      <c r="T134" s="65"/>
      <c r="U134" s="65">
        <f>Input!K134</f>
        <v>7.1689332231871863E-3</v>
      </c>
      <c r="W134" s="65">
        <f>Calc!AS134</f>
        <v>5.7919628515639428E-2</v>
      </c>
      <c r="X134" s="65">
        <f>Calc!AT134</f>
        <v>7.8420266901420491E-5</v>
      </c>
      <c r="Y134" s="65">
        <f>Calc!AN134</f>
        <v>0.23451397819058908</v>
      </c>
      <c r="Z134" s="65">
        <f>Calc!AO134</f>
        <v>2.2020643553027526E-3</v>
      </c>
      <c r="AA134" s="65">
        <f t="shared" si="16"/>
        <v>3.4666068078129202</v>
      </c>
      <c r="AB134" s="65">
        <f t="shared" si="17"/>
        <v>3.9434839983665287E-2</v>
      </c>
    </row>
    <row r="135" spans="1:28" x14ac:dyDescent="0.2">
      <c r="A135" s="65" t="str">
        <f>Input!A430</f>
        <v>9806-4</v>
      </c>
      <c r="B135" s="65" t="str">
        <f>Input!B430</f>
        <v>EB 6-23</v>
      </c>
      <c r="C135" s="169">
        <f>Calc!O430*1000</f>
        <v>3861.30011007652</v>
      </c>
      <c r="D135" s="169">
        <f>Calc!P430*1000</f>
        <v>0.28375677561082402</v>
      </c>
      <c r="E135" s="169">
        <f>Calc!X430</f>
        <v>36.455360375842453</v>
      </c>
      <c r="F135" s="169">
        <f>Calc!Y430</f>
        <v>5.3395747601421649E-2</v>
      </c>
      <c r="G135" s="169">
        <f>Calc!AN430</f>
        <v>0.65021729834995667</v>
      </c>
      <c r="H135" s="68">
        <f>Calc!AO430</f>
        <v>1.5509475057202474E-3</v>
      </c>
      <c r="I135" s="67">
        <f>Calc!AH430</f>
        <v>209.24848796879758</v>
      </c>
      <c r="J135" s="67">
        <f>Calc!AI430</f>
        <v>0.5855015028566688</v>
      </c>
      <c r="K135" s="67">
        <f>Calc!AJ430</f>
        <v>374.40680103717904</v>
      </c>
      <c r="L135" s="67">
        <f>Calc!AK430</f>
        <v>0.87071464243059515</v>
      </c>
      <c r="M135" s="170">
        <f>Calc!AP430</f>
        <v>67.527500000000003</v>
      </c>
      <c r="N135" s="170">
        <f>Calc!AQ430</f>
        <v>0.2266</v>
      </c>
      <c r="O135" s="170">
        <f>Calc!AW430</f>
        <v>67.353499999999997</v>
      </c>
      <c r="P135" s="170">
        <f>Calc!AY430</f>
        <v>0.2410695911360724</v>
      </c>
      <c r="Q135" s="171">
        <f>Calc!BC430</f>
        <v>452.78551104970001</v>
      </c>
      <c r="R135" s="170">
        <f>Calc!BD430</f>
        <v>1.0971216900798588</v>
      </c>
      <c r="S135" s="67">
        <f>Input!E430</f>
        <v>0</v>
      </c>
      <c r="T135" s="65"/>
      <c r="U135" s="65">
        <f>Input!K135</f>
        <v>7.1616796798169473E-3</v>
      </c>
      <c r="W135" s="65">
        <f>Calc!AS135</f>
        <v>1.8824144069970778E-5</v>
      </c>
      <c r="X135" s="65">
        <f>Calc!AT135</f>
        <v>7.5984875382516832E-7</v>
      </c>
      <c r="Y135" s="65">
        <f>Calc!AN135</f>
        <v>1.0080085846608426</v>
      </c>
      <c r="Z135" s="65">
        <f>Calc!AO135</f>
        <v>4.9027233960181292E-3</v>
      </c>
      <c r="AA135" s="65">
        <f t="shared" si="16"/>
        <v>1.374406801037179</v>
      </c>
      <c r="AB135" s="65">
        <f t="shared" si="17"/>
        <v>5.8550150285666884E-4</v>
      </c>
    </row>
    <row r="136" spans="1:28" x14ac:dyDescent="0.2">
      <c r="A136" s="65">
        <f>Input!A214</f>
        <v>10185</v>
      </c>
      <c r="B136" s="65" t="str">
        <f>Input!B214</f>
        <v>C1 middle</v>
      </c>
      <c r="C136" s="169">
        <f>Calc!O214*1000</f>
        <v>124.32250596817163</v>
      </c>
      <c r="D136" s="169">
        <f>Calc!P214*1000</f>
        <v>1.4941197128101179E-2</v>
      </c>
      <c r="E136" s="169">
        <f>Calc!X214</f>
        <v>0.18866437487823193</v>
      </c>
      <c r="F136" s="169">
        <f>Calc!Y214</f>
        <v>3.5233884459355915E-4</v>
      </c>
      <c r="G136" s="169">
        <f>Calc!AN214</f>
        <v>0.58063505430828255</v>
      </c>
      <c r="H136" s="68">
        <f>Calc!AO214</f>
        <v>2.0232169450572785E-3</v>
      </c>
      <c r="I136" s="67">
        <f>Calc!AH214</f>
        <v>1168.1614128156407</v>
      </c>
      <c r="J136" s="67">
        <f>Calc!AI214</f>
        <v>4.6160771491757044</v>
      </c>
      <c r="K136" s="67">
        <f>Calc!AJ214</f>
        <v>219.07946010127864</v>
      </c>
      <c r="L136" s="67">
        <f>Calc!AK214</f>
        <v>2.9998861954336453</v>
      </c>
      <c r="M136" s="170">
        <f>Calc!AP214</f>
        <v>68.919799999999995</v>
      </c>
      <c r="N136" s="170">
        <f>Calc!AQ214</f>
        <v>0.40600000000000003</v>
      </c>
      <c r="O136" s="170">
        <f>Calc!AW214</f>
        <v>68.887799999999999</v>
      </c>
      <c r="P136" s="170">
        <f>Calc!AY214</f>
        <v>0.41149834225611198</v>
      </c>
      <c r="Q136" s="171">
        <f>Calc!BC214</f>
        <v>266.09143768002389</v>
      </c>
      <c r="R136" s="170">
        <f>Calc!BD214</f>
        <v>3.6567072838017185</v>
      </c>
      <c r="S136" s="67">
        <f>Input!E214</f>
        <v>0</v>
      </c>
      <c r="T136" s="65"/>
      <c r="U136" s="65">
        <f>Input!K136</f>
        <v>7.1642812671803488E-3</v>
      </c>
      <c r="W136" s="65">
        <f>Calc!AS136</f>
        <v>9.2887881431661292E-3</v>
      </c>
      <c r="X136" s="65">
        <f>Calc!AT136</f>
        <v>1.2526060192149205E-5</v>
      </c>
      <c r="Y136" s="65">
        <f>Calc!AN136</f>
        <v>1.5438382625427155E-2</v>
      </c>
      <c r="Z136" s="65">
        <f>Calc!AO136</f>
        <v>8.975778786768382E-4</v>
      </c>
      <c r="AA136" s="65">
        <f t="shared" si="16"/>
        <v>1.2190794601012787</v>
      </c>
      <c r="AB136" s="65">
        <f t="shared" si="17"/>
        <v>4.6160771491757045E-3</v>
      </c>
    </row>
    <row r="137" spans="1:28" x14ac:dyDescent="0.2">
      <c r="A137" s="65">
        <f>Input!A232</f>
        <v>10185</v>
      </c>
      <c r="B137" s="65" t="str">
        <f>Input!B232</f>
        <v>C1 middle</v>
      </c>
      <c r="C137" s="169">
        <f>Calc!O232*1000</f>
        <v>124.32250596817163</v>
      </c>
      <c r="D137" s="169">
        <f>Calc!P232*1000</f>
        <v>1.4941197128101179E-2</v>
      </c>
      <c r="E137" s="169">
        <f>Calc!X232</f>
        <v>0.18866437487823193</v>
      </c>
      <c r="F137" s="169">
        <f>Calc!Y232</f>
        <v>3.5233884459355915E-4</v>
      </c>
      <c r="G137" s="169">
        <f>Calc!AN232</f>
        <v>0.58063505430828255</v>
      </c>
      <c r="H137" s="68">
        <f>Calc!AO232</f>
        <v>2.0232169450572785E-3</v>
      </c>
      <c r="I137" s="67">
        <f>Calc!AH232</f>
        <v>1168.1614128156407</v>
      </c>
      <c r="J137" s="67">
        <f>Calc!AI232</f>
        <v>4.6160771491757044</v>
      </c>
      <c r="K137" s="67">
        <f>Calc!AJ232</f>
        <v>219.07946010127864</v>
      </c>
      <c r="L137" s="67">
        <f>Calc!AK232</f>
        <v>2.9998861954336453</v>
      </c>
      <c r="M137" s="170">
        <f>Calc!AP232</f>
        <v>68.919799999999995</v>
      </c>
      <c r="N137" s="170">
        <f>Calc!AQ232</f>
        <v>0.4027</v>
      </c>
      <c r="O137" s="170">
        <f>Calc!AW232</f>
        <v>68.887799999999999</v>
      </c>
      <c r="P137" s="170">
        <f>Calc!AY232</f>
        <v>0.41149834225611198</v>
      </c>
      <c r="Q137" s="171">
        <f>Calc!BC232</f>
        <v>266.09143768002389</v>
      </c>
      <c r="R137" s="170">
        <f>Calc!BD232</f>
        <v>3.6567072838017185</v>
      </c>
      <c r="S137" s="67">
        <f>Input!E232</f>
        <v>0</v>
      </c>
      <c r="T137" s="65"/>
      <c r="U137" s="65">
        <f>Input!K137</f>
        <v>7.1659071093924222E-3</v>
      </c>
      <c r="W137" s="65">
        <f>Calc!AS137</f>
        <v>2.3480092020230217E-5</v>
      </c>
      <c r="X137" s="65">
        <f>Calc!AT137</f>
        <v>2.0411674160244276E-6</v>
      </c>
      <c r="Y137" s="65">
        <f>Calc!AN137</f>
        <v>1.0101464061752776</v>
      </c>
      <c r="Z137" s="65">
        <f>Calc!AO137</f>
        <v>6.1551362668585225E-3</v>
      </c>
      <c r="AA137" s="65">
        <f t="shared" si="16"/>
        <v>1.2190794601012787</v>
      </c>
      <c r="AB137" s="65">
        <f t="shared" si="17"/>
        <v>4.6160771491757045E-3</v>
      </c>
    </row>
    <row r="138" spans="1:28" x14ac:dyDescent="0.2">
      <c r="A138" s="65">
        <f>Input!A176</f>
        <v>10245</v>
      </c>
      <c r="B138" s="65" t="str">
        <f>Input!B176</f>
        <v>M39_1_64A innen</v>
      </c>
      <c r="C138" s="169">
        <f>Calc!O176*1000</f>
        <v>130.97569464730526</v>
      </c>
      <c r="D138" s="169">
        <f>Calc!P176*1000</f>
        <v>1.0475150638498104E-2</v>
      </c>
      <c r="E138" s="169">
        <f>Calc!X176</f>
        <v>0.33482288525400195</v>
      </c>
      <c r="F138" s="169">
        <f>Calc!Y176</f>
        <v>5.8041493464091101E-4</v>
      </c>
      <c r="G138" s="169">
        <f>Calc!AN176</f>
        <v>1.8143345623964386</v>
      </c>
      <c r="H138" s="68">
        <f>Calc!AO176</f>
        <v>3.160115846893637E-3</v>
      </c>
      <c r="I138" s="67">
        <f>Calc!AH176</f>
        <v>2183.9665928665504</v>
      </c>
      <c r="J138" s="67">
        <f>Calc!AI176</f>
        <v>5.3639885287931719</v>
      </c>
      <c r="K138" s="67">
        <f>Calc!AJ176</f>
        <v>2626.0618574419559</v>
      </c>
      <c r="L138" s="67">
        <f>Calc!AK176</f>
        <v>2.8743270427537344</v>
      </c>
      <c r="M138" s="170">
        <f>Calc!AP176</f>
        <v>68.996300000000005</v>
      </c>
      <c r="N138" s="170">
        <f>Calc!AQ176</f>
        <v>0.1792</v>
      </c>
      <c r="O138" s="170">
        <f>Calc!AW176</f>
        <v>68.98</v>
      </c>
      <c r="P138" s="170">
        <f>Calc!AY176</f>
        <v>0.17098331059462948</v>
      </c>
      <c r="Q138" s="171">
        <f>Calc!BC176</f>
        <v>3190.4150886622569</v>
      </c>
      <c r="R138" s="170">
        <f>Calc!BD176</f>
        <v>3.8163100509239318</v>
      </c>
      <c r="S138" s="67">
        <f>Input!E176</f>
        <v>0</v>
      </c>
      <c r="T138" s="65"/>
      <c r="U138" s="65">
        <f>Input!K138</f>
        <v>7.1815327052525066E-3</v>
      </c>
      <c r="W138" s="65">
        <f>Calc!AS138</f>
        <v>3.879719912256549E-2</v>
      </c>
      <c r="X138" s="65">
        <f>Calc!AT138</f>
        <v>8.3689277889231853E-5</v>
      </c>
      <c r="Y138" s="65">
        <f>Calc!AN138</f>
        <v>2.6089652773754961E-2</v>
      </c>
      <c r="Z138" s="65">
        <f>Calc!AO138</f>
        <v>1.4148733776663414E-3</v>
      </c>
      <c r="AA138" s="65">
        <f t="shared" si="16"/>
        <v>3.6260618574419561</v>
      </c>
      <c r="AB138" s="65">
        <f t="shared" si="17"/>
        <v>5.3639885287931717E-3</v>
      </c>
    </row>
    <row r="139" spans="1:28" x14ac:dyDescent="0.2">
      <c r="A139" s="65">
        <f>Input!A170</f>
        <v>10242</v>
      </c>
      <c r="B139" s="65" t="str">
        <f>Input!B170</f>
        <v>M39_1_64B innen</v>
      </c>
      <c r="C139" s="169">
        <f>Calc!O170*1000</f>
        <v>121.24743800576564</v>
      </c>
      <c r="D139" s="169">
        <f>Calc!P170*1000</f>
        <v>8.2442140307322671E-3</v>
      </c>
      <c r="E139" s="169">
        <f>Calc!X170</f>
        <v>0.62690518491539748</v>
      </c>
      <c r="F139" s="169">
        <f>Calc!Y170</f>
        <v>9.3180350892075258E-4</v>
      </c>
      <c r="G139" s="169">
        <f>Calc!AN170</f>
        <v>1.7592600135347396</v>
      </c>
      <c r="H139" s="68">
        <f>Calc!AO170</f>
        <v>3.5604670998802277E-3</v>
      </c>
      <c r="I139" s="67">
        <f>Calc!AH170</f>
        <v>1044.7664842786901</v>
      </c>
      <c r="J139" s="67">
        <f>Calc!AI170</f>
        <v>2.6224617003076713</v>
      </c>
      <c r="K139" s="67">
        <f>Calc!AJ170</f>
        <v>2505.374507110665</v>
      </c>
      <c r="L139" s="67">
        <f>Calc!AK170</f>
        <v>2.3408544372933395</v>
      </c>
      <c r="M139" s="170">
        <f>Calc!AP170</f>
        <v>69.3399</v>
      </c>
      <c r="N139" s="170">
        <f>Calc!AQ170</f>
        <v>0.19600000000000001</v>
      </c>
      <c r="O139" s="170">
        <f>Calc!AW170</f>
        <v>69.305700000000002</v>
      </c>
      <c r="P139" s="170">
        <f>Calc!AY170</f>
        <v>0.19205654808815953</v>
      </c>
      <c r="Q139" s="171">
        <f>Calc!BC170</f>
        <v>3046.5904221760425</v>
      </c>
      <c r="R139" s="170">
        <f>Calc!BD170</f>
        <v>3.2907931048871673</v>
      </c>
      <c r="S139" s="67">
        <f>Input!E170</f>
        <v>0</v>
      </c>
      <c r="T139" s="65"/>
      <c r="U139" s="65">
        <f>Input!K139</f>
        <v>7.1611191715751183E-3</v>
      </c>
      <c r="W139" s="65">
        <f>Calc!AS139</f>
        <v>2.087605053531589E-5</v>
      </c>
      <c r="X139" s="65">
        <f>Calc!AT139</f>
        <v>8.9406355720327519E-7</v>
      </c>
      <c r="Y139" s="65">
        <f>Calc!AN139</f>
        <v>1.0055163477944535</v>
      </c>
      <c r="Z139" s="65">
        <f>Calc!AO139</f>
        <v>5.0069429508666722E-3</v>
      </c>
      <c r="AA139" s="65">
        <f t="shared" si="16"/>
        <v>3.5053745071106652</v>
      </c>
      <c r="AB139" s="65">
        <f t="shared" si="17"/>
        <v>2.6224617003076712E-3</v>
      </c>
    </row>
    <row r="140" spans="1:28" x14ac:dyDescent="0.2">
      <c r="A140" s="65">
        <f>Input!A178</f>
        <v>10246</v>
      </c>
      <c r="B140" s="65" t="str">
        <f>Input!B178</f>
        <v>M39_1_64A Mitte</v>
      </c>
      <c r="C140" s="169">
        <f>Calc!O178*1000</f>
        <v>104.12774556469387</v>
      </c>
      <c r="D140" s="169">
        <f>Calc!P178*1000</f>
        <v>8.6648434987664953E-3</v>
      </c>
      <c r="E140" s="169">
        <f>Calc!X178</f>
        <v>0.26603304315428483</v>
      </c>
      <c r="F140" s="169">
        <f>Calc!Y178</f>
        <v>1.2048549561120725E-3</v>
      </c>
      <c r="G140" s="169">
        <f>Calc!AN178</f>
        <v>1.7981038364099944</v>
      </c>
      <c r="H140" s="68">
        <f>Calc!AO178</f>
        <v>4.5445432941251078E-3</v>
      </c>
      <c r="I140" s="67">
        <f>Calc!AH178</f>
        <v>2166.9002153330161</v>
      </c>
      <c r="J140" s="67">
        <f>Calc!AI178</f>
        <v>11.237088894528775</v>
      </c>
      <c r="K140" s="67">
        <f>Calc!AJ178</f>
        <v>2570.3194333554293</v>
      </c>
      <c r="L140" s="67">
        <f>Calc!AK178</f>
        <v>2.7540483620427398</v>
      </c>
      <c r="M140" s="170">
        <f>Calc!AP178</f>
        <v>69.611599999999996</v>
      </c>
      <c r="N140" s="170">
        <f>Calc!AQ178</f>
        <v>0.2382</v>
      </c>
      <c r="O140" s="170">
        <f>Calc!AW178</f>
        <v>69.594999999999999</v>
      </c>
      <c r="P140" s="170">
        <f>Calc!AY178</f>
        <v>0.23832538221497418</v>
      </c>
      <c r="Q140" s="171">
        <f>Calc!BC178</f>
        <v>3128.1177005173704</v>
      </c>
      <c r="R140" s="170">
        <f>Calc!BD178</f>
        <v>3.9573098553272388</v>
      </c>
      <c r="S140" s="67">
        <f>Input!E178</f>
        <v>0</v>
      </c>
      <c r="T140" s="65"/>
      <c r="U140" s="65">
        <f>Input!K140</f>
        <v>7.1391326007990011E-3</v>
      </c>
      <c r="W140" s="65">
        <f>Calc!AS140</f>
        <v>2.1015731500724607E-2</v>
      </c>
      <c r="X140" s="65">
        <f>Calc!AT140</f>
        <v>5.6174070138551394E-5</v>
      </c>
      <c r="Y140" s="65">
        <f>Calc!AN140</f>
        <v>0.10083958826425753</v>
      </c>
      <c r="Z140" s="65">
        <f>Calc!AO140</f>
        <v>5.8702973879003195E-3</v>
      </c>
      <c r="AA140" s="65">
        <f t="shared" si="16"/>
        <v>3.5703194333554293</v>
      </c>
      <c r="AB140" s="65">
        <f t="shared" si="17"/>
        <v>1.1237088894528775E-2</v>
      </c>
    </row>
    <row r="141" spans="1:28" x14ac:dyDescent="0.2">
      <c r="A141" s="65">
        <f>Input!A52</f>
        <v>9812</v>
      </c>
      <c r="B141" s="65" t="str">
        <f>Input!B52</f>
        <v>JD 13</v>
      </c>
      <c r="C141" s="169">
        <f>Calc!O52*1000</f>
        <v>2128.0745430032189</v>
      </c>
      <c r="D141" s="169">
        <f>Calc!P52*1000</f>
        <v>0.10690096638988768</v>
      </c>
      <c r="E141" s="169">
        <f>Calc!X52</f>
        <v>161.82029157838915</v>
      </c>
      <c r="F141" s="169">
        <f>Calc!Y52</f>
        <v>0.25696379603545838</v>
      </c>
      <c r="G141" s="169">
        <f>Calc!AN52</f>
        <v>0.76750088397036309</v>
      </c>
      <c r="H141" s="68">
        <f>Calc!AO52</f>
        <v>1.4386609927391613E-3</v>
      </c>
      <c r="I141" s="67">
        <f>Calc!AH52</f>
        <v>30.805434151194902</v>
      </c>
      <c r="J141" s="67">
        <f>Calc!AI52</f>
        <v>7.5663200958396876E-2</v>
      </c>
      <c r="K141" s="67">
        <f>Calc!AJ52</f>
        <v>437.95810060514981</v>
      </c>
      <c r="L141" s="67">
        <f>Calc!AK52</f>
        <v>0.92683431828089125</v>
      </c>
      <c r="M141" s="170">
        <f>Calc!AP52</f>
        <v>79.374499999999998</v>
      </c>
      <c r="N141" s="170">
        <f>Calc!AQ52</f>
        <v>0.221</v>
      </c>
      <c r="O141" s="170">
        <f>Calc!AW52</f>
        <v>78.051100000000005</v>
      </c>
      <c r="P141" s="170">
        <f>Calc!AY52</f>
        <v>0.70354086693581952</v>
      </c>
      <c r="Q141" s="171">
        <f>Calc!BC52</f>
        <v>545.87397405188653</v>
      </c>
      <c r="R141" s="170">
        <f>Calc!BD52</f>
        <v>1.5840240738591003</v>
      </c>
      <c r="S141" s="67">
        <f>Input!E52</f>
        <v>-262</v>
      </c>
      <c r="T141" s="65"/>
      <c r="U141" s="65">
        <f>Input!K141</f>
        <v>7.1571263094937377E-3</v>
      </c>
      <c r="W141" s="65">
        <f>Calc!AS141</f>
        <v>2.0001427174739623E-5</v>
      </c>
      <c r="X141" s="65">
        <f>Calc!AT141</f>
        <v>1.2628825769825645E-6</v>
      </c>
      <c r="Y141" s="65">
        <f>Calc!AN141</f>
        <v>1.0015251277916373</v>
      </c>
      <c r="Z141" s="65">
        <f>Calc!AO141</f>
        <v>6.7792743476393262E-3</v>
      </c>
      <c r="AA141" s="65">
        <f t="shared" si="16"/>
        <v>1.4379581006051498</v>
      </c>
      <c r="AB141" s="65">
        <f t="shared" si="17"/>
        <v>7.5663200958396879E-5</v>
      </c>
    </row>
    <row r="142" spans="1:28" x14ac:dyDescent="0.2">
      <c r="A142" s="65">
        <f>Input!A212</f>
        <v>10184</v>
      </c>
      <c r="B142" s="65" t="str">
        <f>Input!B212</f>
        <v>C1 bottom</v>
      </c>
      <c r="C142" s="169">
        <f>Calc!O212*1000</f>
        <v>166.34472038860963</v>
      </c>
      <c r="D142" s="169">
        <f>Calc!P212*1000</f>
        <v>1.6258418996340129E-2</v>
      </c>
      <c r="E142" s="169">
        <f>Calc!X212</f>
        <v>8.1220115020704586E-2</v>
      </c>
      <c r="F142" s="169">
        <f>Calc!Y212</f>
        <v>3.0216766778138715E-4</v>
      </c>
      <c r="G142" s="169">
        <f>Calc!AN212</f>
        <v>0.6264194987576448</v>
      </c>
      <c r="H142" s="68">
        <f>Calc!AO212</f>
        <v>2.6284842630620898E-3</v>
      </c>
      <c r="I142" s="67">
        <f>Calc!AH212</f>
        <v>3910.2982302193418</v>
      </c>
      <c r="J142" s="67">
        <f>Calc!AI212</f>
        <v>21.924983492150702</v>
      </c>
      <c r="K142" s="67">
        <f>Calc!AJ212</f>
        <v>178.52893702730776</v>
      </c>
      <c r="L142" s="67">
        <f>Calc!AK212</f>
        <v>2.9886473182741859</v>
      </c>
      <c r="M142" s="170">
        <f>Calc!AP212</f>
        <v>80.722099999999998</v>
      </c>
      <c r="N142" s="170">
        <f>Calc!AQ212</f>
        <v>0.59189999999999998</v>
      </c>
      <c r="O142" s="170">
        <f>Calc!AW212</f>
        <v>80.711399999999998</v>
      </c>
      <c r="P142" s="170">
        <f>Calc!AY212</f>
        <v>0.58765784434209511</v>
      </c>
      <c r="Q142" s="171">
        <f>Calc!BC212</f>
        <v>224.19654804712673</v>
      </c>
      <c r="R142" s="170">
        <f>Calc!BD212</f>
        <v>3.7715136233888003</v>
      </c>
      <c r="S142" s="67">
        <f>Input!E212</f>
        <v>0</v>
      </c>
      <c r="T142" s="65"/>
      <c r="U142" s="65">
        <f>Input!K142</f>
        <v>7.1877415879033147E-3</v>
      </c>
      <c r="W142" s="65">
        <f>Calc!AS142</f>
        <v>3.3324256381524579E-3</v>
      </c>
      <c r="X142" s="65">
        <f>Calc!AT142</f>
        <v>1.341108876304401E-5</v>
      </c>
      <c r="Y142" s="65">
        <f>Calc!AN142</f>
        <v>8.0901891388717742E-2</v>
      </c>
      <c r="Z142" s="65">
        <f>Calc!AO142</f>
        <v>3.5400195579170578E-3</v>
      </c>
      <c r="AA142" s="65">
        <f t="shared" si="16"/>
        <v>1.1785289370273078</v>
      </c>
      <c r="AB142" s="65">
        <f t="shared" si="17"/>
        <v>2.1924983492150701E-2</v>
      </c>
    </row>
    <row r="143" spans="1:28" x14ac:dyDescent="0.2">
      <c r="A143" s="65">
        <f>Input!A230</f>
        <v>10184</v>
      </c>
      <c r="B143" s="65" t="str">
        <f>Input!B230</f>
        <v>C1 bottom</v>
      </c>
      <c r="C143" s="169">
        <f>Calc!O230*1000</f>
        <v>166.34472038860963</v>
      </c>
      <c r="D143" s="169">
        <f>Calc!P230*1000</f>
        <v>1.6258418996340129E-2</v>
      </c>
      <c r="E143" s="169">
        <f>Calc!X230</f>
        <v>8.1220115020704586E-2</v>
      </c>
      <c r="F143" s="169">
        <f>Calc!Y230</f>
        <v>3.0216766778138715E-4</v>
      </c>
      <c r="G143" s="169">
        <f>Calc!AN230</f>
        <v>0.6264194987576448</v>
      </c>
      <c r="H143" s="68">
        <f>Calc!AO230</f>
        <v>2.6284842630620898E-3</v>
      </c>
      <c r="I143" s="67">
        <f>Calc!AH230</f>
        <v>3910.2982302193418</v>
      </c>
      <c r="J143" s="67">
        <f>Calc!AI230</f>
        <v>21.924983492150702</v>
      </c>
      <c r="K143" s="67">
        <f>Calc!AJ230</f>
        <v>178.52893702730776</v>
      </c>
      <c r="L143" s="67">
        <f>Calc!AK230</f>
        <v>2.9886473182741859</v>
      </c>
      <c r="M143" s="170">
        <f>Calc!AP230</f>
        <v>80.722099999999998</v>
      </c>
      <c r="N143" s="170">
        <f>Calc!AQ230</f>
        <v>0.57079999999999997</v>
      </c>
      <c r="O143" s="170">
        <f>Calc!AW230</f>
        <v>80.711399999999998</v>
      </c>
      <c r="P143" s="170">
        <f>Calc!AY230</f>
        <v>0.58765784434209511</v>
      </c>
      <c r="Q143" s="171">
        <f>Calc!BC230</f>
        <v>224.19654804712673</v>
      </c>
      <c r="R143" s="170">
        <f>Calc!BD230</f>
        <v>3.7715136233888003</v>
      </c>
      <c r="S143" s="67">
        <f>Input!E230</f>
        <v>0</v>
      </c>
      <c r="T143" s="65"/>
      <c r="U143" s="65">
        <f>Input!K143</f>
        <v>7.1571263094937377E-3</v>
      </c>
      <c r="W143" s="65">
        <f>Calc!AS143</f>
        <v>2.0001427174739623E-5</v>
      </c>
      <c r="X143" s="65">
        <f>Calc!AT143</f>
        <v>1.2628825769825645E-6</v>
      </c>
      <c r="Y143" s="65">
        <f>Calc!AN143</f>
        <v>1.0015251277916373</v>
      </c>
      <c r="Z143" s="65">
        <f>Calc!AO143</f>
        <v>6.7792743476393262E-3</v>
      </c>
      <c r="AA143" s="65">
        <f t="shared" si="16"/>
        <v>1.1785289370273078</v>
      </c>
      <c r="AB143" s="65">
        <f t="shared" si="17"/>
        <v>2.1924983492150701E-2</v>
      </c>
    </row>
    <row r="144" spans="1:28" ht="13.5" customHeight="1" x14ac:dyDescent="0.2">
      <c r="A144" s="65" t="str">
        <f>Input!A432</f>
        <v>9806-5</v>
      </c>
      <c r="B144" s="65" t="str">
        <f>Input!B432</f>
        <v>EB 6-23</v>
      </c>
      <c r="C144" s="169">
        <f>Calc!O432*1000</f>
        <v>3581.5678712957065</v>
      </c>
      <c r="D144" s="169">
        <f>Calc!P432*1000</f>
        <v>0.25045724989439833</v>
      </c>
      <c r="E144" s="169">
        <f>Calc!X432</f>
        <v>31.652914651804814</v>
      </c>
      <c r="F144" s="169">
        <f>Calc!Y432</f>
        <v>6.0819894008063563E-2</v>
      </c>
      <c r="G144" s="169">
        <f>Calc!AN432</f>
        <v>0.7414799368744377</v>
      </c>
      <c r="H144" s="68">
        <f>Calc!AO432</f>
        <v>1.6835588181633328E-3</v>
      </c>
      <c r="I144" s="67">
        <f>Calc!AH432</f>
        <v>254.74928199810461</v>
      </c>
      <c r="J144" s="67">
        <f>Calc!AI432</f>
        <v>0.757530057301944</v>
      </c>
      <c r="K144" s="67">
        <f>Calc!AJ432</f>
        <v>371.63128977789614</v>
      </c>
      <c r="L144" s="67">
        <f>Calc!AK432</f>
        <v>1.243432040486798</v>
      </c>
      <c r="M144" s="170">
        <f>Calc!AP432</f>
        <v>81.223500000000001</v>
      </c>
      <c r="N144" s="170">
        <f>Calc!AQ432</f>
        <v>0.29020000000000001</v>
      </c>
      <c r="O144" s="170">
        <f>Calc!AW432</f>
        <v>81.062200000000004</v>
      </c>
      <c r="P144" s="170">
        <f>Calc!AY432</f>
        <v>0.29794671373995346</v>
      </c>
      <c r="Q144" s="171">
        <f>Calc!BC432</f>
        <v>467.1566303699401</v>
      </c>
      <c r="R144" s="170">
        <f>Calc!BD432</f>
        <v>1.6116475351641102</v>
      </c>
      <c r="S144" s="67">
        <f>Input!E432</f>
        <v>0</v>
      </c>
    </row>
    <row r="145" spans="1:28" x14ac:dyDescent="0.2">
      <c r="A145" s="65">
        <f>Input!A314</f>
        <v>10307</v>
      </c>
      <c r="B145" s="65" t="str">
        <f>Input!B314</f>
        <v>Nam19-ASR1</v>
      </c>
      <c r="C145" s="169">
        <f>Calc!O314*1000</f>
        <v>2143.5645271799153</v>
      </c>
      <c r="D145" s="169">
        <f>Calc!P314*1000</f>
        <v>0.14203182159636712</v>
      </c>
      <c r="E145" s="169">
        <f>Calc!X314</f>
        <v>1774.36971110481</v>
      </c>
      <c r="F145" s="169">
        <f>Calc!Y314</f>
        <v>6.8439182963974687</v>
      </c>
      <c r="G145" s="169">
        <f>Calc!AN314</f>
        <v>1.3779733398705789</v>
      </c>
      <c r="H145" s="68">
        <f>Calc!AO314</f>
        <v>2.3152599177246442E-3</v>
      </c>
      <c r="I145" s="67">
        <f>Calc!AH314</f>
        <v>5.1360300024154757</v>
      </c>
      <c r="J145" s="67">
        <f>Calc!AI314</f>
        <v>2.1605454840034243E-2</v>
      </c>
      <c r="K145" s="67">
        <f>Calc!AJ314</f>
        <v>1167.247287832379</v>
      </c>
      <c r="L145" s="67">
        <f>Calc!AK314</f>
        <v>2.5541246247851093</v>
      </c>
      <c r="M145" s="170">
        <f>Calc!AP314</f>
        <v>98.427000000000007</v>
      </c>
      <c r="N145" s="170">
        <f>Calc!AQ314</f>
        <v>0.30149999999999999</v>
      </c>
      <c r="O145" s="170">
        <f>Calc!AW314</f>
        <v>89.266000000000005</v>
      </c>
      <c r="P145" s="170">
        <f>Calc!AY314</f>
        <v>4.83368236251005</v>
      </c>
      <c r="Q145" s="171">
        <f>Calc!BC314</f>
        <v>1501.6465998499161</v>
      </c>
      <c r="R145" s="170">
        <f>Calc!BD314</f>
        <v>20.745742951649788</v>
      </c>
      <c r="S145" s="67">
        <f>Input!E314</f>
        <v>0</v>
      </c>
      <c r="T145" s="65"/>
      <c r="U145" s="65">
        <f>Input!K145</f>
        <v>7.1633683394128492E-3</v>
      </c>
      <c r="W145" s="65">
        <f>Calc!AS145</f>
        <v>2.2005326126498759E-5</v>
      </c>
      <c r="X145" s="65">
        <f>Calc!AT145</f>
        <v>1.9623699470461372E-7</v>
      </c>
      <c r="Y145" s="65">
        <f>Calc!AN145</f>
        <v>1.0049471705322752</v>
      </c>
      <c r="Z145" s="65">
        <f>Calc!AO145</f>
        <v>2.2699941513866953E-3</v>
      </c>
      <c r="AA145" s="65">
        <f t="shared" ref="AA145:AA155" si="18">1+K145/1000</f>
        <v>2.167247287832379</v>
      </c>
      <c r="AB145" s="65">
        <f t="shared" ref="AB145:AB155" si="19">J145/1000</f>
        <v>2.1605454840034242E-5</v>
      </c>
    </row>
    <row r="146" spans="1:28" x14ac:dyDescent="0.2">
      <c r="A146" s="65">
        <f>Input!A158</f>
        <v>10237</v>
      </c>
      <c r="B146" s="65" t="str">
        <f>Input!B158</f>
        <v>M5_14_42 0.15</v>
      </c>
      <c r="C146" s="169">
        <f>Calc!O158*1000</f>
        <v>1007.8587088874349</v>
      </c>
      <c r="D146" s="169">
        <f>Calc!P158*1000</f>
        <v>4.4859220317479284E-2</v>
      </c>
      <c r="E146" s="169">
        <f>Calc!X158</f>
        <v>2.7990870902730709</v>
      </c>
      <c r="F146" s="169">
        <f>Calc!Y158</f>
        <v>3.9644627354743309E-3</v>
      </c>
      <c r="G146" s="169">
        <f>Calc!AN158</f>
        <v>0.84576634068725154</v>
      </c>
      <c r="H146" s="68">
        <f>Calc!AO158</f>
        <v>1.6501934273419761E-3</v>
      </c>
      <c r="I146" s="67">
        <f>Calc!AH158</f>
        <v>934.07655865031768</v>
      </c>
      <c r="J146" s="67">
        <f>Calc!AI158</f>
        <v>2.2516707891358005</v>
      </c>
      <c r="K146" s="67">
        <f>Calc!AJ158</f>
        <v>430.87076180624263</v>
      </c>
      <c r="L146" s="67">
        <f>Calc!AK158</f>
        <v>0.60584542423352716</v>
      </c>
      <c r="M146" s="170">
        <f>Calc!AP158</f>
        <v>92.090500000000006</v>
      </c>
      <c r="N146" s="170">
        <f>Calc!AQ158</f>
        <v>0.2666</v>
      </c>
      <c r="O146" s="170">
        <f>Calc!AW158</f>
        <v>92.0428</v>
      </c>
      <c r="P146" s="170">
        <f>Calc!AY158</f>
        <v>0.27694980630977012</v>
      </c>
      <c r="Q146" s="171">
        <f>Calc!BC158</f>
        <v>558.66973952827016</v>
      </c>
      <c r="R146" s="170">
        <f>Calc!BD158</f>
        <v>0.8987387511057876</v>
      </c>
      <c r="S146" s="67">
        <f>Input!E158</f>
        <v>0.15</v>
      </c>
      <c r="T146" s="65"/>
      <c r="U146" s="65">
        <f>Input!K146</f>
        <v>7.1607025715732728E-3</v>
      </c>
      <c r="W146" s="65">
        <f>Calc!AS146</f>
        <v>6.9543773320310523E-3</v>
      </c>
      <c r="X146" s="65">
        <f>Calc!AT146</f>
        <v>1.1038415836829362E-5</v>
      </c>
      <c r="Y146" s="65">
        <f>Calc!AN146</f>
        <v>6.6505394808525423E-2</v>
      </c>
      <c r="Z146" s="65">
        <f>Calc!AO146</f>
        <v>2.1500803203144627E-4</v>
      </c>
      <c r="AA146" s="65">
        <f t="shared" si="18"/>
        <v>1.4308707618062426</v>
      </c>
      <c r="AB146" s="65">
        <f t="shared" si="19"/>
        <v>2.2516707891358004E-3</v>
      </c>
    </row>
    <row r="147" spans="1:28" x14ac:dyDescent="0.2">
      <c r="A147" s="65">
        <f>Input!A22</f>
        <v>9972</v>
      </c>
      <c r="B147" s="65" t="str">
        <f>Input!B22</f>
        <v>Saqia2-10,90</v>
      </c>
      <c r="C147" s="169">
        <f>Calc!O22*1000</f>
        <v>315.94733213176062</v>
      </c>
      <c r="D147" s="169">
        <f>Calc!P22*1000</f>
        <v>2.6768137725260727E-2</v>
      </c>
      <c r="E147" s="169">
        <f>Calc!X22</f>
        <v>4.1569045477812665</v>
      </c>
      <c r="F147" s="169">
        <f>Calc!Y22</f>
        <v>6.0018100369435886E-3</v>
      </c>
      <c r="G147" s="169">
        <f>Calc!AN22</f>
        <v>0.61956235675569327</v>
      </c>
      <c r="H147" s="68">
        <f>Calc!AO22</f>
        <v>1.6539094386049198E-3</v>
      </c>
      <c r="I147" s="67">
        <f>Calc!AH22</f>
        <v>143.96687403604952</v>
      </c>
      <c r="J147" s="67">
        <f>Calc!AI22</f>
        <v>0.43675749452935436</v>
      </c>
      <c r="K147" s="67">
        <f>Calc!AJ22</f>
        <v>71.094795284218691</v>
      </c>
      <c r="L147" s="67">
        <f>Calc!AK22</f>
        <v>1.893770148201553</v>
      </c>
      <c r="M147" s="170">
        <f>Calc!AP22</f>
        <v>92.991799999999998</v>
      </c>
      <c r="N147" s="170">
        <f>Calc!AQ22</f>
        <v>0.47489999999999999</v>
      </c>
      <c r="O147" s="170">
        <f>Calc!AW22</f>
        <v>92.6691</v>
      </c>
      <c r="P147" s="170">
        <f>Calc!AY22</f>
        <v>0.50741409009043381</v>
      </c>
      <c r="Q147" s="171">
        <f>Calc!BC22</f>
        <v>92.345030325573234</v>
      </c>
      <c r="R147" s="170">
        <f>Calc!BD22</f>
        <v>2.4633697805567349</v>
      </c>
      <c r="S147" s="67">
        <f>Input!E22</f>
        <v>10.9</v>
      </c>
      <c r="T147" s="65"/>
      <c r="U147" s="65">
        <f>Input!K147</f>
        <v>7.1633368138904474E-3</v>
      </c>
      <c r="W147" s="65">
        <f>Calc!AS147</f>
        <v>2.1765894003553833E-5</v>
      </c>
      <c r="X147" s="65">
        <f>Calc!AT147</f>
        <v>8.2723363705150084E-8</v>
      </c>
      <c r="Y147" s="65">
        <f>Calc!AN147</f>
        <v>1.0007072976506093</v>
      </c>
      <c r="Z147" s="65">
        <f>Calc!AO147</f>
        <v>2.0471958843338504E-3</v>
      </c>
      <c r="AA147" s="65">
        <f t="shared" si="18"/>
        <v>1.0710947952842187</v>
      </c>
      <c r="AB147" s="65">
        <f t="shared" si="19"/>
        <v>4.3675749452935434E-4</v>
      </c>
    </row>
    <row r="148" spans="1:28" x14ac:dyDescent="0.2">
      <c r="A148" s="65">
        <f>Input!A14</f>
        <v>9968</v>
      </c>
      <c r="B148" s="65" t="str">
        <f>Input!B14</f>
        <v>Saqia1-17,45</v>
      </c>
      <c r="C148" s="169">
        <f>Calc!O14*1000</f>
        <v>1617.464378317454</v>
      </c>
      <c r="D148" s="169">
        <f>Calc!P14*1000</f>
        <v>0.12173941517944344</v>
      </c>
      <c r="E148" s="169">
        <f>Calc!X14</f>
        <v>50.803688022796081</v>
      </c>
      <c r="F148" s="169">
        <f>Calc!Y14</f>
        <v>0.10029868247726789</v>
      </c>
      <c r="G148" s="169">
        <f>Calc!AN14</f>
        <v>0.62752585593126631</v>
      </c>
      <c r="H148" s="68">
        <f>Calc!AO14</f>
        <v>1.4453294320540748E-3</v>
      </c>
      <c r="I148" s="67">
        <f>Calc!AH14</f>
        <v>61.155550919290199</v>
      </c>
      <c r="J148" s="67">
        <f>Calc!AI14</f>
        <v>0.18546147411429845</v>
      </c>
      <c r="K148" s="67">
        <f>Calc!AJ14</f>
        <v>76.42436069332237</v>
      </c>
      <c r="L148" s="67">
        <f>Calc!AK14</f>
        <v>1.2182915176481146</v>
      </c>
      <c r="M148" s="170">
        <f>Calc!AP14</f>
        <v>94.051199999999994</v>
      </c>
      <c r="N148" s="170">
        <f>Calc!AQ14</f>
        <v>0.38169999999999998</v>
      </c>
      <c r="O148" s="170">
        <f>Calc!AW14</f>
        <v>93.284099999999995</v>
      </c>
      <c r="P148" s="170">
        <f>Calc!AY14</f>
        <v>0.54583512097130082</v>
      </c>
      <c r="Q148" s="171">
        <f>Calc!BC14</f>
        <v>99.440038049161231</v>
      </c>
      <c r="R148" s="170">
        <f>Calc!BD14</f>
        <v>1.5925710895497251</v>
      </c>
      <c r="S148" s="67">
        <f>Input!E14</f>
        <v>17.45</v>
      </c>
      <c r="T148" s="65"/>
      <c r="U148" s="65">
        <f>Input!K148</f>
        <v>7.1596050736476144E-3</v>
      </c>
      <c r="W148" s="65">
        <f>Calc!AS148</f>
        <v>5.6672367534291619E-3</v>
      </c>
      <c r="X148" s="65">
        <f>Calc!AT148</f>
        <v>1.2685196546905382E-5</v>
      </c>
      <c r="Y148" s="65">
        <f>Calc!AN148</f>
        <v>6.000755377679088E-2</v>
      </c>
      <c r="Z148" s="65">
        <f>Calc!AO148</f>
        <v>2.4242224882364661E-4</v>
      </c>
      <c r="AA148" s="65">
        <f t="shared" si="18"/>
        <v>1.0764243606933224</v>
      </c>
      <c r="AB148" s="65">
        <f t="shared" si="19"/>
        <v>1.8546147411429846E-4</v>
      </c>
    </row>
    <row r="149" spans="1:28" x14ac:dyDescent="0.2">
      <c r="A149" s="65">
        <f>Input!A448</f>
        <v>10348</v>
      </c>
      <c r="B149" s="65" t="str">
        <f>Input!B448</f>
        <v>SM7B2</v>
      </c>
      <c r="C149" s="169">
        <f>Calc!O448*1000</f>
        <v>3453.0955441599817</v>
      </c>
      <c r="D149" s="169">
        <f>Calc!P448*1000</f>
        <v>0.32332391344233624</v>
      </c>
      <c r="E149" s="169">
        <f>Calc!X448</f>
        <v>58.749747265173731</v>
      </c>
      <c r="F149" s="169">
        <f>Calc!Y448</f>
        <v>0.11762439919891282</v>
      </c>
      <c r="G149" s="169">
        <f>Calc!AN448</f>
        <v>0.70549654404940676</v>
      </c>
      <c r="H149" s="68">
        <f>Calc!AO448</f>
        <v>1.6495869140848191E-3</v>
      </c>
      <c r="I149" s="67">
        <f>Calc!AH448</f>
        <v>126.25018535942917</v>
      </c>
      <c r="J149" s="67">
        <f>Calc!AI448</f>
        <v>0.38845044203696982</v>
      </c>
      <c r="K149" s="67">
        <f>Calc!AJ448</f>
        <v>140.77803020656376</v>
      </c>
      <c r="L149" s="67">
        <f>Calc!AK448</f>
        <v>0.51059478669277081</v>
      </c>
      <c r="M149" s="170">
        <f>Calc!AP448</f>
        <v>102.2329</v>
      </c>
      <c r="N149" s="170">
        <f>Calc!AQ448</f>
        <v>0.39290000000000003</v>
      </c>
      <c r="O149" s="170">
        <f>Calc!AW448</f>
        <v>101.8489</v>
      </c>
      <c r="P149" s="170">
        <f>Calc!AY448</f>
        <v>0.43981706544104038</v>
      </c>
      <c r="Q149" s="171">
        <f>Calc!BC448</f>
        <v>187.65555025067198</v>
      </c>
      <c r="R149" s="170">
        <f>Calc!BD448</f>
        <v>0.71936757549266583</v>
      </c>
      <c r="S149" s="67">
        <f>Input!E448</f>
        <v>0</v>
      </c>
      <c r="T149" s="65"/>
      <c r="U149" s="65">
        <f>Input!K149</f>
        <v>7.1629399761405903E-3</v>
      </c>
      <c r="W149" s="65">
        <f>Calc!AS149</f>
        <v>2.1929895774625601E-5</v>
      </c>
      <c r="X149" s="65">
        <f>Calc!AT149</f>
        <v>8.3515240850989174E-8</v>
      </c>
      <c r="Y149" s="65">
        <f>Calc!AN149</f>
        <v>1.0014197681673926</v>
      </c>
      <c r="Z149" s="65">
        <f>Calc!AO149</f>
        <v>1.7139388163411508E-3</v>
      </c>
      <c r="AA149" s="65">
        <f t="shared" si="18"/>
        <v>1.1407780302065638</v>
      </c>
      <c r="AB149" s="65">
        <f t="shared" si="19"/>
        <v>3.8845044203696984E-4</v>
      </c>
    </row>
    <row r="150" spans="1:28" x14ac:dyDescent="0.2">
      <c r="A150" s="65">
        <f>Input!A240</f>
        <v>10189</v>
      </c>
      <c r="B150" s="65" t="str">
        <f>Input!B240</f>
        <v>LA-19-07 top</v>
      </c>
      <c r="C150" s="169">
        <f>Calc!O240*1000</f>
        <v>2044.6769999902824</v>
      </c>
      <c r="D150" s="169">
        <f>Calc!P240*1000</f>
        <v>0.17287443729165761</v>
      </c>
      <c r="E150" s="169">
        <f>Calc!X240</f>
        <v>4.5085379721393162</v>
      </c>
      <c r="F150" s="169">
        <f>Calc!Y240</f>
        <v>7.0757688577728602E-3</v>
      </c>
      <c r="G150" s="169">
        <f>Calc!AN240</f>
        <v>0.78371356860645125</v>
      </c>
      <c r="H150" s="68">
        <f>Calc!AO240</f>
        <v>1.4397782592045637E-3</v>
      </c>
      <c r="I150" s="67">
        <f>Calc!AH240</f>
        <v>1084.2601895358353</v>
      </c>
      <c r="J150" s="67">
        <f>Calc!AI240</f>
        <v>2.6181992701456496</v>
      </c>
      <c r="K150" s="67">
        <f>Calc!AJ240</f>
        <v>253.37739964003924</v>
      </c>
      <c r="L150" s="67">
        <f>Calc!AK240</f>
        <v>0.66385409356581315</v>
      </c>
      <c r="M150" s="170">
        <f>Calc!AP240</f>
        <v>102.3494</v>
      </c>
      <c r="N150" s="170">
        <f>Calc!AQ240</f>
        <v>0.31319999999999998</v>
      </c>
      <c r="O150" s="170">
        <f>Calc!AW240</f>
        <v>102.3053</v>
      </c>
      <c r="P150" s="170">
        <f>Calc!AY240</f>
        <v>0.3154158419000338</v>
      </c>
      <c r="Q150" s="171">
        <f>Calc!BC240</f>
        <v>338.18455607303832</v>
      </c>
      <c r="R150" s="170">
        <f>Calc!BD240</f>
        <v>0.93578958523701083</v>
      </c>
      <c r="S150" s="67">
        <f>Input!E240</f>
        <v>0</v>
      </c>
      <c r="T150" s="65"/>
      <c r="U150" s="65">
        <f>Input!K150</f>
        <v>7.1625036413056255E-3</v>
      </c>
      <c r="W150" s="65">
        <f>Calc!AS150</f>
        <v>2.5158589723182967E-2</v>
      </c>
      <c r="X150" s="65">
        <f>Calc!AT150</f>
        <v>3.7882390714684565E-5</v>
      </c>
      <c r="Y150" s="65">
        <f>Calc!AN150</f>
        <v>9.6399427299621365E-2</v>
      </c>
      <c r="Z150" s="65">
        <f>Calc!AO150</f>
        <v>3.0534105783577571E-4</v>
      </c>
      <c r="AA150" s="65">
        <f t="shared" si="18"/>
        <v>1.2533773996400392</v>
      </c>
      <c r="AB150" s="65">
        <f t="shared" si="19"/>
        <v>2.6181992701456496E-3</v>
      </c>
    </row>
    <row r="151" spans="1:28" x14ac:dyDescent="0.2">
      <c r="A151" s="65">
        <f>Input!A258</f>
        <v>10189</v>
      </c>
      <c r="B151" s="65" t="str">
        <f>Input!B258</f>
        <v>LA-19-07 top</v>
      </c>
      <c r="C151" s="169">
        <f>Calc!O258*1000</f>
        <v>2044.6769999902824</v>
      </c>
      <c r="D151" s="169">
        <f>Calc!P258*1000</f>
        <v>0.17287443729165761</v>
      </c>
      <c r="E151" s="169">
        <f>Calc!X258</f>
        <v>4.5085379721393162</v>
      </c>
      <c r="F151" s="169">
        <f>Calc!Y258</f>
        <v>7.0757688577728602E-3</v>
      </c>
      <c r="G151" s="169">
        <f>Calc!AN258</f>
        <v>0.78371356860645125</v>
      </c>
      <c r="H151" s="68">
        <f>Calc!AO258</f>
        <v>1.4397782592045637E-3</v>
      </c>
      <c r="I151" s="67">
        <f>Calc!AH258</f>
        <v>1084.2601895358353</v>
      </c>
      <c r="J151" s="67">
        <f>Calc!AI258</f>
        <v>2.6181992701456496</v>
      </c>
      <c r="K151" s="67">
        <f>Calc!AJ258</f>
        <v>253.37739964003924</v>
      </c>
      <c r="L151" s="67">
        <f>Calc!AK258</f>
        <v>0.66385409356581315</v>
      </c>
      <c r="M151" s="170">
        <f>Calc!AP258</f>
        <v>102.3494</v>
      </c>
      <c r="N151" s="170">
        <f>Calc!AQ258</f>
        <v>0.31929999999999997</v>
      </c>
      <c r="O151" s="170">
        <f>Calc!AW258</f>
        <v>102.3053</v>
      </c>
      <c r="P151" s="170">
        <f>Calc!AY258</f>
        <v>0.3154158419000338</v>
      </c>
      <c r="Q151" s="171">
        <f>Calc!BC258</f>
        <v>338.18455607303832</v>
      </c>
      <c r="R151" s="170">
        <f>Calc!BD258</f>
        <v>0.93578958523701083</v>
      </c>
      <c r="S151" s="67">
        <f>Input!E258</f>
        <v>0</v>
      </c>
      <c r="T151" s="65"/>
      <c r="U151" s="65">
        <f>Input!K151</f>
        <v>7.1634133631170794E-3</v>
      </c>
      <c r="W151" s="65">
        <f>Calc!AS151</f>
        <v>2.191028424282263E-5</v>
      </c>
      <c r="X151" s="65">
        <f>Calc!AT151</f>
        <v>1.1446346991412805E-7</v>
      </c>
      <c r="Y151" s="65">
        <f>Calc!AN151</f>
        <v>1.001243195924864</v>
      </c>
      <c r="Z151" s="65">
        <f>Calc!AO151</f>
        <v>1.6200185409504912E-3</v>
      </c>
      <c r="AA151" s="65">
        <f t="shared" si="18"/>
        <v>1.2533773996400392</v>
      </c>
      <c r="AB151" s="65">
        <f t="shared" si="19"/>
        <v>2.6181992701456496E-3</v>
      </c>
    </row>
    <row r="152" spans="1:28" x14ac:dyDescent="0.2">
      <c r="A152" s="65">
        <f>Input!A20</f>
        <v>9971</v>
      </c>
      <c r="B152" s="65" t="str">
        <f>Input!B20</f>
        <v>Saqia2-10,60</v>
      </c>
      <c r="C152" s="169">
        <f>Calc!O20*1000</f>
        <v>313.35626004992287</v>
      </c>
      <c r="D152" s="169">
        <f>Calc!P20*1000</f>
        <v>2.0407879814136002E-2</v>
      </c>
      <c r="E152" s="169">
        <f>Calc!X20</f>
        <v>4.5665141147373376</v>
      </c>
      <c r="F152" s="169">
        <f>Calc!Y20</f>
        <v>5.8409159047164375E-3</v>
      </c>
      <c r="G152" s="169">
        <f>Calc!AN20</f>
        <v>0.70950035280682688</v>
      </c>
      <c r="H152" s="68">
        <f>Calc!AO20</f>
        <v>1.402723923128821E-3</v>
      </c>
      <c r="I152" s="67">
        <f>Calc!AH20</f>
        <v>148.9929009339188</v>
      </c>
      <c r="J152" s="67">
        <f>Calc!AI20</f>
        <v>0.35070517129647721</v>
      </c>
      <c r="K152" s="67">
        <f>Calc!AJ20</f>
        <v>74.504650556236342</v>
      </c>
      <c r="L152" s="67">
        <f>Calc!AK20</f>
        <v>1.5587184370923559</v>
      </c>
      <c r="M152" s="170">
        <f>Calc!AP20</f>
        <v>115.5881</v>
      </c>
      <c r="N152" s="170">
        <f>Calc!AQ20</f>
        <v>0.49080000000000001</v>
      </c>
      <c r="O152" s="170">
        <f>Calc!AW20</f>
        <v>115.23399999999999</v>
      </c>
      <c r="P152" s="170">
        <f>Calc!AY20</f>
        <v>0.54984394932323566</v>
      </c>
      <c r="Q152" s="171">
        <f>Calc!BC20</f>
        <v>103.13706265877875</v>
      </c>
      <c r="R152" s="170">
        <f>Calc!BD20</f>
        <v>2.1636664228203073</v>
      </c>
      <c r="S152" s="67">
        <f>Input!E20</f>
        <v>10.6</v>
      </c>
      <c r="T152" s="65"/>
      <c r="U152" s="65">
        <f>Input!K152</f>
        <v>7.1596603512447824E-3</v>
      </c>
      <c r="W152" s="65">
        <f>Calc!AS152</f>
        <v>2.5110662064227532E-3</v>
      </c>
      <c r="X152" s="65">
        <f>Calc!AT152</f>
        <v>4.5800912160942382E-6</v>
      </c>
      <c r="Y152" s="65">
        <f>Calc!AN152</f>
        <v>9.4692426494976153E-2</v>
      </c>
      <c r="Z152" s="65">
        <f>Calc!AO152</f>
        <v>3.2930721562621397E-4</v>
      </c>
      <c r="AA152" s="65">
        <f t="shared" si="18"/>
        <v>1.0745046505562363</v>
      </c>
      <c r="AB152" s="65">
        <f t="shared" si="19"/>
        <v>3.507051712964772E-4</v>
      </c>
    </row>
    <row r="153" spans="1:28" x14ac:dyDescent="0.2">
      <c r="A153" s="65">
        <f>Input!A16</f>
        <v>9969</v>
      </c>
      <c r="B153" s="65" t="str">
        <f>Input!B16</f>
        <v>Saqia1-17,55</v>
      </c>
      <c r="C153" s="169">
        <f>Calc!O16*1000</f>
        <v>1591.5268831364565</v>
      </c>
      <c r="D153" s="169">
        <f>Calc!P16*1000</f>
        <v>0.12484456506486354</v>
      </c>
      <c r="E153" s="169">
        <f>Calc!X16</f>
        <v>45.464872768378484</v>
      </c>
      <c r="F153" s="169">
        <f>Calc!Y16</f>
        <v>8.272140707031167E-2</v>
      </c>
      <c r="G153" s="169">
        <f>Calc!AN16</f>
        <v>0.7164878499757813</v>
      </c>
      <c r="H153" s="68">
        <f>Calc!AO16</f>
        <v>1.6312577558658167E-3</v>
      </c>
      <c r="I153" s="67">
        <f>Calc!AH16</f>
        <v>76.836481769406134</v>
      </c>
      <c r="J153" s="67">
        <f>Calc!AI16</f>
        <v>0.22385442570119168</v>
      </c>
      <c r="K153" s="67">
        <f>Calc!AJ16</f>
        <v>70.193789244887398</v>
      </c>
      <c r="L153" s="67">
        <f>Calc!AK16</f>
        <v>1.3977242135027463</v>
      </c>
      <c r="M153" s="170">
        <f>Calc!AP16</f>
        <v>118.56019999999999</v>
      </c>
      <c r="N153" s="170">
        <f>Calc!AQ16</f>
        <v>0.58940000000000003</v>
      </c>
      <c r="O153" s="170">
        <f>Calc!AW16</f>
        <v>117.8617</v>
      </c>
      <c r="P153" s="170">
        <f>Calc!AY16</f>
        <v>0.67176998208632921</v>
      </c>
      <c r="Q153" s="171">
        <f>Calc!BC16</f>
        <v>97.892762950123952</v>
      </c>
      <c r="R153" s="170">
        <f>Calc!BD16</f>
        <v>1.9580905908282777</v>
      </c>
      <c r="S153" s="67">
        <f>Input!E16</f>
        <v>17.55</v>
      </c>
      <c r="T153" s="65"/>
      <c r="U153" s="65">
        <f>Input!K153</f>
        <v>7.1633021250626355E-3</v>
      </c>
      <c r="W153" s="65">
        <f>Calc!AS153</f>
        <v>2.1985572603376553E-5</v>
      </c>
      <c r="X153" s="65">
        <f>Calc!AT153</f>
        <v>5.3089745456048894E-8</v>
      </c>
      <c r="Y153" s="65">
        <f>Calc!AN153</f>
        <v>1.0038903232301035</v>
      </c>
      <c r="Z153" s="65">
        <f>Calc!AO153</f>
        <v>1.9689111567859677E-3</v>
      </c>
      <c r="AA153" s="65">
        <f t="shared" si="18"/>
        <v>1.0701937892448874</v>
      </c>
      <c r="AB153" s="65">
        <f t="shared" si="19"/>
        <v>2.2385442570119169E-4</v>
      </c>
    </row>
    <row r="154" spans="1:28" x14ac:dyDescent="0.2">
      <c r="A154" s="65">
        <f>Input!A200</f>
        <v>10176</v>
      </c>
      <c r="B154" s="65" t="str">
        <f>Input!B200</f>
        <v>LA-10-01 top</v>
      </c>
      <c r="C154" s="169">
        <f>Calc!O200*1000</f>
        <v>245.40412936304543</v>
      </c>
      <c r="D154" s="169">
        <f>Calc!P200*1000</f>
        <v>1.7553605053766404E-2</v>
      </c>
      <c r="E154" s="169">
        <f>Calc!X200</f>
        <v>3.3032980983708855</v>
      </c>
      <c r="F154" s="169">
        <f>Calc!Y200</f>
        <v>5.3139606636250884E-3</v>
      </c>
      <c r="G154" s="169">
        <f>Calc!AN200</f>
        <v>0.87614578114152075</v>
      </c>
      <c r="H154" s="68">
        <f>Calc!AO200</f>
        <v>1.7919574140043363E-3</v>
      </c>
      <c r="I154" s="67">
        <f>Calc!AH200</f>
        <v>198.46636469827357</v>
      </c>
      <c r="J154" s="67">
        <f>Calc!AI200</f>
        <v>0.51623721703939918</v>
      </c>
      <c r="K154" s="67">
        <f>Calc!AJ200</f>
        <v>275.47298440255054</v>
      </c>
      <c r="L154" s="67">
        <f>Calc!AK200</f>
        <v>1.6020745200698561</v>
      </c>
      <c r="M154" s="170">
        <f>Calc!AP200</f>
        <v>119.2216</v>
      </c>
      <c r="N154" s="170">
        <f>Calc!AQ200</f>
        <v>0.53139999999999998</v>
      </c>
      <c r="O154" s="170">
        <f>Calc!AW200</f>
        <v>118.96129999999999</v>
      </c>
      <c r="P154" s="170">
        <f>Calc!AY200</f>
        <v>0.52592215413681676</v>
      </c>
      <c r="Q154" s="171">
        <f>Calc!BC200</f>
        <v>385.3706081418494</v>
      </c>
      <c r="R154" s="170">
        <f>Calc!BD200</f>
        <v>2.3130402855589915</v>
      </c>
      <c r="S154" s="67">
        <f>Input!E200</f>
        <v>0</v>
      </c>
      <c r="T154" s="65"/>
      <c r="U154" s="65">
        <f>Input!K154</f>
        <v>7.1667971168302017E-3</v>
      </c>
      <c r="W154" s="65">
        <f>Calc!AS154</f>
        <v>1.7102603848904334E-4</v>
      </c>
      <c r="X154" s="65">
        <f>Calc!AT154</f>
        <v>2.9688947567792855E-7</v>
      </c>
      <c r="Y154" s="65">
        <f>Calc!AN154</f>
        <v>7.72439935727227E-2</v>
      </c>
      <c r="Z154" s="65">
        <f>Calc!AO154</f>
        <v>2.4650796597797288E-4</v>
      </c>
      <c r="AA154" s="65">
        <f t="shared" si="18"/>
        <v>1.2754729844025505</v>
      </c>
      <c r="AB154" s="65">
        <f t="shared" si="19"/>
        <v>5.1623721703939916E-4</v>
      </c>
    </row>
    <row r="155" spans="1:28" x14ac:dyDescent="0.2">
      <c r="A155" s="65">
        <f>Input!A218</f>
        <v>10176</v>
      </c>
      <c r="B155" s="65" t="str">
        <f>Input!B218</f>
        <v>LA-10-01 top</v>
      </c>
      <c r="C155" s="169">
        <f>Calc!O218*1000</f>
        <v>245.40412936304543</v>
      </c>
      <c r="D155" s="169">
        <f>Calc!P218*1000</f>
        <v>1.7553605053766404E-2</v>
      </c>
      <c r="E155" s="169">
        <f>Calc!X218</f>
        <v>3.3032980983708855</v>
      </c>
      <c r="F155" s="169">
        <f>Calc!Y218</f>
        <v>5.3139606636250884E-3</v>
      </c>
      <c r="G155" s="169">
        <f>Calc!AN218</f>
        <v>0.87614578114152075</v>
      </c>
      <c r="H155" s="68">
        <f>Calc!AO218</f>
        <v>1.7919574140043363E-3</v>
      </c>
      <c r="I155" s="67">
        <f>Calc!AH218</f>
        <v>198.46636469827357</v>
      </c>
      <c r="J155" s="67">
        <f>Calc!AI218</f>
        <v>0.51623721703939918</v>
      </c>
      <c r="K155" s="67">
        <f>Calc!AJ218</f>
        <v>275.47298440255054</v>
      </c>
      <c r="L155" s="67">
        <f>Calc!AK218</f>
        <v>1.6020745200698561</v>
      </c>
      <c r="M155" s="170">
        <f>Calc!AP218</f>
        <v>119.2216</v>
      </c>
      <c r="N155" s="170">
        <f>Calc!AQ218</f>
        <v>0.52090000000000003</v>
      </c>
      <c r="O155" s="170">
        <f>Calc!AW218</f>
        <v>118.96129999999999</v>
      </c>
      <c r="P155" s="170">
        <f>Calc!AY218</f>
        <v>0.52592215413681676</v>
      </c>
      <c r="Q155" s="171">
        <f>Calc!BC218</f>
        <v>385.3706081418494</v>
      </c>
      <c r="R155" s="170">
        <f>Calc!BD218</f>
        <v>2.3130402855589915</v>
      </c>
      <c r="S155" s="67">
        <f>Input!E218</f>
        <v>0</v>
      </c>
      <c r="T155" s="65"/>
      <c r="U155" s="65">
        <f>Input!K155</f>
        <v>7.1633021250626355E-3</v>
      </c>
      <c r="W155" s="65">
        <f>Calc!AS155</f>
        <v>2.1985572603376553E-5</v>
      </c>
      <c r="X155" s="65">
        <f>Calc!AT155</f>
        <v>5.3089745456048894E-8</v>
      </c>
      <c r="Y155" s="65">
        <f>Calc!AN155</f>
        <v>1.0038903232301035</v>
      </c>
      <c r="Z155" s="65">
        <f>Calc!AO155</f>
        <v>1.9689111567859677E-3</v>
      </c>
      <c r="AA155" s="65">
        <f t="shared" si="18"/>
        <v>1.2754729844025505</v>
      </c>
      <c r="AB155" s="65">
        <f t="shared" si="19"/>
        <v>5.1623721703939916E-4</v>
      </c>
    </row>
    <row r="156" spans="1:28" ht="13.5" customHeight="1" x14ac:dyDescent="0.2">
      <c r="A156" s="65">
        <f>Input!A18</f>
        <v>9970</v>
      </c>
      <c r="B156" s="65" t="str">
        <f>Input!B18</f>
        <v>Saqia1-17,65</v>
      </c>
      <c r="C156" s="169">
        <f>Calc!O18*1000</f>
        <v>3060.6513629966057</v>
      </c>
      <c r="D156" s="169">
        <f>Calc!P18*1000</f>
        <v>0.23357916029849743</v>
      </c>
      <c r="E156" s="169">
        <f>Calc!X18</f>
        <v>46.759988662300124</v>
      </c>
      <c r="F156" s="169">
        <f>Calc!Y18</f>
        <v>8.5409883129689584E-2</v>
      </c>
      <c r="G156" s="169">
        <f>Calc!AN18</f>
        <v>0.7146369208277934</v>
      </c>
      <c r="H156" s="68">
        <f>Calc!AO18</f>
        <v>1.6779549638411995E-3</v>
      </c>
      <c r="I156" s="67">
        <f>Calc!AH18</f>
        <v>143.21505905018876</v>
      </c>
      <c r="J156" s="67">
        <f>Calc!AI18</f>
        <v>0.42589364483357761</v>
      </c>
      <c r="K156" s="67">
        <f>Calc!AJ18</f>
        <v>56.093304489607036</v>
      </c>
      <c r="L156" s="67">
        <f>Calc!AK18</f>
        <v>0.78452746545848473</v>
      </c>
      <c r="M156" s="170">
        <f>Calc!AP18</f>
        <v>121.2687</v>
      </c>
      <c r="N156" s="170">
        <f>Calc!AQ18</f>
        <v>0.54879999999999995</v>
      </c>
      <c r="O156" s="170">
        <f>Calc!AW18</f>
        <v>120.8892</v>
      </c>
      <c r="P156" s="170">
        <f>Calc!AY18</f>
        <v>0.58017563085953905</v>
      </c>
      <c r="Q156" s="171">
        <f>Calc!BC18</f>
        <v>78.89935331810895</v>
      </c>
      <c r="R156" s="170">
        <f>Calc!BD18</f>
        <v>1.1110311037349898</v>
      </c>
      <c r="S156" s="67">
        <f>Input!E18</f>
        <v>17.649999999999999</v>
      </c>
    </row>
    <row r="157" spans="1:28" x14ac:dyDescent="0.2">
      <c r="A157" s="65">
        <f>Input!A446</f>
        <v>10347</v>
      </c>
      <c r="B157" s="65" t="str">
        <f>Input!B446</f>
        <v>SM7B1</v>
      </c>
      <c r="C157" s="169">
        <f>Calc!O446*1000</f>
        <v>1041.7096450643335</v>
      </c>
      <c r="D157" s="169">
        <f>Calc!P446*1000</f>
        <v>8.3132742174899882E-2</v>
      </c>
      <c r="E157" s="169">
        <f>Calc!X446</f>
        <v>131.28406786180781</v>
      </c>
      <c r="F157" s="169">
        <f>Calc!Y446</f>
        <v>0.21797912239975772</v>
      </c>
      <c r="G157" s="169">
        <f>Calc!AN446</f>
        <v>0.76652385939961554</v>
      </c>
      <c r="H157" s="68">
        <f>Calc!AO446</f>
        <v>1.6893028592206516E-3</v>
      </c>
      <c r="I157" s="67">
        <f>Calc!AH446</f>
        <v>18.508931451368301</v>
      </c>
      <c r="J157" s="67">
        <f>Calc!AI446</f>
        <v>5.1050387484549216E-2</v>
      </c>
      <c r="K157" s="67">
        <f>Calc!AJ446</f>
        <v>101.20696246956639</v>
      </c>
      <c r="L157" s="67">
        <f>Calc!AK446</f>
        <v>1.4541153834976936</v>
      </c>
      <c r="M157" s="170">
        <f>Calc!AP446</f>
        <v>126.2816</v>
      </c>
      <c r="N157" s="170">
        <f>Calc!AQ446</f>
        <v>0.62170000000000003</v>
      </c>
      <c r="O157" s="170">
        <f>Calc!AW446</f>
        <v>123.2928</v>
      </c>
      <c r="P157" s="170">
        <f>Calc!AY446</f>
        <v>1.638912995633375</v>
      </c>
      <c r="Q157" s="171">
        <f>Calc!BC446</f>
        <v>143.32391846886597</v>
      </c>
      <c r="R157" s="170">
        <f>Calc!BD446</f>
        <v>2.1633064606345016</v>
      </c>
      <c r="S157" s="67">
        <f>Input!E446</f>
        <v>0</v>
      </c>
      <c r="T157" s="65"/>
      <c r="U157" s="65">
        <f>Input!K157</f>
        <v>7.1618089601072354E-3</v>
      </c>
      <c r="W157" s="65">
        <f>Calc!AS157</f>
        <v>2.2066981630571247E-5</v>
      </c>
      <c r="X157" s="65">
        <f>Calc!AT157</f>
        <v>1.0770146135706152E-7</v>
      </c>
      <c r="Y157" s="65">
        <f>Calc!AN157</f>
        <v>1.0039479958311306</v>
      </c>
      <c r="Z157" s="65">
        <f>Calc!AO157</f>
        <v>1.7148711289865913E-3</v>
      </c>
      <c r="AA157" s="65">
        <f t="shared" ref="AA157:AA167" si="20">1+K157/1000</f>
        <v>1.1012069624695664</v>
      </c>
      <c r="AB157" s="65">
        <f t="shared" ref="AB157:AB167" si="21">J157/1000</f>
        <v>5.1050387484549215E-5</v>
      </c>
    </row>
    <row r="158" spans="1:28" x14ac:dyDescent="0.2">
      <c r="A158" s="65">
        <f>Input!A498</f>
        <v>10410</v>
      </c>
      <c r="B158" s="65" t="str">
        <f>Input!B498</f>
        <v>XRD26</v>
      </c>
      <c r="C158" s="169">
        <f>Calc!O498*1000</f>
        <v>908.39111224389637</v>
      </c>
      <c r="D158" s="169">
        <f>Calc!P498*1000</f>
        <v>7.8570154044927273E-2</v>
      </c>
      <c r="E158" s="169">
        <f>Calc!X498</f>
        <v>21.578280831012943</v>
      </c>
      <c r="F158" s="169">
        <f>Calc!Y498</f>
        <v>5.8216347071398757E-2</v>
      </c>
      <c r="G158" s="169">
        <f>Calc!AN498</f>
        <v>0.94583419110986799</v>
      </c>
      <c r="H158" s="68">
        <f>Calc!AO498</f>
        <v>3.0903172135044645E-3</v>
      </c>
      <c r="I158" s="67">
        <f>Calc!AH498</f>
        <v>121.43914011953493</v>
      </c>
      <c r="J158" s="67">
        <f>Calc!AI498</f>
        <v>0.51445583149085528</v>
      </c>
      <c r="K158" s="67">
        <f>Calc!AJ498</f>
        <v>311.37655487883853</v>
      </c>
      <c r="L158" s="67">
        <f>Calc!AK498</f>
        <v>2.066123251841558</v>
      </c>
      <c r="M158" s="170">
        <f>Calc!AP498</f>
        <v>129.1754</v>
      </c>
      <c r="N158" s="170">
        <f>Calc!AQ498</f>
        <v>0.89290000000000003</v>
      </c>
      <c r="O158" s="170">
        <f>Calc!AW498</f>
        <v>128.7355</v>
      </c>
      <c r="P158" s="170">
        <f>Calc!AY498</f>
        <v>0.89173558399273634</v>
      </c>
      <c r="Q158" s="171">
        <f>Calc!BC498</f>
        <v>447.78010384813314</v>
      </c>
      <c r="R158" s="170">
        <f>Calc!BD498</f>
        <v>3.177728332169782</v>
      </c>
      <c r="S158" s="67">
        <f>Input!E498</f>
        <v>0</v>
      </c>
      <c r="T158" s="65"/>
      <c r="U158" s="65">
        <f>Input!K158</f>
        <v>7.1611879989870062E-3</v>
      </c>
      <c r="W158" s="65">
        <f>Calc!AS158</f>
        <v>9.0872594781453561E-4</v>
      </c>
      <c r="X158" s="65">
        <f>Calc!AT158</f>
        <v>1.287701496271359E-6</v>
      </c>
      <c r="Y158" s="65">
        <f>Calc!AN158</f>
        <v>0.84576634068725154</v>
      </c>
      <c r="Z158" s="65">
        <f>Calc!AO158</f>
        <v>1.6501934273419761E-3</v>
      </c>
      <c r="AA158" s="65">
        <f t="shared" si="20"/>
        <v>1.3113765548788385</v>
      </c>
      <c r="AB158" s="65">
        <f t="shared" si="21"/>
        <v>5.1445583149085526E-4</v>
      </c>
    </row>
    <row r="159" spans="1:28" x14ac:dyDescent="0.2">
      <c r="A159" s="65">
        <f>Input!A206</f>
        <v>10179</v>
      </c>
      <c r="B159" s="65" t="str">
        <f>Input!B206</f>
        <v>LA-10-02 top</v>
      </c>
      <c r="C159" s="169">
        <f>Calc!O206*1000</f>
        <v>334.74438178289302</v>
      </c>
      <c r="D159" s="169">
        <f>Calc!P206*1000</f>
        <v>2.8079353629372059E-2</v>
      </c>
      <c r="E159" s="169">
        <f>Calc!X206</f>
        <v>1.6018850746754587</v>
      </c>
      <c r="F159" s="169">
        <f>Calc!Y206</f>
        <v>2.735827682742708E-3</v>
      </c>
      <c r="G159" s="169">
        <f>Calc!AN206</f>
        <v>1.0636325686778281</v>
      </c>
      <c r="H159" s="68">
        <f>Calc!AO206</f>
        <v>3.0229118272321978E-3</v>
      </c>
      <c r="I159" s="67">
        <f>Calc!AH206</f>
        <v>675.99915421672097</v>
      </c>
      <c r="J159" s="67">
        <f>Calc!AI206</f>
        <v>2.2407252020340263</v>
      </c>
      <c r="K159" s="67">
        <f>Calc!AJ206</f>
        <v>434.95691625076114</v>
      </c>
      <c r="L159" s="67">
        <f>Calc!AK206</f>
        <v>1.5731824033315587</v>
      </c>
      <c r="M159" s="170">
        <f>Calc!AP206</f>
        <v>133.1635</v>
      </c>
      <c r="N159" s="170">
        <f>Calc!AQ206</f>
        <v>0.75239999999999996</v>
      </c>
      <c r="O159" s="170">
        <f>Calc!AW206</f>
        <v>133.08500000000001</v>
      </c>
      <c r="P159" s="170">
        <f>Calc!AY206</f>
        <v>0.74541099494876162</v>
      </c>
      <c r="Q159" s="171">
        <f>Calc!BC206</f>
        <v>633.22185221989298</v>
      </c>
      <c r="R159" s="170">
        <f>Calc!BD206</f>
        <v>2.6494758252549189</v>
      </c>
      <c r="S159" s="67">
        <f>Input!E206</f>
        <v>0</v>
      </c>
      <c r="T159" s="65"/>
      <c r="U159" s="65">
        <f>Input!K159</f>
        <v>7.161331316979434E-3</v>
      </c>
      <c r="W159" s="65">
        <f>Calc!AS159</f>
        <v>2.1863002122590675E-5</v>
      </c>
      <c r="X159" s="65">
        <f>Calc!AT159</f>
        <v>5.8553433168589293E-8</v>
      </c>
      <c r="Y159" s="65">
        <f>Calc!AN159</f>
        <v>1.003272119836081</v>
      </c>
      <c r="Z159" s="65">
        <f>Calc!AO159</f>
        <v>1.6033411196091868E-3</v>
      </c>
      <c r="AA159" s="65">
        <f t="shared" si="20"/>
        <v>1.4349569162507612</v>
      </c>
      <c r="AB159" s="65">
        <f t="shared" si="21"/>
        <v>2.2407252020340261E-3</v>
      </c>
    </row>
    <row r="160" spans="1:28" x14ac:dyDescent="0.2">
      <c r="A160" s="65">
        <f>Input!A224</f>
        <v>10179</v>
      </c>
      <c r="B160" s="65" t="str">
        <f>Input!B224</f>
        <v>LA-10-02 top</v>
      </c>
      <c r="C160" s="169">
        <f>Calc!O224*1000</f>
        <v>334.74438178289302</v>
      </c>
      <c r="D160" s="169">
        <f>Calc!P224*1000</f>
        <v>2.8079353629372059E-2</v>
      </c>
      <c r="E160" s="169">
        <f>Calc!X224</f>
        <v>1.6018850746754587</v>
      </c>
      <c r="F160" s="169">
        <f>Calc!Y224</f>
        <v>2.735827682742708E-3</v>
      </c>
      <c r="G160" s="169">
        <f>Calc!AN224</f>
        <v>1.0636325686778281</v>
      </c>
      <c r="H160" s="68">
        <f>Calc!AO224</f>
        <v>3.0229118272321978E-3</v>
      </c>
      <c r="I160" s="67">
        <f>Calc!AH224</f>
        <v>675.99915421672097</v>
      </c>
      <c r="J160" s="67">
        <f>Calc!AI224</f>
        <v>2.2407252020340263</v>
      </c>
      <c r="K160" s="67">
        <f>Calc!AJ224</f>
        <v>434.95691625076114</v>
      </c>
      <c r="L160" s="67">
        <f>Calc!AK224</f>
        <v>1.5731824033315587</v>
      </c>
      <c r="M160" s="170">
        <f>Calc!AP224</f>
        <v>133.1635</v>
      </c>
      <c r="N160" s="170">
        <f>Calc!AQ224</f>
        <v>0.76729999999999998</v>
      </c>
      <c r="O160" s="170">
        <f>Calc!AW224</f>
        <v>133.08500000000001</v>
      </c>
      <c r="P160" s="170">
        <f>Calc!AY224</f>
        <v>0.74541099494876162</v>
      </c>
      <c r="Q160" s="171">
        <f>Calc!BC224</f>
        <v>633.22185221989298</v>
      </c>
      <c r="R160" s="170">
        <f>Calc!BD224</f>
        <v>2.6494758252549189</v>
      </c>
      <c r="S160" s="67">
        <f>Input!E224</f>
        <v>0</v>
      </c>
      <c r="T160" s="65"/>
      <c r="U160" s="65">
        <f>Input!K160</f>
        <v>7.1616224786491415E-3</v>
      </c>
      <c r="W160" s="65">
        <f>Calc!AS160</f>
        <v>5.0733362845011866E-4</v>
      </c>
      <c r="X160" s="65">
        <f>Calc!AT160</f>
        <v>1.0140503755299521E-6</v>
      </c>
      <c r="Y160" s="65">
        <f>Calc!AN160</f>
        <v>1.0497461429519945</v>
      </c>
      <c r="Z160" s="65">
        <f>Calc!AO160</f>
        <v>2.1199522342031699E-3</v>
      </c>
      <c r="AA160" s="65">
        <f t="shared" si="20"/>
        <v>1.4349569162507612</v>
      </c>
      <c r="AB160" s="65">
        <f t="shared" si="21"/>
        <v>2.2407252020340261E-3</v>
      </c>
    </row>
    <row r="161" spans="1:28" x14ac:dyDescent="0.2">
      <c r="A161" s="65">
        <f>Input!A48</f>
        <v>9810</v>
      </c>
      <c r="B161" s="65" t="str">
        <f>Input!B48</f>
        <v>JD 9</v>
      </c>
      <c r="C161" s="169">
        <f>Calc!O48*1000</f>
        <v>5768.6056085837845</v>
      </c>
      <c r="D161" s="169">
        <f>Calc!P48*1000</f>
        <v>0.26782234222789236</v>
      </c>
      <c r="E161" s="169">
        <f>Calc!X48</f>
        <v>34.109108046817795</v>
      </c>
      <c r="F161" s="169">
        <f>Calc!Y48</f>
        <v>5.6989344823934959E-2</v>
      </c>
      <c r="G161" s="169">
        <f>Calc!AN48</f>
        <v>1.0238000613983114</v>
      </c>
      <c r="H161" s="68">
        <f>Calc!AO48</f>
        <v>1.9650329397352027E-3</v>
      </c>
      <c r="I161" s="67">
        <f>Calc!AH48</f>
        <v>527.73539416070867</v>
      </c>
      <c r="J161" s="67">
        <f>Calc!AI48</f>
        <v>1.3427018834906383</v>
      </c>
      <c r="K161" s="67">
        <f>Calc!AJ48</f>
        <v>350.70163714743671</v>
      </c>
      <c r="L161" s="67">
        <f>Calc!AK48</f>
        <v>0.50654774666873459</v>
      </c>
      <c r="M161" s="170">
        <f>Calc!AP48</f>
        <v>140.63759999999999</v>
      </c>
      <c r="N161" s="170">
        <f>Calc!AQ48</f>
        <v>0.51890000000000003</v>
      </c>
      <c r="O161" s="170">
        <f>Calc!AW48</f>
        <v>140.53360000000001</v>
      </c>
      <c r="P161" s="170">
        <f>Calc!AY48</f>
        <v>0.52593663303200278</v>
      </c>
      <c r="Q161" s="171">
        <f>Calc!BC48</f>
        <v>521.40655668766863</v>
      </c>
      <c r="R161" s="170">
        <f>Calc!BD48</f>
        <v>1.079848901359358</v>
      </c>
      <c r="S161" s="67">
        <f>Input!E48</f>
        <v>-253</v>
      </c>
      <c r="T161" s="65"/>
      <c r="U161" s="65">
        <f>Input!K161</f>
        <v>7.1608371850411072E-3</v>
      </c>
      <c r="W161" s="65">
        <f>Calc!AS161</f>
        <v>2.19656818764571E-5</v>
      </c>
      <c r="X161" s="65">
        <f>Calc!AT161</f>
        <v>7.1588066271605978E-8</v>
      </c>
      <c r="Y161" s="65">
        <f>Calc!AN161</f>
        <v>1.003062658333193</v>
      </c>
      <c r="Z161" s="65">
        <f>Calc!AO161</f>
        <v>1.6373224092013077E-3</v>
      </c>
      <c r="AA161" s="65">
        <f t="shared" si="20"/>
        <v>1.3507016371474367</v>
      </c>
      <c r="AB161" s="65">
        <f t="shared" si="21"/>
        <v>1.3427018834906383E-3</v>
      </c>
    </row>
    <row r="162" spans="1:28" x14ac:dyDescent="0.2">
      <c r="A162" s="65">
        <f>Input!A442</f>
        <v>10355</v>
      </c>
      <c r="B162" s="65" t="str">
        <f>Input!B442</f>
        <v>Nam 19_ASR12</v>
      </c>
      <c r="C162" s="169">
        <f>Calc!O442*1000</f>
        <v>1195.2908256690255</v>
      </c>
      <c r="D162" s="169">
        <f>Calc!P442*1000</f>
        <v>9.0640639439475604E-2</v>
      </c>
      <c r="E162" s="169">
        <f>Calc!X442</f>
        <v>513.4466268485952</v>
      </c>
      <c r="F162" s="169">
        <f>Calc!Y442</f>
        <v>0.81219151094642594</v>
      </c>
      <c r="G162" s="169">
        <f>Calc!AN442</f>
        <v>0.89026512714491612</v>
      </c>
      <c r="H162" s="68">
        <f>Calc!AO442</f>
        <v>1.7347439548003139E-3</v>
      </c>
      <c r="I162" s="67">
        <f>Calc!AH442</f>
        <v>6.3149226067025497</v>
      </c>
      <c r="J162" s="67">
        <f>Calc!AI442</f>
        <v>1.5842024398183687E-2</v>
      </c>
      <c r="K162" s="67">
        <f>Calc!AJ442</f>
        <v>136.96204494383957</v>
      </c>
      <c r="L162" s="67">
        <f>Calc!AK442</f>
        <v>1.9081042293329322</v>
      </c>
      <c r="M162" s="170">
        <f>Calc!AP442</f>
        <v>157.92359999999999</v>
      </c>
      <c r="N162" s="170">
        <f>Calc!AQ442</f>
        <v>0.93859999999999999</v>
      </c>
      <c r="O162" s="170">
        <f>Calc!AW442</f>
        <v>147.9915</v>
      </c>
      <c r="P162" s="170">
        <f>Calc!AY442</f>
        <v>5.301175758512561</v>
      </c>
      <c r="Q162" s="171">
        <f>Calc!BC442</f>
        <v>207.95978834116974</v>
      </c>
      <c r="R162" s="170">
        <f>Calc!BD442</f>
        <v>4.2512337878860533</v>
      </c>
      <c r="S162" s="67">
        <f>Input!E442</f>
        <v>0</v>
      </c>
      <c r="T162" s="65"/>
      <c r="U162" s="65">
        <f>Input!K162</f>
        <v>7.1620425820793487E-3</v>
      </c>
      <c r="W162" s="65">
        <f>Calc!AS162</f>
        <v>9.3761661142235426E-5</v>
      </c>
      <c r="X162" s="65">
        <f>Calc!AT162</f>
        <v>1.3906550593550129E-7</v>
      </c>
      <c r="Y162" s="65">
        <f>Calc!AN162</f>
        <v>1.0898141282651748</v>
      </c>
      <c r="Z162" s="65">
        <f>Calc!AO162</f>
        <v>1.7970391494001661E-3</v>
      </c>
      <c r="AA162" s="65">
        <f t="shared" si="20"/>
        <v>1.1369620449438396</v>
      </c>
      <c r="AB162" s="65">
        <f t="shared" si="21"/>
        <v>1.5842024398183687E-5</v>
      </c>
    </row>
    <row r="163" spans="1:28" x14ac:dyDescent="0.2">
      <c r="A163" s="65">
        <f>Input!A210</f>
        <v>10181</v>
      </c>
      <c r="B163" s="65" t="str">
        <f>Input!B210</f>
        <v>LA-10-03 top</v>
      </c>
      <c r="C163" s="169">
        <f>Calc!O210*1000</f>
        <v>284.17155946977533</v>
      </c>
      <c r="D163" s="169">
        <f>Calc!P210*1000</f>
        <v>2.9061376926594728E-2</v>
      </c>
      <c r="E163" s="169">
        <f>Calc!X210</f>
        <v>1.2789747973649694</v>
      </c>
      <c r="F163" s="169">
        <f>Calc!Y210</f>
        <v>2.8013010005941523E-3</v>
      </c>
      <c r="G163" s="169">
        <f>Calc!AN210</f>
        <v>0.99484417732184516</v>
      </c>
      <c r="H163" s="68">
        <f>Calc!AO210</f>
        <v>3.249258781941614E-3</v>
      </c>
      <c r="I163" s="67">
        <f>Calc!AH210</f>
        <v>673.63138685376566</v>
      </c>
      <c r="J163" s="67">
        <f>Calc!AI210</f>
        <v>2.6481703828425367</v>
      </c>
      <c r="K163" s="67">
        <f>Calc!AJ210</f>
        <v>283.31240243408274</v>
      </c>
      <c r="L163" s="67">
        <f>Calc!AK210</f>
        <v>1.7885002121861866</v>
      </c>
      <c r="M163" s="170">
        <f>Calc!AP210</f>
        <v>148.86150000000001</v>
      </c>
      <c r="N163" s="170">
        <f>Calc!AQ210</f>
        <v>1.1009</v>
      </c>
      <c r="O163" s="170">
        <f>Calc!AW210</f>
        <v>148.7773</v>
      </c>
      <c r="P163" s="170">
        <f>Calc!AY210</f>
        <v>1.077960650419</v>
      </c>
      <c r="Q163" s="171">
        <f>Calc!BC210</f>
        <v>431.12956145872135</v>
      </c>
      <c r="R163" s="170">
        <f>Calc!BD210</f>
        <v>3.0211658814746718</v>
      </c>
      <c r="S163" s="67">
        <f>Input!E210</f>
        <v>0</v>
      </c>
      <c r="T163" s="65"/>
      <c r="U163" s="65">
        <f>Input!K163</f>
        <v>7.1609339309528794E-3</v>
      </c>
      <c r="W163" s="65">
        <f>Calc!AS163</f>
        <v>2.229733888629464E-5</v>
      </c>
      <c r="X163" s="65">
        <f>Calc!AT163</f>
        <v>1.8359718320146827E-7</v>
      </c>
      <c r="Y163" s="65">
        <f>Calc!AN163</f>
        <v>1.0041455062531293</v>
      </c>
      <c r="Z163" s="65">
        <f>Calc!AO163</f>
        <v>1.7168597616519215E-3</v>
      </c>
      <c r="AA163" s="65">
        <f t="shared" si="20"/>
        <v>1.2833124024340827</v>
      </c>
      <c r="AB163" s="65">
        <f t="shared" si="21"/>
        <v>2.6481703828425368E-3</v>
      </c>
    </row>
    <row r="164" spans="1:28" x14ac:dyDescent="0.2">
      <c r="A164" s="65">
        <f>Input!A228</f>
        <v>10181</v>
      </c>
      <c r="B164" s="65" t="str">
        <f>Input!B228</f>
        <v>LA-10-03 top</v>
      </c>
      <c r="C164" s="169">
        <f>Calc!O228*1000</f>
        <v>284.17155946977533</v>
      </c>
      <c r="D164" s="169">
        <f>Calc!P228*1000</f>
        <v>2.9061376926594728E-2</v>
      </c>
      <c r="E164" s="169">
        <f>Calc!X228</f>
        <v>1.2789747973649694</v>
      </c>
      <c r="F164" s="169">
        <f>Calc!Y228</f>
        <v>2.8013010005941523E-3</v>
      </c>
      <c r="G164" s="169">
        <f>Calc!AN228</f>
        <v>0.99484417732184516</v>
      </c>
      <c r="H164" s="68">
        <f>Calc!AO228</f>
        <v>3.249258781941614E-3</v>
      </c>
      <c r="I164" s="67">
        <f>Calc!AH228</f>
        <v>673.63138685376566</v>
      </c>
      <c r="J164" s="67">
        <f>Calc!AI228</f>
        <v>2.6481703828425367</v>
      </c>
      <c r="K164" s="67">
        <f>Calc!AJ228</f>
        <v>283.31240243408274</v>
      </c>
      <c r="L164" s="67">
        <f>Calc!AK228</f>
        <v>1.7885002121861866</v>
      </c>
      <c r="M164" s="170">
        <f>Calc!AP228</f>
        <v>148.86150000000001</v>
      </c>
      <c r="N164" s="170">
        <f>Calc!AQ228</f>
        <v>1.0916999999999999</v>
      </c>
      <c r="O164" s="170">
        <f>Calc!AW228</f>
        <v>148.7773</v>
      </c>
      <c r="P164" s="170">
        <f>Calc!AY228</f>
        <v>1.077960650419</v>
      </c>
      <c r="Q164" s="171">
        <f>Calc!BC228</f>
        <v>431.12956145872135</v>
      </c>
      <c r="R164" s="170">
        <f>Calc!BD228</f>
        <v>3.0211658814746718</v>
      </c>
      <c r="S164" s="67">
        <f>Input!E228</f>
        <v>0</v>
      </c>
      <c r="T164" s="65"/>
      <c r="U164" s="65">
        <f>Input!K164</f>
        <v>7.1624376078688315E-3</v>
      </c>
      <c r="W164" s="65">
        <f>Calc!AS164</f>
        <v>2.1899191018041582E-4</v>
      </c>
      <c r="X164" s="65">
        <f>Calc!AT164</f>
        <v>6.2267464926906534E-7</v>
      </c>
      <c r="Y164" s="65">
        <f>Calc!AN164</f>
        <v>1.3006908712377476</v>
      </c>
      <c r="Z164" s="65">
        <f>Calc!AO164</f>
        <v>2.7638329902936365E-3</v>
      </c>
      <c r="AA164" s="65">
        <f t="shared" si="20"/>
        <v>1.2833124024340827</v>
      </c>
      <c r="AB164" s="65">
        <f t="shared" si="21"/>
        <v>2.6481703828425368E-3</v>
      </c>
    </row>
    <row r="165" spans="1:28" x14ac:dyDescent="0.2">
      <c r="A165" s="65">
        <f>Input!A400</f>
        <v>10341</v>
      </c>
      <c r="B165" s="65" t="str">
        <f>Input!B400</f>
        <v>Test ME</v>
      </c>
      <c r="C165" s="169">
        <f>Calc!O400*1000</f>
        <v>473.27965353598091</v>
      </c>
      <c r="D165" s="169">
        <f>Calc!P400*1000</f>
        <v>5.4263625506328926E-2</v>
      </c>
      <c r="E165" s="169">
        <f>Calc!X400</f>
        <v>392.00578175237331</v>
      </c>
      <c r="F165" s="169">
        <f>Calc!Y400</f>
        <v>0.62640534664853642</v>
      </c>
      <c r="G165" s="169">
        <f>Calc!AN400</f>
        <v>0.95272750873667222</v>
      </c>
      <c r="H165" s="68">
        <f>Calc!AO400</f>
        <v>2.1299006946126331E-3</v>
      </c>
      <c r="I165" s="67">
        <f>Calc!AH400</f>
        <v>3.4942178346984978</v>
      </c>
      <c r="J165" s="67">
        <f>Calc!AI400</f>
        <v>9.5936002417084769E-3</v>
      </c>
      <c r="K165" s="67">
        <f>Calc!AJ400</f>
        <v>176.37072298392599</v>
      </c>
      <c r="L165" s="67">
        <f>Calc!AK400</f>
        <v>2.9765667222661794</v>
      </c>
      <c r="M165" s="170">
        <f>Calc!AP400</f>
        <v>167.95650000000001</v>
      </c>
      <c r="N165" s="170">
        <f>Calc!AQ400</f>
        <v>1.4232</v>
      </c>
      <c r="O165" s="170">
        <f>Calc!AW400</f>
        <v>149.03030000000001</v>
      </c>
      <c r="P165" s="170">
        <f>Calc!AY400</f>
        <v>10.503604444560443</v>
      </c>
      <c r="Q165" s="171">
        <f>Calc!BC400</f>
        <v>268.58316592805755</v>
      </c>
      <c r="R165" s="170">
        <f>Calc!BD400</f>
        <v>9.1612513960883195</v>
      </c>
      <c r="S165" s="67">
        <f>Input!E400</f>
        <v>0</v>
      </c>
      <c r="T165" s="65"/>
      <c r="U165" s="65">
        <f>Input!K165</f>
        <v>7.160677927830799E-3</v>
      </c>
      <c r="W165" s="65">
        <f>Calc!AS165</f>
        <v>2.2007323928458897E-5</v>
      </c>
      <c r="X165" s="65">
        <f>Calc!AT165</f>
        <v>5.3035393534904239E-8</v>
      </c>
      <c r="Y165" s="65">
        <f>Calc!AN165</f>
        <v>1.0067106410885049</v>
      </c>
      <c r="Z165" s="65">
        <f>Calc!AO165</f>
        <v>1.7719727150239315E-3</v>
      </c>
      <c r="AA165" s="65">
        <f t="shared" si="20"/>
        <v>1.176370722983926</v>
      </c>
      <c r="AB165" s="65">
        <f t="shared" si="21"/>
        <v>9.5936002417084773E-6</v>
      </c>
    </row>
    <row r="166" spans="1:28" x14ac:dyDescent="0.2">
      <c r="A166" s="65">
        <f>Input!A34</f>
        <v>9804</v>
      </c>
      <c r="B166" s="65" t="str">
        <f>Input!B34</f>
        <v>EB 6-11</v>
      </c>
      <c r="C166" s="169">
        <f>Calc!O34*1000</f>
        <v>3169.0354354105789</v>
      </c>
      <c r="D166" s="169">
        <f>Calc!P34*1000</f>
        <v>0.14594191020387595</v>
      </c>
      <c r="E166" s="169">
        <f>Calc!X34</f>
        <v>9.2320946824324235</v>
      </c>
      <c r="F166" s="169">
        <f>Calc!Y34</f>
        <v>1.0252980443935635E-2</v>
      </c>
      <c r="G166" s="169">
        <f>Calc!AN34</f>
        <v>1.0665164987655571</v>
      </c>
      <c r="H166" s="68">
        <f>Calc!AO34</f>
        <v>1.4685379808657027E-3</v>
      </c>
      <c r="I166" s="67">
        <f>Calc!AH34</f>
        <v>1123.3975358570333</v>
      </c>
      <c r="J166" s="67">
        <f>Calc!AI34</f>
        <v>1.9866209946744746</v>
      </c>
      <c r="K166" s="67">
        <f>Calc!AJ34</f>
        <v>351.65945535073507</v>
      </c>
      <c r="L166" s="67">
        <f>Calc!AK34</f>
        <v>0.64863131292122278</v>
      </c>
      <c r="M166" s="170">
        <f>Calc!AP34</f>
        <v>152.05029999999999</v>
      </c>
      <c r="N166" s="170">
        <f>Calc!AQ34</f>
        <v>0.45540000000000003</v>
      </c>
      <c r="O166" s="170">
        <f>Calc!AW34</f>
        <v>151.99969999999999</v>
      </c>
      <c r="P166" s="170">
        <f>Calc!AY34</f>
        <v>0.45109593342033549</v>
      </c>
      <c r="Q166" s="171">
        <f>Calc!BC34</f>
        <v>540.02504834259412</v>
      </c>
      <c r="R166" s="170">
        <f>Calc!BD34</f>
        <v>1.2102721439834503</v>
      </c>
      <c r="S166" s="67">
        <f>Input!E34</f>
        <v>-335</v>
      </c>
      <c r="T166" s="65"/>
      <c r="U166" s="65">
        <f>Input!K166</f>
        <v>7.1634369690067668E-3</v>
      </c>
      <c r="W166" s="65">
        <f>Calc!AS166</f>
        <v>2.4034243852490952E-5</v>
      </c>
      <c r="X166" s="65">
        <f>Calc!AT166</f>
        <v>5.7175167958617611E-8</v>
      </c>
      <c r="Y166" s="65">
        <f>Calc!AN166</f>
        <v>1.34646623743028</v>
      </c>
      <c r="Z166" s="65">
        <f>Calc!AO166</f>
        <v>2.5875044035374673E-3</v>
      </c>
      <c r="AA166" s="65">
        <f t="shared" si="20"/>
        <v>1.3516594553507351</v>
      </c>
      <c r="AB166" s="65">
        <f t="shared" si="21"/>
        <v>1.9866209946744744E-3</v>
      </c>
    </row>
    <row r="167" spans="1:28" x14ac:dyDescent="0.2">
      <c r="A167" s="65">
        <f>Input!A248</f>
        <v>10198</v>
      </c>
      <c r="B167" s="65" t="str">
        <f>Input!B248</f>
        <v>LA-19-12 top</v>
      </c>
      <c r="C167" s="169">
        <f>Calc!O248*1000</f>
        <v>328.15080368965994</v>
      </c>
      <c r="D167" s="169">
        <f>Calc!P248*1000</f>
        <v>2.5778450624475584E-2</v>
      </c>
      <c r="E167" s="169">
        <f>Calc!X248</f>
        <v>4.4027664203411337E-2</v>
      </c>
      <c r="F167" s="169">
        <f>Calc!Y248</f>
        <v>1.9128042523904713E-4</v>
      </c>
      <c r="G167" s="169">
        <f>Calc!AN248</f>
        <v>1.0165894699381699</v>
      </c>
      <c r="H167" s="68">
        <f>Calc!AO248</f>
        <v>3.1204522028740402E-3</v>
      </c>
      <c r="I167" s="67">
        <f>Calc!AH248</f>
        <v>23033.182819458936</v>
      </c>
      <c r="J167" s="67">
        <f>Calc!AI248</f>
        <v>122.51178066097447</v>
      </c>
      <c r="K167" s="67">
        <f>Calc!AJ248</f>
        <v>276.88879809973656</v>
      </c>
      <c r="L167" s="67">
        <f>Calc!AK248</f>
        <v>2.3985249036265923</v>
      </c>
      <c r="M167" s="170">
        <f>Calc!AP248</f>
        <v>157.39490000000001</v>
      </c>
      <c r="N167" s="170">
        <f>Calc!AQ248</f>
        <v>1.2414000000000001</v>
      </c>
      <c r="O167" s="170">
        <f>Calc!AW248</f>
        <v>157.39230000000001</v>
      </c>
      <c r="P167" s="170">
        <f>Calc!AY248</f>
        <v>1.2273512681035514</v>
      </c>
      <c r="Q167" s="171">
        <f>Calc!BC248</f>
        <v>431.72399725429023</v>
      </c>
      <c r="R167" s="170">
        <f>Calc!BD248</f>
        <v>4.0276475129896916</v>
      </c>
      <c r="S167" s="67">
        <f>Input!E248</f>
        <v>0</v>
      </c>
      <c r="T167" s="65"/>
      <c r="U167" s="65">
        <f>Input!K167</f>
        <v>7.1610435313046224E-3</v>
      </c>
      <c r="W167" s="65">
        <f>Calc!AS167</f>
        <v>2.1963102459138921E-5</v>
      </c>
      <c r="X167" s="65">
        <f>Calc!AT167</f>
        <v>6.052820103746101E-8</v>
      </c>
      <c r="Y167" s="65">
        <f>Calc!AN167</f>
        <v>1.0068144691037721</v>
      </c>
      <c r="Z167" s="65">
        <f>Calc!AO167</f>
        <v>1.5285894129071203E-3</v>
      </c>
      <c r="AA167" s="65">
        <f t="shared" si="20"/>
        <v>1.2768887980997365</v>
      </c>
      <c r="AB167" s="65">
        <f t="shared" si="21"/>
        <v>0.12251178066097447</v>
      </c>
    </row>
    <row r="168" spans="1:28" ht="13.5" customHeight="1" x14ac:dyDescent="0.2">
      <c r="A168" s="65">
        <f>Input!A266</f>
        <v>10198</v>
      </c>
      <c r="B168" s="65" t="str">
        <f>Input!B266</f>
        <v>LA-19-12 top</v>
      </c>
      <c r="C168" s="169">
        <f>Calc!O266*1000</f>
        <v>328.15080368965994</v>
      </c>
      <c r="D168" s="169">
        <f>Calc!P266*1000</f>
        <v>2.5778450624475584E-2</v>
      </c>
      <c r="E168" s="169">
        <f>Calc!X266</f>
        <v>4.4027664203411337E-2</v>
      </c>
      <c r="F168" s="169">
        <f>Calc!Y266</f>
        <v>1.9128042523904713E-4</v>
      </c>
      <c r="G168" s="169">
        <f>Calc!AN266</f>
        <v>1.0165894699381699</v>
      </c>
      <c r="H168" s="68">
        <f>Calc!AO266</f>
        <v>3.1204522028740402E-3</v>
      </c>
      <c r="I168" s="67">
        <f>Calc!AH266</f>
        <v>23033.182819458936</v>
      </c>
      <c r="J168" s="67">
        <f>Calc!AI266</f>
        <v>122.51178066097447</v>
      </c>
      <c r="K168" s="67">
        <f>Calc!AJ266</f>
        <v>276.88879809973656</v>
      </c>
      <c r="L168" s="67">
        <f>Calc!AK266</f>
        <v>2.3985249036265923</v>
      </c>
      <c r="M168" s="170">
        <f>Calc!AP266</f>
        <v>157.39490000000001</v>
      </c>
      <c r="N168" s="170">
        <f>Calc!AQ266</f>
        <v>1.2425999999999999</v>
      </c>
      <c r="O168" s="170">
        <f>Calc!AW266</f>
        <v>157.39230000000001</v>
      </c>
      <c r="P168" s="170">
        <f>Calc!AY266</f>
        <v>1.2273512681035514</v>
      </c>
      <c r="Q168" s="171">
        <f>Calc!BC266</f>
        <v>431.72399725429023</v>
      </c>
      <c r="R168" s="170">
        <f>Calc!BD266</f>
        <v>4.0276475129896916</v>
      </c>
      <c r="S168" s="67">
        <f>Input!E266</f>
        <v>0</v>
      </c>
    </row>
    <row r="169" spans="1:28" x14ac:dyDescent="0.2">
      <c r="A169" s="65">
        <f>Input!A518</f>
        <v>10416</v>
      </c>
      <c r="B169" s="65" t="str">
        <f>Input!B518</f>
        <v>AF18-182</v>
      </c>
      <c r="C169" s="169">
        <f>Calc!O518*1000</f>
        <v>14.283150812631794</v>
      </c>
      <c r="D169" s="169">
        <f>Calc!P518*1000</f>
        <v>6.2516643067460936E-2</v>
      </c>
      <c r="E169" s="169">
        <f>Calc!X518</f>
        <v>2.148694504273986</v>
      </c>
      <c r="F169" s="169">
        <f>Calc!Y518</f>
        <v>1.7251698474931885E-2</v>
      </c>
      <c r="G169" s="169">
        <f>Calc!AN518</f>
        <v>1.1173781985514337</v>
      </c>
      <c r="H169" s="68">
        <f>Calc!AO518</f>
        <v>3.4203102949113114E-2</v>
      </c>
      <c r="I169" s="67">
        <f>Calc!AH518</f>
        <v>22.770019585315303</v>
      </c>
      <c r="J169" s="67">
        <f>Calc!AI518</f>
        <v>0.71364544947144837</v>
      </c>
      <c r="K169" s="67">
        <f>Calc!AJ518</f>
        <v>343.33819082783168</v>
      </c>
      <c r="L169" s="67">
        <f>Calc!AK518</f>
        <v>16.952554726509206</v>
      </c>
      <c r="M169" s="170">
        <f>Calc!AP518</f>
        <v>170.10720000000001</v>
      </c>
      <c r="N169" s="170">
        <f>Calc!AQ518</f>
        <v>13.4848</v>
      </c>
      <c r="O169" s="170">
        <f>Calc!AW518</f>
        <v>167.48339999999999</v>
      </c>
      <c r="P169" s="170">
        <f>Calc!AY518</f>
        <v>12.693494478808141</v>
      </c>
      <c r="Q169" s="171">
        <f>Calc!BC518</f>
        <v>550.79580151392906</v>
      </c>
      <c r="R169" s="170">
        <f>Calc!BD518</f>
        <v>33.599260807461583</v>
      </c>
      <c r="S169" s="67">
        <f>Input!E518</f>
        <v>0</v>
      </c>
      <c r="T169" s="65"/>
      <c r="U169" s="65">
        <f>Input!K169</f>
        <v>7.1657724891081654E-3</v>
      </c>
      <c r="W169" s="65">
        <f>Calc!AS169</f>
        <v>2.2251243698969358E-5</v>
      </c>
      <c r="X169" s="65">
        <f>Calc!AT169</f>
        <v>2.0852154195293996E-7</v>
      </c>
      <c r="Y169" s="65">
        <f>Calc!AN169</f>
        <v>1.0040465985732157</v>
      </c>
      <c r="Z169" s="65">
        <f>Calc!AO169</f>
        <v>2.5728312651768326E-3</v>
      </c>
      <c r="AA169" s="65">
        <f t="shared" ref="AA169:AA181" si="22">1+K169/1000</f>
        <v>1.3433381908278317</v>
      </c>
      <c r="AB169" s="65">
        <f t="shared" ref="AB169:AB181" si="23">J169/1000</f>
        <v>7.136454494714484E-4</v>
      </c>
    </row>
    <row r="170" spans="1:28" x14ac:dyDescent="0.2">
      <c r="A170" s="65">
        <f>Input!A512</f>
        <v>10416</v>
      </c>
      <c r="B170" s="65" t="str">
        <f>Input!B512</f>
        <v>AF18-182</v>
      </c>
      <c r="C170" s="169">
        <f>Calc!O512*1000</f>
        <v>14.283162680913431</v>
      </c>
      <c r="D170" s="169">
        <f>Calc!P512*1000</f>
        <v>6.2516624451242175E-2</v>
      </c>
      <c r="E170" s="169">
        <f>Calc!X512</f>
        <v>2.252855902133212</v>
      </c>
      <c r="F170" s="169">
        <f>Calc!Y512</f>
        <v>1.8087987596190319E-2</v>
      </c>
      <c r="G170" s="169">
        <f>Calc!AN512</f>
        <v>1.1173441125251893</v>
      </c>
      <c r="H170" s="68">
        <f>Calc!AO512</f>
        <v>3.4202844643117625E-2</v>
      </c>
      <c r="I170" s="67">
        <f>Calc!AH512</f>
        <v>21.716727226033182</v>
      </c>
      <c r="J170" s="67">
        <f>Calc!AI512</f>
        <v>0.68064862055619491</v>
      </c>
      <c r="K170" s="67">
        <f>Calc!AJ512</f>
        <v>305.04346373753964</v>
      </c>
      <c r="L170" s="67">
        <f>Calc!AK512</f>
        <v>16.820012177089158</v>
      </c>
      <c r="M170" s="170">
        <f>Calc!AP512</f>
        <v>183.5042</v>
      </c>
      <c r="N170" s="170">
        <f>Calc!AQ512</f>
        <v>14.9763</v>
      </c>
      <c r="O170" s="170">
        <f>Calc!AW512</f>
        <v>180.67240000000001</v>
      </c>
      <c r="P170" s="170">
        <f>Calc!AY512</f>
        <v>14.723169695830087</v>
      </c>
      <c r="Q170" s="171">
        <f>Calc!BC512</f>
        <v>507.91932385429118</v>
      </c>
      <c r="R170" s="170">
        <f>Calc!BD512</f>
        <v>35.067641821779112</v>
      </c>
      <c r="S170" s="67">
        <f>Input!E512</f>
        <v>0</v>
      </c>
      <c r="T170" s="65"/>
      <c r="U170" s="65">
        <f>Input!K170</f>
        <v>7.1603242866277719E-3</v>
      </c>
      <c r="W170" s="65">
        <f>Calc!AS170</f>
        <v>1.6917861370415095E-3</v>
      </c>
      <c r="X170" s="65">
        <f>Calc!AT170</f>
        <v>2.5172241659193739E-6</v>
      </c>
      <c r="Y170" s="65">
        <f>Calc!AN170</f>
        <v>1.7592600135347396</v>
      </c>
      <c r="Z170" s="65">
        <f>Calc!AO170</f>
        <v>3.5604670998802277E-3</v>
      </c>
      <c r="AA170" s="65">
        <f t="shared" si="22"/>
        <v>1.3050434637375397</v>
      </c>
      <c r="AB170" s="65">
        <f t="shared" si="23"/>
        <v>6.8064862055619492E-4</v>
      </c>
    </row>
    <row r="171" spans="1:28" x14ac:dyDescent="0.2">
      <c r="A171" s="65">
        <f>Input!A160</f>
        <v>10238</v>
      </c>
      <c r="B171" s="65" t="str">
        <f>Input!B160</f>
        <v>M5_14_42 1.00</v>
      </c>
      <c r="C171" s="169">
        <f>Calc!O160*1000</f>
        <v>617.45571238248056</v>
      </c>
      <c r="D171" s="169">
        <f>Calc!P160*1000</f>
        <v>3.0195460337266944E-2</v>
      </c>
      <c r="E171" s="169">
        <f>Calc!X160</f>
        <v>0.95737766716430373</v>
      </c>
      <c r="F171" s="169">
        <f>Calc!Y160</f>
        <v>1.9130184037990095E-3</v>
      </c>
      <c r="G171" s="169">
        <f>Calc!AN160</f>
        <v>1.0497461429519945</v>
      </c>
      <c r="H171" s="68">
        <f>Calc!AO160</f>
        <v>2.1199522342031699E-3</v>
      </c>
      <c r="I171" s="67">
        <f>Calc!AH160</f>
        <v>2075.6974077273467</v>
      </c>
      <c r="J171" s="67">
        <f>Calc!AI160</f>
        <v>5.8961119796852257</v>
      </c>
      <c r="K171" s="67">
        <f>Calc!AJ160</f>
        <v>226.18605193924733</v>
      </c>
      <c r="L171" s="67">
        <f>Calc!AK160</f>
        <v>1.171123962046674</v>
      </c>
      <c r="M171" s="170">
        <f>Calc!AP160</f>
        <v>188.1797</v>
      </c>
      <c r="N171" s="170">
        <f>Calc!AQ160</f>
        <v>1.0422</v>
      </c>
      <c r="O171" s="170">
        <f>Calc!AW160</f>
        <v>188.1498</v>
      </c>
      <c r="P171" s="170">
        <f>Calc!AY160</f>
        <v>1.0714171875407545</v>
      </c>
      <c r="Q171" s="171">
        <f>Calc!BC160</f>
        <v>384.64772824437824</v>
      </c>
      <c r="R171" s="170">
        <f>Calc!BD160</f>
        <v>2.3063080091103858</v>
      </c>
      <c r="S171" s="67">
        <f>Input!E160</f>
        <v>1</v>
      </c>
      <c r="T171" s="65"/>
      <c r="U171" s="65">
        <f>Input!K171</f>
        <v>7.1632672472788121E-3</v>
      </c>
      <c r="W171" s="65">
        <f>Calc!AS171</f>
        <v>2.2076528283753348E-5</v>
      </c>
      <c r="X171" s="65">
        <f>Calc!AT171</f>
        <v>1.9430054873565986E-7</v>
      </c>
      <c r="Y171" s="65">
        <f>Calc!AN171</f>
        <v>1.0053453513943682</v>
      </c>
      <c r="Z171" s="65">
        <f>Calc!AO171</f>
        <v>3.4773120875761974E-3</v>
      </c>
      <c r="AA171" s="65">
        <f t="shared" si="22"/>
        <v>1.2261860519392473</v>
      </c>
      <c r="AB171" s="65">
        <f t="shared" si="23"/>
        <v>5.8961119796852261E-3</v>
      </c>
    </row>
    <row r="172" spans="1:28" x14ac:dyDescent="0.2">
      <c r="A172" s="65">
        <f>Input!A162</f>
        <v>10239</v>
      </c>
      <c r="B172" s="65" t="str">
        <f>Input!B162</f>
        <v>M5_14_42 1.60</v>
      </c>
      <c r="C172" s="169">
        <f>Calc!O162*1000</f>
        <v>1606.2654387076268</v>
      </c>
      <c r="D172" s="169">
        <f>Calc!P162*1000</f>
        <v>6.6340461722885241E-2</v>
      </c>
      <c r="E172" s="169">
        <f>Calc!X162</f>
        <v>0.46028459201267657</v>
      </c>
      <c r="F172" s="169">
        <f>Calc!Y162</f>
        <v>6.8242058674814073E-4</v>
      </c>
      <c r="G172" s="169">
        <f>Calc!AN162</f>
        <v>1.0898141282651748</v>
      </c>
      <c r="H172" s="68">
        <f>Calc!AO162</f>
        <v>1.7970391494001661E-3</v>
      </c>
      <c r="I172" s="67">
        <f>Calc!AH162</f>
        <v>11665.129379571223</v>
      </c>
      <c r="J172" s="67">
        <f>Calc!AI162</f>
        <v>25.862463498216734</v>
      </c>
      <c r="K172" s="67">
        <f>Calc!AJ162</f>
        <v>265.68226723460265</v>
      </c>
      <c r="L172" s="67">
        <f>Calc!AK162</f>
        <v>0.46665719846959414</v>
      </c>
      <c r="M172" s="170">
        <f>Calc!AP162</f>
        <v>188.30260000000001</v>
      </c>
      <c r="N172" s="170">
        <f>Calc!AQ162</f>
        <v>0.78410000000000002</v>
      </c>
      <c r="O172" s="170">
        <f>Calc!AW162</f>
        <v>188.29730000000001</v>
      </c>
      <c r="P172" s="170">
        <f>Calc!AY162</f>
        <v>0.78335229096888326</v>
      </c>
      <c r="Q172" s="171">
        <f>Calc!BC162</f>
        <v>452.00235462885917</v>
      </c>
      <c r="R172" s="170">
        <f>Calc!BD162</f>
        <v>1.276229298369304</v>
      </c>
      <c r="S172" s="67">
        <f>Input!E162</f>
        <v>1.6</v>
      </c>
      <c r="T172" s="65"/>
      <c r="U172" s="65">
        <f>Input!K172</f>
        <v>7.1624831156118776E-3</v>
      </c>
      <c r="W172" s="65">
        <f>Calc!AS172</f>
        <v>1.7624282566338406E-4</v>
      </c>
      <c r="X172" s="65">
        <f>Calc!AT172</f>
        <v>5.0584581475368754E-7</v>
      </c>
      <c r="Y172" s="65">
        <f>Calc!AN172</f>
        <v>1.6961323101395884</v>
      </c>
      <c r="Z172" s="65">
        <f>Calc!AO172</f>
        <v>4.9012594465149628E-3</v>
      </c>
      <c r="AA172" s="65">
        <f t="shared" si="22"/>
        <v>1.2656822672346026</v>
      </c>
      <c r="AB172" s="65">
        <f t="shared" si="23"/>
        <v>2.5862463498216734E-2</v>
      </c>
    </row>
    <row r="173" spans="1:28" x14ac:dyDescent="0.2">
      <c r="A173" s="65">
        <f>Input!A82</f>
        <v>10108</v>
      </c>
      <c r="B173" s="65" t="str">
        <f>Input!B82</f>
        <v>M5_14_42 3,7</v>
      </c>
      <c r="C173" s="169">
        <f>Calc!O82*1000</f>
        <v>1165.8356895567438</v>
      </c>
      <c r="D173" s="169">
        <f>Calc!P82*1000</f>
        <v>8.7807718938765794E-2</v>
      </c>
      <c r="E173" s="169">
        <f>Calc!X82</f>
        <v>8.0235041155413619E-2</v>
      </c>
      <c r="F173" s="169">
        <f>Calc!Y82</f>
        <v>2.7969370284447741E-4</v>
      </c>
      <c r="G173" s="169">
        <f>Calc!AN82</f>
        <v>1.3368936553146105</v>
      </c>
      <c r="H173" s="68">
        <f>Calc!AO82</f>
        <v>2.0857535994209422E-3</v>
      </c>
      <c r="I173" s="67">
        <f>Calc!AH82</f>
        <v>59389.35468193933</v>
      </c>
      <c r="J173" s="67">
        <f>Calc!AI82</f>
        <v>226.77168454083323</v>
      </c>
      <c r="K173" s="67">
        <f>Calc!AJ82</f>
        <v>504.4416975024655</v>
      </c>
      <c r="L173" s="67">
        <f>Calc!AK82</f>
        <v>0.88190707853376915</v>
      </c>
      <c r="M173" s="170">
        <f>Calc!AP82</f>
        <v>190.4794</v>
      </c>
      <c r="N173" s="170">
        <f>Calc!AQ82</f>
        <v>0.7208</v>
      </c>
      <c r="O173" s="170">
        <f>Calc!AW82</f>
        <v>190.47839999999999</v>
      </c>
      <c r="P173" s="170">
        <f>Calc!AY82</f>
        <v>0.7605032848346619</v>
      </c>
      <c r="Q173" s="171">
        <f>Calc!BC82</f>
        <v>863.49986539928864</v>
      </c>
      <c r="R173" s="170">
        <f>Calc!BD82</f>
        <v>2.3902900661847881</v>
      </c>
      <c r="S173" s="67">
        <f>Input!E82</f>
        <v>3.7</v>
      </c>
      <c r="T173" s="65"/>
      <c r="U173" s="65">
        <f>Input!K173</f>
        <v>7.1634255052260955E-3</v>
      </c>
      <c r="W173" s="65">
        <f>Calc!AS173</f>
        <v>2.2079921509822232E-5</v>
      </c>
      <c r="X173" s="65">
        <f>Calc!AT173</f>
        <v>1.6223277907748683E-7</v>
      </c>
      <c r="Y173" s="65">
        <f>Calc!AN173</f>
        <v>1.0082201117501262</v>
      </c>
      <c r="Z173" s="65">
        <f>Calc!AO173</f>
        <v>2.666129266463734E-3</v>
      </c>
      <c r="AA173" s="65">
        <f t="shared" si="22"/>
        <v>1.5044416975024655</v>
      </c>
      <c r="AB173" s="65">
        <f t="shared" si="23"/>
        <v>0.22677168454083324</v>
      </c>
    </row>
    <row r="174" spans="1:28" x14ac:dyDescent="0.2">
      <c r="A174" s="65">
        <f>Input!A164</f>
        <v>10240</v>
      </c>
      <c r="B174" s="65" t="str">
        <f>Input!B164</f>
        <v>M5_14_42 2.20</v>
      </c>
      <c r="C174" s="169">
        <f>Calc!O164*1000</f>
        <v>666.40467965369771</v>
      </c>
      <c r="D174" s="169">
        <f>Calc!P164*1000</f>
        <v>3.298281035499382E-2</v>
      </c>
      <c r="E174" s="169">
        <f>Calc!X164</f>
        <v>0.44601548717672912</v>
      </c>
      <c r="F174" s="169">
        <f>Calc!Y164</f>
        <v>1.2679941446112764E-3</v>
      </c>
      <c r="G174" s="169">
        <f>Calc!AN164</f>
        <v>1.3006908712377476</v>
      </c>
      <c r="H174" s="68">
        <f>Calc!AO164</f>
        <v>2.7638329902936365E-3</v>
      </c>
      <c r="I174" s="67">
        <f>Calc!AH164</f>
        <v>5971.6868811838704</v>
      </c>
      <c r="J174" s="67">
        <f>Calc!AI164</f>
        <v>21.193202439980759</v>
      </c>
      <c r="K174" s="67">
        <f>Calc!AJ164</f>
        <v>468.38047532972979</v>
      </c>
      <c r="L174" s="67">
        <f>Calc!AK164</f>
        <v>0.7340169667933607</v>
      </c>
      <c r="M174" s="170">
        <f>Calc!AP164</f>
        <v>190.59870000000001</v>
      </c>
      <c r="N174" s="170">
        <f>Calc!AQ164</f>
        <v>0.97250000000000003</v>
      </c>
      <c r="O174" s="170">
        <f>Calc!AW164</f>
        <v>190.58879999999999</v>
      </c>
      <c r="P174" s="170">
        <f>Calc!AY164</f>
        <v>0.99321204209741754</v>
      </c>
      <c r="Q174" s="171">
        <f>Calc!BC164</f>
        <v>802.02034552436953</v>
      </c>
      <c r="R174" s="170">
        <f>Calc!BD164</f>
        <v>2.5754961368502469</v>
      </c>
      <c r="S174" s="67">
        <f>Input!E164</f>
        <v>2.2000000000000002</v>
      </c>
      <c r="T174" s="65"/>
      <c r="U174" s="65">
        <f>Input!K174</f>
        <v>7.1567686602065353E-3</v>
      </c>
      <c r="W174" s="65">
        <f>Calc!AS174</f>
        <v>1.4179661522792199E-3</v>
      </c>
      <c r="X174" s="65">
        <f>Calc!AT174</f>
        <v>2.6832127422498712E-6</v>
      </c>
      <c r="Y174" s="65">
        <f>Calc!AN174</f>
        <v>1.4762972033780219</v>
      </c>
      <c r="Z174" s="65">
        <f>Calc!AO174</f>
        <v>6.4812155631813204E-3</v>
      </c>
      <c r="AA174" s="65">
        <f t="shared" si="22"/>
        <v>1.4683804753297298</v>
      </c>
      <c r="AB174" s="65">
        <f t="shared" si="23"/>
        <v>2.1193202439980758E-2</v>
      </c>
    </row>
    <row r="175" spans="1:28" x14ac:dyDescent="0.2">
      <c r="A175" s="65">
        <f>Input!A166</f>
        <v>10241</v>
      </c>
      <c r="B175" s="65" t="str">
        <f>Input!B166</f>
        <v>M5_14_42 3.70</v>
      </c>
      <c r="C175" s="169">
        <f>Calc!O166*1000</f>
        <v>1011.2970503566822</v>
      </c>
      <c r="D175" s="169">
        <f>Calc!P166*1000</f>
        <v>4.0176066763729271E-2</v>
      </c>
      <c r="E175" s="169">
        <f>Calc!X166</f>
        <v>7.4283615437567271E-2</v>
      </c>
      <c r="F175" s="169">
        <f>Calc!Y166</f>
        <v>1.7668897508313735E-4</v>
      </c>
      <c r="G175" s="169">
        <f>Calc!AN166</f>
        <v>1.34646623743028</v>
      </c>
      <c r="H175" s="68">
        <f>Calc!AO166</f>
        <v>2.5875044035374673E-3</v>
      </c>
      <c r="I175" s="67">
        <f>Calc!AH166</f>
        <v>56401.682443839345</v>
      </c>
      <c r="J175" s="67">
        <f>Calc!AI166</f>
        <v>172.45418394061537</v>
      </c>
      <c r="K175" s="67">
        <f>Calc!AJ166</f>
        <v>512.37022280958718</v>
      </c>
      <c r="L175" s="67">
        <f>Calc!AK166</f>
        <v>0.78529142570540689</v>
      </c>
      <c r="M175" s="170">
        <f>Calc!AP166</f>
        <v>190.99270000000001</v>
      </c>
      <c r="N175" s="170">
        <f>Calc!AQ166</f>
        <v>0.90069999999999995</v>
      </c>
      <c r="O175" s="170">
        <f>Calc!AW166</f>
        <v>190.99170000000001</v>
      </c>
      <c r="P175" s="170">
        <f>Calc!AY166</f>
        <v>0.90458054897540119</v>
      </c>
      <c r="Q175" s="171">
        <f>Calc!BC166</f>
        <v>878.34327590729413</v>
      </c>
      <c r="R175" s="170">
        <f>Calc!BD166</f>
        <v>2.615302736015463</v>
      </c>
      <c r="S175" s="67">
        <f>Input!E166</f>
        <v>3.7</v>
      </c>
      <c r="T175" s="65"/>
      <c r="U175" s="65">
        <f>Input!K175</f>
        <v>7.1591311550607004E-3</v>
      </c>
      <c r="W175" s="65">
        <f>Calc!AS175</f>
        <v>2.2625108794240907E-5</v>
      </c>
      <c r="X175" s="65">
        <f>Calc!AT175</f>
        <v>2.1177956157624713E-7</v>
      </c>
      <c r="Y175" s="65">
        <f>Calc!AN175</f>
        <v>1.0060498161282947</v>
      </c>
      <c r="Z175" s="65">
        <f>Calc!AO175</f>
        <v>2.7609123098832652E-3</v>
      </c>
      <c r="AA175" s="65">
        <f t="shared" si="22"/>
        <v>1.5123702228095872</v>
      </c>
      <c r="AB175" s="65">
        <f t="shared" si="23"/>
        <v>0.17245418394061537</v>
      </c>
    </row>
    <row r="176" spans="1:28" x14ac:dyDescent="0.2">
      <c r="A176" s="65">
        <f>Input!A76</f>
        <v>10105</v>
      </c>
      <c r="B176" s="65" t="str">
        <f>Input!B76</f>
        <v>M5_14_42 0,95</v>
      </c>
      <c r="C176" s="169">
        <f>Calc!O76*1000</f>
        <v>704.83193743022241</v>
      </c>
      <c r="D176" s="169">
        <f>Calc!P76*1000</f>
        <v>7.2451372696393915E-2</v>
      </c>
      <c r="E176" s="169">
        <f>Calc!X76</f>
        <v>0.5814218782985705</v>
      </c>
      <c r="F176" s="169">
        <f>Calc!Y76</f>
        <v>2.0102232539076733E-3</v>
      </c>
      <c r="G176" s="169">
        <f>Calc!AN76</f>
        <v>1.0275677740069542</v>
      </c>
      <c r="H176" s="68">
        <f>Calc!AO76</f>
        <v>3.7163373698426874E-3</v>
      </c>
      <c r="I176" s="67">
        <f>Calc!AH76</f>
        <v>3831.972962944064</v>
      </c>
      <c r="J176" s="67">
        <f>Calc!AI76</f>
        <v>19.16878247663157</v>
      </c>
      <c r="K176" s="67">
        <f>Calc!AJ76</f>
        <v>194.07290280438306</v>
      </c>
      <c r="L176" s="67">
        <f>Calc!AK76</f>
        <v>1.7904322872432226</v>
      </c>
      <c r="M176" s="170">
        <f>Calc!AP76</f>
        <v>192.9547</v>
      </c>
      <c r="N176" s="170">
        <f>Calc!AQ76</f>
        <v>1.9986999999999999</v>
      </c>
      <c r="O176" s="170">
        <f>Calc!AW76</f>
        <v>192.93809999999999</v>
      </c>
      <c r="P176" s="170">
        <f>Calc!AY76</f>
        <v>1.9827116057529963</v>
      </c>
      <c r="Q176" s="171">
        <f>Calc!BC76</f>
        <v>334.52672462106659</v>
      </c>
      <c r="R176" s="170">
        <f>Calc!BD76</f>
        <v>3.6094610449841937</v>
      </c>
      <c r="S176" s="67">
        <f>Input!E76</f>
        <v>0.95</v>
      </c>
      <c r="T176" s="65"/>
      <c r="U176" s="65">
        <f>Input!K176</f>
        <v>7.1551383268392511E-3</v>
      </c>
      <c r="W176" s="65">
        <f>Calc!AS176</f>
        <v>8.3645117351165219E-4</v>
      </c>
      <c r="X176" s="65">
        <f>Calc!AT176</f>
        <v>1.4515291620164389E-6</v>
      </c>
      <c r="Y176" s="65">
        <f>Calc!AN176</f>
        <v>1.8143345623964386</v>
      </c>
      <c r="Z176" s="65">
        <f>Calc!AO176</f>
        <v>3.160115846893637E-3</v>
      </c>
      <c r="AA176" s="65">
        <f t="shared" si="22"/>
        <v>1.1940729028043831</v>
      </c>
      <c r="AB176" s="65">
        <f t="shared" si="23"/>
        <v>1.916878247663157E-2</v>
      </c>
    </row>
    <row r="177" spans="1:28" x14ac:dyDescent="0.2">
      <c r="A177" s="65">
        <f>Input!A80</f>
        <v>10107</v>
      </c>
      <c r="B177" s="65" t="str">
        <f>Input!B80</f>
        <v>M5_14_42 2,2</v>
      </c>
      <c r="C177" s="169">
        <f>Calc!O80*1000</f>
        <v>750.22594724597764</v>
      </c>
      <c r="D177" s="169">
        <f>Calc!P80*1000</f>
        <v>7.4333587434588733E-2</v>
      </c>
      <c r="E177" s="169">
        <f>Calc!X80</f>
        <v>0.21271008694566529</v>
      </c>
      <c r="F177" s="169">
        <f>Calc!Y80</f>
        <v>5.7975550155753416E-4</v>
      </c>
      <c r="G177" s="169">
        <f>Calc!AN80</f>
        <v>1.3382205415315438</v>
      </c>
      <c r="H177" s="68">
        <f>Calc!AO80</f>
        <v>3.3077290982682296E-3</v>
      </c>
      <c r="I177" s="67">
        <f>Calc!AH80</f>
        <v>14481.319852713639</v>
      </c>
      <c r="J177" s="67">
        <f>Calc!AI80</f>
        <v>53.263663144180128</v>
      </c>
      <c r="K177" s="67">
        <f>Calc!AJ80</f>
        <v>495.4123689631129</v>
      </c>
      <c r="L177" s="67">
        <f>Calc!AK80</f>
        <v>1.7775666628332971</v>
      </c>
      <c r="M177" s="170">
        <f>Calc!AP80</f>
        <v>194.0762</v>
      </c>
      <c r="N177" s="170">
        <f>Calc!AQ80</f>
        <v>1.3391999999999999</v>
      </c>
      <c r="O177" s="170">
        <f>Calc!AW80</f>
        <v>194.07210000000001</v>
      </c>
      <c r="P177" s="170">
        <f>Calc!AY80</f>
        <v>1.3118413544318401</v>
      </c>
      <c r="Q177" s="171">
        <f>Calc!BC80</f>
        <v>856.68783145792383</v>
      </c>
      <c r="R177" s="170">
        <f>Calc!BD80</f>
        <v>4.416692627271865</v>
      </c>
      <c r="S177" s="67">
        <f>Input!E80</f>
        <v>2.2000000000000002</v>
      </c>
      <c r="T177" s="65"/>
      <c r="U177" s="65">
        <f>Input!K177</f>
        <v>7.1576120371270096E-3</v>
      </c>
      <c r="W177" s="65">
        <f>Calc!AS177</f>
        <v>2.2143624418502284E-5</v>
      </c>
      <c r="X177" s="65">
        <f>Calc!AT177</f>
        <v>1.213025576378874E-7</v>
      </c>
      <c r="Y177" s="65">
        <f>Calc!AN177</f>
        <v>1.0076707593102197</v>
      </c>
      <c r="Z177" s="65">
        <f>Calc!AO177</f>
        <v>2.2646307029715635E-3</v>
      </c>
      <c r="AA177" s="65">
        <f t="shared" si="22"/>
        <v>1.4954123689631129</v>
      </c>
      <c r="AB177" s="65">
        <f t="shared" si="23"/>
        <v>5.3263663144180129E-2</v>
      </c>
    </row>
    <row r="178" spans="1:28" x14ac:dyDescent="0.2">
      <c r="A178" s="65">
        <f>Input!A78</f>
        <v>10106</v>
      </c>
      <c r="B178" s="65" t="str">
        <f>Input!B78</f>
        <v>M5_14_42 1,55</v>
      </c>
      <c r="C178" s="169">
        <f>Calc!O78*1000</f>
        <v>1367.6518250220872</v>
      </c>
      <c r="D178" s="169">
        <f>Calc!P78*1000</f>
        <v>0.12670878208229391</v>
      </c>
      <c r="E178" s="169">
        <f>Calc!X78</f>
        <v>0.26846294144070409</v>
      </c>
      <c r="F178" s="169">
        <f>Calc!Y78</f>
        <v>8.0802769791684455E-4</v>
      </c>
      <c r="G178" s="169">
        <f>Calc!AN78</f>
        <v>1.1018005033458842</v>
      </c>
      <c r="H178" s="68">
        <f>Calc!AO78</f>
        <v>2.8596793008319171E-3</v>
      </c>
      <c r="I178" s="67">
        <f>Calc!AH78</f>
        <v>17260.842850562865</v>
      </c>
      <c r="J178" s="67">
        <f>Calc!AI78</f>
        <v>68.582053034307734</v>
      </c>
      <c r="K178" s="67">
        <f>Calc!AJ78</f>
        <v>259.49069842559578</v>
      </c>
      <c r="L178" s="67">
        <f>Calc!AK78</f>
        <v>0.80469731860503591</v>
      </c>
      <c r="M178" s="170">
        <f>Calc!AP78</f>
        <v>196.31489999999999</v>
      </c>
      <c r="N178" s="170">
        <f>Calc!AQ78</f>
        <v>1.3633999999999999</v>
      </c>
      <c r="O178" s="170">
        <f>Calc!AW78</f>
        <v>196.31129999999999</v>
      </c>
      <c r="P178" s="170">
        <f>Calc!AY78</f>
        <v>1.3513487621200593</v>
      </c>
      <c r="Q178" s="171">
        <f>Calc!BC78</f>
        <v>451.56671503198157</v>
      </c>
      <c r="R178" s="170">
        <f>Calc!BD78</f>
        <v>2.2195800483013213</v>
      </c>
      <c r="S178" s="67">
        <f>Input!E78</f>
        <v>1.55</v>
      </c>
      <c r="T178" s="65"/>
      <c r="U178" s="65">
        <f>Input!K178</f>
        <v>7.1496090067043605E-3</v>
      </c>
      <c r="W178" s="65">
        <f>Calc!AS178</f>
        <v>8.3595959598155441E-4</v>
      </c>
      <c r="X178" s="65">
        <f>Calc!AT178</f>
        <v>3.7866726940479187E-6</v>
      </c>
      <c r="Y178" s="65">
        <f>Calc!AN178</f>
        <v>1.7981038364099944</v>
      </c>
      <c r="Z178" s="65">
        <f>Calc!AO178</f>
        <v>4.5445432941251078E-3</v>
      </c>
      <c r="AA178" s="65">
        <f t="shared" si="22"/>
        <v>1.2594906984255958</v>
      </c>
      <c r="AB178" s="65">
        <f t="shared" si="23"/>
        <v>6.8582053034307727E-2</v>
      </c>
    </row>
    <row r="179" spans="1:28" x14ac:dyDescent="0.2">
      <c r="A179" s="65">
        <f>Input!A204</f>
        <v>10178</v>
      </c>
      <c r="B179" s="65" t="str">
        <f>Input!B204</f>
        <v>LA-10-02 bottom</v>
      </c>
      <c r="C179" s="169">
        <f>Calc!O204*1000</f>
        <v>164.88929411477275</v>
      </c>
      <c r="D179" s="169">
        <f>Calc!P204*1000</f>
        <v>1.4362813887779971E-2</v>
      </c>
      <c r="E179" s="169">
        <f>Calc!X204</f>
        <v>5.7168205331897886</v>
      </c>
      <c r="F179" s="169">
        <f>Calc!Y204</f>
        <v>9.5641495105686317E-3</v>
      </c>
      <c r="G179" s="169">
        <f>Calc!AN204</f>
        <v>1.0251081928285359</v>
      </c>
      <c r="H179" s="68">
        <f>Calc!AO204</f>
        <v>1.8585273933460411E-3</v>
      </c>
      <c r="I179" s="67">
        <f>Calc!AH204</f>
        <v>90.140085379757522</v>
      </c>
      <c r="J179" s="67">
        <f>Calc!AI204</f>
        <v>0.2222328671485258</v>
      </c>
      <c r="K179" s="67">
        <f>Calc!AJ204</f>
        <v>134.6592971520939</v>
      </c>
      <c r="L179" s="67">
        <f>Calc!AK204</f>
        <v>3.2107188330259184</v>
      </c>
      <c r="M179" s="170">
        <f>Calc!AP204</f>
        <v>227.9392</v>
      </c>
      <c r="N179" s="170">
        <f>Calc!AQ204</f>
        <v>2.7566000000000002</v>
      </c>
      <c r="O179" s="170">
        <f>Calc!AW204</f>
        <v>227.1979</v>
      </c>
      <c r="P179" s="170">
        <f>Calc!AY204</f>
        <v>2.8299145662054546</v>
      </c>
      <c r="Q179" s="171">
        <f>Calc!BC204</f>
        <v>255.67675461647045</v>
      </c>
      <c r="R179" s="170">
        <f>Calc!BD204</f>
        <v>6.4290428927250467</v>
      </c>
      <c r="S179" s="67">
        <f>Input!E204</f>
        <v>0</v>
      </c>
      <c r="T179" s="65"/>
      <c r="U179" s="65">
        <f>Input!K179</f>
        <v>7.1531220407555262E-3</v>
      </c>
      <c r="W179" s="65">
        <f>Calc!AS179</f>
        <v>2.2455336766132671E-5</v>
      </c>
      <c r="X179" s="65">
        <f>Calc!AT179</f>
        <v>2.1795094131576617E-7</v>
      </c>
      <c r="Y179" s="65">
        <f>Calc!AN179</f>
        <v>1.0071639703222639</v>
      </c>
      <c r="Z179" s="65">
        <f>Calc!AO179</f>
        <v>2.8751123729208426E-3</v>
      </c>
      <c r="AA179" s="65">
        <f t="shared" si="22"/>
        <v>1.1346592971520939</v>
      </c>
      <c r="AB179" s="65">
        <f t="shared" si="23"/>
        <v>2.2223286714852581E-4</v>
      </c>
    </row>
    <row r="180" spans="1:28" x14ac:dyDescent="0.2">
      <c r="A180" s="65">
        <f>Input!A222</f>
        <v>10178</v>
      </c>
      <c r="B180" s="65" t="str">
        <f>Input!B222</f>
        <v>LA-10-02 bottom</v>
      </c>
      <c r="C180" s="169">
        <f>Calc!O222*1000</f>
        <v>164.88929411477275</v>
      </c>
      <c r="D180" s="169">
        <f>Calc!P222*1000</f>
        <v>1.4362813887779971E-2</v>
      </c>
      <c r="E180" s="169">
        <f>Calc!X222</f>
        <v>5.7168205331897886</v>
      </c>
      <c r="F180" s="169">
        <f>Calc!Y222</f>
        <v>9.5641495105686317E-3</v>
      </c>
      <c r="G180" s="169">
        <f>Calc!AN222</f>
        <v>1.0251081928285359</v>
      </c>
      <c r="H180" s="68">
        <f>Calc!AO222</f>
        <v>1.8585273933460411E-3</v>
      </c>
      <c r="I180" s="67">
        <f>Calc!AH222</f>
        <v>90.140085379757522</v>
      </c>
      <c r="J180" s="67">
        <f>Calc!AI222</f>
        <v>0.2222328671485258</v>
      </c>
      <c r="K180" s="67">
        <f>Calc!AJ222</f>
        <v>134.6592971520939</v>
      </c>
      <c r="L180" s="67">
        <f>Calc!AK222</f>
        <v>3.2107188330259184</v>
      </c>
      <c r="M180" s="170">
        <f>Calc!AP222</f>
        <v>227.9392</v>
      </c>
      <c r="N180" s="170">
        <f>Calc!AQ222</f>
        <v>2.8290000000000002</v>
      </c>
      <c r="O180" s="170">
        <f>Calc!AW222</f>
        <v>227.1979</v>
      </c>
      <c r="P180" s="170">
        <f>Calc!AY222</f>
        <v>2.8299145662054546</v>
      </c>
      <c r="Q180" s="171">
        <f>Calc!BC222</f>
        <v>255.67675461647045</v>
      </c>
      <c r="R180" s="170">
        <f>Calc!BD222</f>
        <v>6.4290428927250467</v>
      </c>
      <c r="S180" s="67">
        <f>Input!E222</f>
        <v>0</v>
      </c>
      <c r="T180" s="65"/>
      <c r="U180" s="65">
        <f>Input!K180</f>
        <v>7.1472592226241704E-3</v>
      </c>
      <c r="W180" s="65">
        <f>Calc!AS180</f>
        <v>1.0772799263181632E-3</v>
      </c>
      <c r="X180" s="65">
        <f>Calc!AT180</f>
        <v>2.239708888013594E-6</v>
      </c>
      <c r="Y180" s="65">
        <f>Calc!AN180</f>
        <v>1.4388694049459845</v>
      </c>
      <c r="Z180" s="65">
        <f>Calc!AO180</f>
        <v>4.9079992311538926E-3</v>
      </c>
      <c r="AA180" s="65">
        <f t="shared" si="22"/>
        <v>1.1346592971520939</v>
      </c>
      <c r="AB180" s="65">
        <f t="shared" si="23"/>
        <v>2.2223286714852581E-4</v>
      </c>
    </row>
    <row r="181" spans="1:28" x14ac:dyDescent="0.2">
      <c r="A181" s="65">
        <f>Input!A454</f>
        <v>10351</v>
      </c>
      <c r="B181" s="65" t="str">
        <f>Input!B454</f>
        <v>SM3B</v>
      </c>
      <c r="C181" s="169">
        <f>Calc!O454*1000</f>
        <v>1961.2150968807168</v>
      </c>
      <c r="D181" s="169">
        <f>Calc!P454*1000</f>
        <v>0.16677190009109077</v>
      </c>
      <c r="E181" s="169">
        <f>Calc!X454</f>
        <v>59.496488394315442</v>
      </c>
      <c r="F181" s="169">
        <f>Calc!Y454</f>
        <v>0.11493572979558564</v>
      </c>
      <c r="G181" s="169">
        <f>Calc!AN454</f>
        <v>0.92750705200579175</v>
      </c>
      <c r="H181" s="68">
        <f>Calc!AO454</f>
        <v>1.877826489086755E-3</v>
      </c>
      <c r="I181" s="67">
        <f>Calc!AH454</f>
        <v>93.006168739595921</v>
      </c>
      <c r="J181" s="67">
        <f>Calc!AI454</f>
        <v>0.26014531299801652</v>
      </c>
      <c r="K181" s="67">
        <f>Calc!AJ454</f>
        <v>41.264686302046272</v>
      </c>
      <c r="L181" s="67">
        <f>Calc!AK454</f>
        <v>0.60165060778983315</v>
      </c>
      <c r="M181" s="170">
        <f>Calc!AP454</f>
        <v>232.5899</v>
      </c>
      <c r="N181" s="170">
        <f>Calc!AQ454</f>
        <v>1.6976</v>
      </c>
      <c r="O181" s="170">
        <f>Calc!AW454</f>
        <v>231.83519999999999</v>
      </c>
      <c r="P181" s="170">
        <f>Calc!AY454</f>
        <v>1.7386769748274822</v>
      </c>
      <c r="Q181" s="171">
        <f>Calc!BC454</f>
        <v>79.381069901830799</v>
      </c>
      <c r="R181" s="170">
        <f>Calc!BD454</f>
        <v>1.221178459350349</v>
      </c>
      <c r="S181" s="67">
        <f>Input!E454</f>
        <v>0</v>
      </c>
      <c r="T181" s="65"/>
      <c r="U181" s="65">
        <f>Input!K181</f>
        <v>7.1531220407555262E-3</v>
      </c>
      <c r="W181" s="65">
        <f>Calc!AS181</f>
        <v>2.2455336766132671E-5</v>
      </c>
      <c r="X181" s="65">
        <f>Calc!AT181</f>
        <v>2.1795094131576617E-7</v>
      </c>
      <c r="Y181" s="65">
        <f>Calc!AN181</f>
        <v>1.0071639703222639</v>
      </c>
      <c r="Z181" s="65">
        <f>Calc!AO181</f>
        <v>2.8751123729208426E-3</v>
      </c>
      <c r="AA181" s="65">
        <f t="shared" si="22"/>
        <v>1.0412646863020463</v>
      </c>
      <c r="AB181" s="65">
        <f t="shared" si="23"/>
        <v>2.6014531299801654E-4</v>
      </c>
    </row>
    <row r="182" spans="1:28" ht="13.5" customHeight="1" x14ac:dyDescent="0.2">
      <c r="A182" s="65">
        <f>Input!A202</f>
        <v>10177</v>
      </c>
      <c r="B182" s="65" t="str">
        <f>Input!B202</f>
        <v>LA-10-01 bottom</v>
      </c>
      <c r="C182" s="169">
        <f>Calc!O202*1000</f>
        <v>112.87928026540781</v>
      </c>
      <c r="D182" s="169">
        <f>Calc!P202*1000</f>
        <v>1.2230809030285218E-2</v>
      </c>
      <c r="E182" s="169">
        <f>Calc!X202</f>
        <v>0.82325976092155417</v>
      </c>
      <c r="F182" s="169">
        <f>Calc!Y202</f>
        <v>2.1589368890398662E-3</v>
      </c>
      <c r="G182" s="169">
        <f>Calc!AN202</f>
        <v>1.0282582389099284</v>
      </c>
      <c r="H182" s="68">
        <f>Calc!AO202</f>
        <v>5.6354516483386645E-3</v>
      </c>
      <c r="I182" s="67">
        <f>Calc!AH202</f>
        <v>430.91615509700773</v>
      </c>
      <c r="J182" s="67">
        <f>Calc!AI202</f>
        <v>2.617691692863358</v>
      </c>
      <c r="K182" s="67">
        <f>Calc!AJ202</f>
        <v>124.60984254708585</v>
      </c>
      <c r="L182" s="67">
        <f>Calc!AK202</f>
        <v>3.7584160606868391</v>
      </c>
      <c r="M182" s="170">
        <f>Calc!AP202</f>
        <v>238.5718</v>
      </c>
      <c r="N182" s="170">
        <f>Calc!AQ202</f>
        <v>5.4785000000000004</v>
      </c>
      <c r="O182" s="170">
        <f>Calc!AW202</f>
        <v>238.41480000000001</v>
      </c>
      <c r="P182" s="170">
        <f>Calc!AY202</f>
        <v>5.4948997775983637</v>
      </c>
      <c r="Q182" s="171">
        <f>Calc!BC202</f>
        <v>244.20510510313684</v>
      </c>
      <c r="R182" s="170">
        <f>Calc!BD202</f>
        <v>8.2820438819617763</v>
      </c>
      <c r="S182" s="67">
        <f>Input!E202</f>
        <v>0</v>
      </c>
    </row>
    <row r="183" spans="1:28" x14ac:dyDescent="0.2">
      <c r="A183" s="65">
        <f>Input!A220</f>
        <v>10177</v>
      </c>
      <c r="B183" s="65" t="str">
        <f>Input!B220</f>
        <v>LA-10-01 bottom</v>
      </c>
      <c r="C183" s="169">
        <f>Calc!O220*1000</f>
        <v>112.87928026540781</v>
      </c>
      <c r="D183" s="169">
        <f>Calc!P220*1000</f>
        <v>1.2230809030285218E-2</v>
      </c>
      <c r="E183" s="169">
        <f>Calc!X220</f>
        <v>0.82325976092155417</v>
      </c>
      <c r="F183" s="169">
        <f>Calc!Y220</f>
        <v>2.1589368890398662E-3</v>
      </c>
      <c r="G183" s="169">
        <f>Calc!AN220</f>
        <v>1.0282582389099284</v>
      </c>
      <c r="H183" s="68">
        <f>Calc!AO220</f>
        <v>5.6354516483386645E-3</v>
      </c>
      <c r="I183" s="67">
        <f>Calc!AH220</f>
        <v>430.91615509700773</v>
      </c>
      <c r="J183" s="67">
        <f>Calc!AI220</f>
        <v>2.617691692863358</v>
      </c>
      <c r="K183" s="67">
        <f>Calc!AJ220</f>
        <v>124.60984254708585</v>
      </c>
      <c r="L183" s="67">
        <f>Calc!AK220</f>
        <v>3.7584160606868391</v>
      </c>
      <c r="M183" s="170">
        <f>Calc!AP220</f>
        <v>238.5718</v>
      </c>
      <c r="N183" s="170">
        <f>Calc!AQ220</f>
        <v>5.4138999999999999</v>
      </c>
      <c r="O183" s="170">
        <f>Calc!AW220</f>
        <v>238.41480000000001</v>
      </c>
      <c r="P183" s="170">
        <f>Calc!AY220</f>
        <v>5.4948997775983637</v>
      </c>
      <c r="Q183" s="171">
        <f>Calc!BC220</f>
        <v>244.20510510313684</v>
      </c>
      <c r="R183" s="170">
        <f>Calc!BD220</f>
        <v>8.2820438819617763</v>
      </c>
      <c r="S183" s="67">
        <f>Input!E220</f>
        <v>0</v>
      </c>
      <c r="T183" s="65"/>
      <c r="U183" s="65">
        <f>Input!K183</f>
        <v>7.1540537096176525E-3</v>
      </c>
      <c r="W183" s="65">
        <f>Calc!AS183</f>
        <v>2.1711805802190513E-5</v>
      </c>
      <c r="X183" s="65">
        <f>Calc!AT183</f>
        <v>5.5438920963267413E-8</v>
      </c>
      <c r="Y183" s="65">
        <f>Calc!AN183</f>
        <v>0.99605470169686217</v>
      </c>
      <c r="Z183" s="65">
        <f>Calc!AO183</f>
        <v>2.0111964586394171E-3</v>
      </c>
      <c r="AA183" s="65">
        <f>1+K183/1000</f>
        <v>1.1246098425470858</v>
      </c>
      <c r="AB183" s="65">
        <f>J183/1000</f>
        <v>2.6176916928633579E-3</v>
      </c>
    </row>
    <row r="184" spans="1:28" x14ac:dyDescent="0.2">
      <c r="A184" s="65">
        <f>Input!A250</f>
        <v>10199</v>
      </c>
      <c r="B184" s="65" t="str">
        <f>Input!B250</f>
        <v>LA-19-12 bottom</v>
      </c>
      <c r="C184" s="169">
        <f>Calc!O250*1000</f>
        <v>280.958355792909</v>
      </c>
      <c r="D184" s="169">
        <f>Calc!P250*1000</f>
        <v>2.1764930235522766E-2</v>
      </c>
      <c r="E184" s="169">
        <f>Calc!X250</f>
        <v>0.2624937560834002</v>
      </c>
      <c r="F184" s="169">
        <f>Calc!Y250</f>
        <v>5.8439227664711861E-4</v>
      </c>
      <c r="G184" s="169">
        <f>Calc!AN250</f>
        <v>1.2364918242055387</v>
      </c>
      <c r="H184" s="68">
        <f>Calc!AO250</f>
        <v>3.8711680431052636E-3</v>
      </c>
      <c r="I184" s="67">
        <f>Calc!AH250</f>
        <v>4028.5534056912247</v>
      </c>
      <c r="J184" s="67">
        <f>Calc!AI250</f>
        <v>15.473083136440318</v>
      </c>
      <c r="K184" s="67">
        <f>Calc!AJ250</f>
        <v>301.3751770100701</v>
      </c>
      <c r="L184" s="67">
        <f>Calc!AK250</f>
        <v>2.7031897397602576</v>
      </c>
      <c r="M184" s="170">
        <f>Calc!AP250</f>
        <v>244.22550000000001</v>
      </c>
      <c r="N184" s="170">
        <f>Calc!AQ250</f>
        <v>3.1204999999999998</v>
      </c>
      <c r="O184" s="170">
        <f>Calc!AW250</f>
        <v>244.2099</v>
      </c>
      <c r="P184" s="170">
        <f>Calc!AY250</f>
        <v>3.1553800856655658</v>
      </c>
      <c r="Q184" s="171">
        <f>Calc!BC250</f>
        <v>600.36086388782314</v>
      </c>
      <c r="R184" s="170">
        <f>Calc!BD250</f>
        <v>7.5879869482583189</v>
      </c>
      <c r="S184" s="67">
        <f>Input!E250</f>
        <v>0</v>
      </c>
      <c r="T184" s="65"/>
      <c r="U184" s="65">
        <f>Input!K184</f>
        <v>7.150129879747915E-3</v>
      </c>
      <c r="W184" s="65">
        <f>Calc!AS184</f>
        <v>1.6031169842293239E-4</v>
      </c>
      <c r="X184" s="65">
        <f>Calc!AT184</f>
        <v>2.4298613711408311E-7</v>
      </c>
      <c r="Y184" s="65">
        <f>Calc!AN184</f>
        <v>0.22324288538232279</v>
      </c>
      <c r="Z184" s="65">
        <f>Calc!AO184</f>
        <v>4.65365446862961E-4</v>
      </c>
      <c r="AA184" s="65">
        <f>1+K184/1000</f>
        <v>1.3013751770100701</v>
      </c>
      <c r="AB184" s="65">
        <f>J184/1000</f>
        <v>1.5473083136440318E-2</v>
      </c>
    </row>
    <row r="185" spans="1:28" x14ac:dyDescent="0.2">
      <c r="A185" s="65">
        <f>Input!A268</f>
        <v>10199</v>
      </c>
      <c r="B185" s="65" t="str">
        <f>Input!B268</f>
        <v>LA-19-12 bottom</v>
      </c>
      <c r="C185" s="169">
        <f>Calc!O268*1000</f>
        <v>280.958355792909</v>
      </c>
      <c r="D185" s="169">
        <f>Calc!P268*1000</f>
        <v>2.1764930235522766E-2</v>
      </c>
      <c r="E185" s="169">
        <f>Calc!X268</f>
        <v>0.2624937560834002</v>
      </c>
      <c r="F185" s="169">
        <f>Calc!Y268</f>
        <v>5.8439227664711861E-4</v>
      </c>
      <c r="G185" s="169">
        <f>Calc!AN268</f>
        <v>1.2364918242055387</v>
      </c>
      <c r="H185" s="68">
        <f>Calc!AO268</f>
        <v>3.8711680431052636E-3</v>
      </c>
      <c r="I185" s="67">
        <f>Calc!AH268</f>
        <v>4028.5534056912247</v>
      </c>
      <c r="J185" s="67">
        <f>Calc!AI268</f>
        <v>15.473083136440318</v>
      </c>
      <c r="K185" s="67">
        <f>Calc!AJ268</f>
        <v>301.3751770100701</v>
      </c>
      <c r="L185" s="67">
        <f>Calc!AK268</f>
        <v>2.7031897397602576</v>
      </c>
      <c r="M185" s="170">
        <f>Calc!AP268</f>
        <v>244.22550000000001</v>
      </c>
      <c r="N185" s="170">
        <f>Calc!AQ268</f>
        <v>3.048</v>
      </c>
      <c r="O185" s="170">
        <f>Calc!AW268</f>
        <v>244.2099</v>
      </c>
      <c r="P185" s="170">
        <f>Calc!AY268</f>
        <v>3.1553800856655658</v>
      </c>
      <c r="Q185" s="171">
        <f>Calc!BC268</f>
        <v>600.36086388782314</v>
      </c>
      <c r="R185" s="170">
        <f>Calc!BD268</f>
        <v>7.5879869482583189</v>
      </c>
      <c r="S185" s="67">
        <f>Input!E268</f>
        <v>0</v>
      </c>
      <c r="T185" s="65"/>
      <c r="U185" s="65">
        <f>Input!K185</f>
        <v>7.1517804337647914E-3</v>
      </c>
      <c r="W185" s="65">
        <f>Calc!AS185</f>
        <v>2.1595294754538796E-5</v>
      </c>
      <c r="X185" s="65">
        <f>Calc!AT185</f>
        <v>7.1247960398903275E-8</v>
      </c>
      <c r="Y185" s="65">
        <f>Calc!AN185</f>
        <v>0.99406981913058345</v>
      </c>
      <c r="Z185" s="65">
        <f>Calc!AO185</f>
        <v>1.8727892795754192E-3</v>
      </c>
      <c r="AA185" s="65">
        <f>1+K185/1000</f>
        <v>1.3013751770100701</v>
      </c>
      <c r="AB185" s="65">
        <f>J185/1000</f>
        <v>1.5473083136440318E-2</v>
      </c>
    </row>
    <row r="186" spans="1:28" x14ac:dyDescent="0.2">
      <c r="A186" s="65">
        <f>Input!A238</f>
        <v>10188</v>
      </c>
      <c r="B186" s="65" t="str">
        <f>Input!B238</f>
        <v>LA-19-06 top</v>
      </c>
      <c r="C186" s="169">
        <f>Calc!O238*1000</f>
        <v>320.7562469644015</v>
      </c>
      <c r="D186" s="169">
        <f>Calc!P238*1000</f>
        <v>2.8735574926382772E-2</v>
      </c>
      <c r="E186" s="169">
        <f>Calc!X238</f>
        <v>5.0455592645544313E-2</v>
      </c>
      <c r="F186" s="169">
        <f>Calc!Y238</f>
        <v>2.5181637474839028E-4</v>
      </c>
      <c r="G186" s="169">
        <f>Calc!AN238</f>
        <v>1.1565340966177216</v>
      </c>
      <c r="H186" s="68">
        <f>Calc!AO238</f>
        <v>3.0474562150195924E-3</v>
      </c>
      <c r="I186" s="67">
        <f>Calc!AH238</f>
        <v>22415.707967828228</v>
      </c>
      <c r="J186" s="67">
        <f>Calc!AI238</f>
        <v>126.4924340214104</v>
      </c>
      <c r="K186" s="67">
        <f>Calc!AJ238</f>
        <v>218.46050665803318</v>
      </c>
      <c r="L186" s="67">
        <f>Calc!AK238</f>
        <v>1.5277399947075248</v>
      </c>
      <c r="M186" s="170">
        <f>Calc!AP238</f>
        <v>254.96809999999999</v>
      </c>
      <c r="N186" s="170">
        <f>Calc!AQ238</f>
        <v>2.7606999999999999</v>
      </c>
      <c r="O186" s="170">
        <f>Calc!AW238</f>
        <v>254.96520000000001</v>
      </c>
      <c r="P186" s="170">
        <f>Calc!AY238</f>
        <v>2.7403158277681796</v>
      </c>
      <c r="Q186" s="171">
        <f>Calc!BC238</f>
        <v>448.60032337981431</v>
      </c>
      <c r="R186" s="170">
        <f>Calc!BD238</f>
        <v>4.6772785989350449</v>
      </c>
      <c r="S186" s="67">
        <f>Input!E238</f>
        <v>0</v>
      </c>
      <c r="T186" s="65"/>
      <c r="U186" s="65">
        <f>Input!K186</f>
        <v>7.1476125193039256E-3</v>
      </c>
      <c r="W186" s="65">
        <f>Calc!AS186</f>
        <v>5.7166021956246142E-5</v>
      </c>
      <c r="X186" s="65">
        <f>Calc!AT186</f>
        <v>9.240700074513106E-8</v>
      </c>
      <c r="Y186" s="65">
        <f>Calc!AN186</f>
        <v>0.14864261292917741</v>
      </c>
      <c r="Z186" s="65">
        <f>Calc!AO186</f>
        <v>3.4245687983156702E-4</v>
      </c>
      <c r="AA186" s="65">
        <f>1+K186/1000</f>
        <v>1.2184605066580332</v>
      </c>
      <c r="AB186" s="65">
        <f>J186/1000</f>
        <v>0.12649243402141042</v>
      </c>
    </row>
    <row r="187" spans="1:28" x14ac:dyDescent="0.2">
      <c r="A187" s="65">
        <f>Input!A256</f>
        <v>10188</v>
      </c>
      <c r="B187" s="65" t="str">
        <f>Input!B256</f>
        <v>LA-19-06 top</v>
      </c>
      <c r="C187" s="169">
        <f>Calc!O256*1000</f>
        <v>320.7562469644015</v>
      </c>
      <c r="D187" s="169">
        <f>Calc!P256*1000</f>
        <v>2.8735574926382772E-2</v>
      </c>
      <c r="E187" s="169">
        <f>Calc!X256</f>
        <v>5.0455592645544313E-2</v>
      </c>
      <c r="F187" s="169">
        <f>Calc!Y256</f>
        <v>2.5181637474839028E-4</v>
      </c>
      <c r="G187" s="169">
        <f>Calc!AN256</f>
        <v>1.1565340966177216</v>
      </c>
      <c r="H187" s="68">
        <f>Calc!AO256</f>
        <v>3.0474562150195924E-3</v>
      </c>
      <c r="I187" s="67">
        <f>Calc!AH256</f>
        <v>22415.707967828228</v>
      </c>
      <c r="J187" s="67">
        <f>Calc!AI256</f>
        <v>126.4924340214104</v>
      </c>
      <c r="K187" s="67">
        <f>Calc!AJ256</f>
        <v>218.46050665803318</v>
      </c>
      <c r="L187" s="67">
        <f>Calc!AK256</f>
        <v>1.5277399947075248</v>
      </c>
      <c r="M187" s="170">
        <f>Calc!AP256</f>
        <v>254.96809999999999</v>
      </c>
      <c r="N187" s="170">
        <f>Calc!AQ256</f>
        <v>2.7086999999999999</v>
      </c>
      <c r="O187" s="170">
        <f>Calc!AW256</f>
        <v>254.96520000000001</v>
      </c>
      <c r="P187" s="170">
        <f>Calc!AY256</f>
        <v>2.7403158277681796</v>
      </c>
      <c r="Q187" s="171">
        <f>Calc!BC256</f>
        <v>448.60032337981431</v>
      </c>
      <c r="R187" s="170">
        <f>Calc!BD256</f>
        <v>4.6772785989350449</v>
      </c>
      <c r="S187" s="67">
        <f>Input!E256</f>
        <v>0</v>
      </c>
      <c r="T187" s="65"/>
      <c r="U187" s="65">
        <f>Input!K187</f>
        <v>7.1517804337647914E-3</v>
      </c>
      <c r="W187" s="65">
        <f>Calc!AS187</f>
        <v>2.1595294754538796E-5</v>
      </c>
      <c r="X187" s="65">
        <f>Calc!AT187</f>
        <v>7.1247960398903275E-8</v>
      </c>
      <c r="Y187" s="65">
        <f>Calc!AN187</f>
        <v>0.99406981913058345</v>
      </c>
      <c r="Z187" s="65">
        <f>Calc!AO187</f>
        <v>1.8727892795754192E-3</v>
      </c>
      <c r="AA187" s="65">
        <f>1+K187/1000</f>
        <v>1.2184605066580332</v>
      </c>
      <c r="AB187" s="65">
        <f>J187/1000</f>
        <v>0.12649243402141042</v>
      </c>
    </row>
    <row r="188" spans="1:28" ht="13.5" customHeight="1" x14ac:dyDescent="0.2">
      <c r="A188" s="65">
        <f>Input!A236</f>
        <v>10187</v>
      </c>
      <c r="B188" s="65" t="str">
        <f>Input!B236</f>
        <v>LA-19-06 bottom</v>
      </c>
      <c r="C188" s="169">
        <f>Calc!O236*1000</f>
        <v>107.84305107774703</v>
      </c>
      <c r="D188" s="169">
        <f>Calc!P236*1000</f>
        <v>1.8441054296429355E-2</v>
      </c>
      <c r="E188" s="169">
        <f>Calc!X236</f>
        <v>0.19434189858698953</v>
      </c>
      <c r="F188" s="169">
        <f>Calc!Y236</f>
        <v>7.3754666900728235E-4</v>
      </c>
      <c r="G188" s="169">
        <f>Calc!AN236</f>
        <v>1.1372285358910745</v>
      </c>
      <c r="H188" s="68">
        <f>Calc!AO236</f>
        <v>6.1280901561131008E-3</v>
      </c>
      <c r="I188" s="67">
        <f>Calc!AH236</f>
        <v>1921.6301098517758</v>
      </c>
      <c r="J188" s="67">
        <f>Calc!AI236</f>
        <v>12.661010622808895</v>
      </c>
      <c r="K188" s="67">
        <f>Calc!AJ236</f>
        <v>188.4276093730146</v>
      </c>
      <c r="L188" s="67">
        <f>Calc!AK236</f>
        <v>6.0760592800443067</v>
      </c>
      <c r="M188" s="170">
        <f>Calc!AP236</f>
        <v>268.298</v>
      </c>
      <c r="N188" s="170">
        <f>Calc!AQ236</f>
        <v>8.7982999999999993</v>
      </c>
      <c r="O188" s="170">
        <f>Calc!AW236</f>
        <v>268.2636</v>
      </c>
      <c r="P188" s="170">
        <f>Calc!AY236</f>
        <v>8.5666016165488639</v>
      </c>
      <c r="Q188" s="171">
        <f>Calc!BC236</f>
        <v>401.72584284381338</v>
      </c>
      <c r="R188" s="170">
        <f>Calc!BD236</f>
        <v>16.190425147189423</v>
      </c>
      <c r="S188" s="67">
        <f>Input!E236</f>
        <v>0</v>
      </c>
    </row>
    <row r="189" spans="1:28" x14ac:dyDescent="0.2">
      <c r="A189" s="65">
        <f>Input!A254</f>
        <v>10187</v>
      </c>
      <c r="B189" s="65" t="str">
        <f>Input!B254</f>
        <v>LA-19-06 bottom</v>
      </c>
      <c r="C189" s="169">
        <f>Calc!O254*1000</f>
        <v>107.84305107774703</v>
      </c>
      <c r="D189" s="169">
        <f>Calc!P254*1000</f>
        <v>1.8441054296429355E-2</v>
      </c>
      <c r="E189" s="169">
        <f>Calc!X254</f>
        <v>0.19434189858698953</v>
      </c>
      <c r="F189" s="169">
        <f>Calc!Y254</f>
        <v>7.3754666900728235E-4</v>
      </c>
      <c r="G189" s="169">
        <f>Calc!AN254</f>
        <v>1.1372285358910745</v>
      </c>
      <c r="H189" s="68">
        <f>Calc!AO254</f>
        <v>6.1280901561131008E-3</v>
      </c>
      <c r="I189" s="67">
        <f>Calc!AH254</f>
        <v>1921.6301098517758</v>
      </c>
      <c r="J189" s="67">
        <f>Calc!AI254</f>
        <v>12.661010622808895</v>
      </c>
      <c r="K189" s="67">
        <f>Calc!AJ254</f>
        <v>188.4276093730146</v>
      </c>
      <c r="L189" s="67">
        <f>Calc!AK254</f>
        <v>6.0760592800443067</v>
      </c>
      <c r="M189" s="170">
        <f>Calc!AP254</f>
        <v>268.298</v>
      </c>
      <c r="N189" s="170">
        <f>Calc!AQ254</f>
        <v>8.6989000000000001</v>
      </c>
      <c r="O189" s="170">
        <f>Calc!AW254</f>
        <v>268.2636</v>
      </c>
      <c r="P189" s="170">
        <f>Calc!AY254</f>
        <v>8.5666016165488639</v>
      </c>
      <c r="Q189" s="171">
        <f>Calc!BC254</f>
        <v>401.72584284381338</v>
      </c>
      <c r="R189" s="170">
        <f>Calc!BD254</f>
        <v>16.190425147189423</v>
      </c>
      <c r="S189" s="67">
        <f>Input!E254</f>
        <v>0</v>
      </c>
      <c r="T189" s="65"/>
      <c r="U189" s="65">
        <f>Input!K189</f>
        <v>7.1600704499333164E-3</v>
      </c>
      <c r="W189" s="65">
        <f>Calc!AS189</f>
        <v>2.2113027109424697E-5</v>
      </c>
      <c r="X189" s="65">
        <f>Calc!AT189</f>
        <v>1.5871983581995425E-7</v>
      </c>
      <c r="Y189" s="65">
        <f>Calc!AN189</f>
        <v>0.99878495918357979</v>
      </c>
      <c r="Z189" s="65">
        <f>Calc!AO189</f>
        <v>2.2015517173582114E-3</v>
      </c>
      <c r="AA189" s="65">
        <f t="shared" ref="AA189:AA197" si="24">1+K189/1000</f>
        <v>1.1884276093730146</v>
      </c>
      <c r="AB189" s="65">
        <f t="shared" ref="AB189:AB197" si="25">J189/1000</f>
        <v>1.2661010622808895E-2</v>
      </c>
    </row>
    <row r="190" spans="1:28" x14ac:dyDescent="0.2">
      <c r="A190" s="65">
        <f>Input!A244</f>
        <v>10192</v>
      </c>
      <c r="B190" s="65" t="str">
        <f>Input!B244</f>
        <v>LA-19-09 top</v>
      </c>
      <c r="C190" s="169">
        <f>Calc!O244*1000</f>
        <v>756.2553034940388</v>
      </c>
      <c r="D190" s="169">
        <f>Calc!P244*1000</f>
        <v>4.7122905278841457E-2</v>
      </c>
      <c r="E190" s="169">
        <f>Calc!X244</f>
        <v>0.26015630107975807</v>
      </c>
      <c r="F190" s="169">
        <f>Calc!Y244</f>
        <v>5.3841133601114125E-4</v>
      </c>
      <c r="G190" s="169">
        <f>Calc!AN244</f>
        <v>1.1984299489535841</v>
      </c>
      <c r="H190" s="68">
        <f>Calc!AO244</f>
        <v>2.8978149273801343E-3</v>
      </c>
      <c r="I190" s="67">
        <f>Calc!AH244</f>
        <v>10600.947755800458</v>
      </c>
      <c r="J190" s="67">
        <f>Calc!AI244</f>
        <v>33.733677566082392</v>
      </c>
      <c r="K190" s="67">
        <f>Calc!AJ244</f>
        <v>239.12448704916022</v>
      </c>
      <c r="L190" s="67">
        <f>Calc!AK244</f>
        <v>1.1402909380062332</v>
      </c>
      <c r="M190" s="170">
        <f>Calc!AP244</f>
        <v>269.40499999999997</v>
      </c>
      <c r="N190" s="170">
        <f>Calc!AQ244</f>
        <v>2.7282000000000002</v>
      </c>
      <c r="O190" s="170">
        <f>Calc!AW244</f>
        <v>269.39890000000003</v>
      </c>
      <c r="P190" s="170">
        <f>Calc!AY244</f>
        <v>2.7211361679773565</v>
      </c>
      <c r="Q190" s="171">
        <f>Calc!BC244</f>
        <v>511.44709163413694</v>
      </c>
      <c r="R190" s="170">
        <f>Calc!BD244</f>
        <v>4.6231501942195194</v>
      </c>
      <c r="S190" s="67">
        <f>Input!E244</f>
        <v>0</v>
      </c>
      <c r="T190" s="65"/>
      <c r="U190" s="65">
        <f>Input!K190</f>
        <v>7.1552564632828778E-3</v>
      </c>
      <c r="W190" s="65">
        <f>Calc!AS190</f>
        <v>6.0416606775491287E-3</v>
      </c>
      <c r="X190" s="65">
        <f>Calc!AT190</f>
        <v>1.2333888860677412E-5</v>
      </c>
      <c r="Y190" s="65">
        <f>Calc!AN190</f>
        <v>2.0894184900658638E-2</v>
      </c>
      <c r="Z190" s="65">
        <f>Calc!AO190</f>
        <v>3.393143692935942E-4</v>
      </c>
      <c r="AA190" s="65">
        <f t="shared" si="24"/>
        <v>1.2391244870491602</v>
      </c>
      <c r="AB190" s="65">
        <f t="shared" si="25"/>
        <v>3.3733677566082393E-2</v>
      </c>
    </row>
    <row r="191" spans="1:28" x14ac:dyDescent="0.2">
      <c r="A191" s="65">
        <f>Input!A262</f>
        <v>10192</v>
      </c>
      <c r="B191" s="65" t="str">
        <f>Input!B262</f>
        <v>LA-19-09 top</v>
      </c>
      <c r="C191" s="169">
        <f>Calc!O262*1000</f>
        <v>756.2553034940388</v>
      </c>
      <c r="D191" s="169">
        <f>Calc!P262*1000</f>
        <v>4.7122905278841457E-2</v>
      </c>
      <c r="E191" s="169">
        <f>Calc!X262</f>
        <v>0.26015630107975807</v>
      </c>
      <c r="F191" s="169">
        <f>Calc!Y262</f>
        <v>5.3841133601114125E-4</v>
      </c>
      <c r="G191" s="169">
        <f>Calc!AN262</f>
        <v>1.1984299489535841</v>
      </c>
      <c r="H191" s="68">
        <f>Calc!AO262</f>
        <v>2.8978149273801343E-3</v>
      </c>
      <c r="I191" s="67">
        <f>Calc!AH262</f>
        <v>10600.947755800458</v>
      </c>
      <c r="J191" s="67">
        <f>Calc!AI262</f>
        <v>33.733677566082392</v>
      </c>
      <c r="K191" s="67">
        <f>Calc!AJ262</f>
        <v>239.12448704916022</v>
      </c>
      <c r="L191" s="67">
        <f>Calc!AK262</f>
        <v>1.1402909380062332</v>
      </c>
      <c r="M191" s="170">
        <f>Calc!AP262</f>
        <v>269.40499999999997</v>
      </c>
      <c r="N191" s="170">
        <f>Calc!AQ262</f>
        <v>2.7216</v>
      </c>
      <c r="O191" s="170">
        <f>Calc!AW262</f>
        <v>269.39890000000003</v>
      </c>
      <c r="P191" s="170">
        <f>Calc!AY262</f>
        <v>2.7211361679773565</v>
      </c>
      <c r="Q191" s="171">
        <f>Calc!BC262</f>
        <v>511.44709163413694</v>
      </c>
      <c r="R191" s="170">
        <f>Calc!BD262</f>
        <v>4.6231501942195194</v>
      </c>
      <c r="S191" s="67">
        <f>Input!E262</f>
        <v>0</v>
      </c>
      <c r="T191" s="65"/>
      <c r="U191" s="65">
        <f>Input!K191</f>
        <v>7.1562708954849286E-3</v>
      </c>
      <c r="W191" s="65">
        <f>Calc!AS191</f>
        <v>2.171835265087366E-5</v>
      </c>
      <c r="X191" s="65">
        <f>Calc!AT191</f>
        <v>1.5066195519684063E-7</v>
      </c>
      <c r="Y191" s="65">
        <f>Calc!AN191</f>
        <v>0.99647213625934883</v>
      </c>
      <c r="Z191" s="65">
        <f>Calc!AO191</f>
        <v>3.8068559958242968E-3</v>
      </c>
      <c r="AA191" s="65">
        <f t="shared" si="24"/>
        <v>1.2391244870491602</v>
      </c>
      <c r="AB191" s="65">
        <f t="shared" si="25"/>
        <v>3.3733677566082393E-2</v>
      </c>
    </row>
    <row r="192" spans="1:28" x14ac:dyDescent="0.2">
      <c r="A192" s="65">
        <f>Input!A246</f>
        <v>10193</v>
      </c>
      <c r="B192" s="65" t="str">
        <f>Input!B246</f>
        <v>LA-19-09 bottom</v>
      </c>
      <c r="C192" s="169">
        <f>Calc!O246*1000</f>
        <v>161.46914472818901</v>
      </c>
      <c r="D192" s="169">
        <f>Calc!P246*1000</f>
        <v>1.8795811546634907E-2</v>
      </c>
      <c r="E192" s="169">
        <f>Calc!X246</f>
        <v>3.5819241852082211</v>
      </c>
      <c r="F192" s="169">
        <f>Calc!Y246</f>
        <v>7.0466386127656169E-3</v>
      </c>
      <c r="G192" s="169">
        <f>Calc!AN246</f>
        <v>1.1888028718707147</v>
      </c>
      <c r="H192" s="68">
        <f>Calc!AO246</f>
        <v>3.7659826478617276E-3</v>
      </c>
      <c r="I192" s="67">
        <f>Calc!AH246</f>
        <v>162.98159008230888</v>
      </c>
      <c r="J192" s="67">
        <f>Calc!AI246</f>
        <v>0.60746634988720827</v>
      </c>
      <c r="K192" s="67">
        <f>Calc!AJ246</f>
        <v>216.25613661052202</v>
      </c>
      <c r="L192" s="67">
        <f>Calc!AK246</f>
        <v>3.971712597415848</v>
      </c>
      <c r="M192" s="170">
        <f>Calc!AP246</f>
        <v>285.85050000000001</v>
      </c>
      <c r="N192" s="170">
        <f>Calc!AQ246</f>
        <v>6.3811</v>
      </c>
      <c r="O192" s="170">
        <f>Calc!AW246</f>
        <v>285.44979999999998</v>
      </c>
      <c r="P192" s="170">
        <f>Calc!AY246</f>
        <v>6.1487466317926627</v>
      </c>
      <c r="Q192" s="171">
        <f>Calc!BC246</f>
        <v>483.9685790964395</v>
      </c>
      <c r="R192" s="170">
        <f>Calc!BD246</f>
        <v>12.228214415083842</v>
      </c>
      <c r="S192" s="67">
        <f>Input!E246</f>
        <v>0</v>
      </c>
      <c r="T192" s="65"/>
      <c r="U192" s="65">
        <f>Input!K192</f>
        <v>7.1544173358898591E-3</v>
      </c>
      <c r="W192" s="65">
        <f>Calc!AS192</f>
        <v>2.7633623037373926E-3</v>
      </c>
      <c r="X192" s="65">
        <f>Calc!AT192</f>
        <v>3.5249941217405866E-6</v>
      </c>
      <c r="Y192" s="65">
        <f>Calc!AN192</f>
        <v>3.2548212099470543E-2</v>
      </c>
      <c r="Z192" s="65">
        <f>Calc!AO192</f>
        <v>2.948896622338795E-4</v>
      </c>
      <c r="AA192" s="65">
        <f t="shared" si="24"/>
        <v>1.216256136610522</v>
      </c>
      <c r="AB192" s="65">
        <f t="shared" si="25"/>
        <v>6.0746634988720826E-4</v>
      </c>
    </row>
    <row r="193" spans="1:28" x14ac:dyDescent="0.2">
      <c r="A193" s="65">
        <f>Input!A264</f>
        <v>10193</v>
      </c>
      <c r="B193" s="65" t="str">
        <f>Input!B264</f>
        <v>LA-19-09 bottom</v>
      </c>
      <c r="C193" s="169">
        <f>Calc!O264*1000</f>
        <v>161.46914472818901</v>
      </c>
      <c r="D193" s="169">
        <f>Calc!P264*1000</f>
        <v>1.8795811546634907E-2</v>
      </c>
      <c r="E193" s="169">
        <f>Calc!X264</f>
        <v>3.5819241852082211</v>
      </c>
      <c r="F193" s="169">
        <f>Calc!Y264</f>
        <v>7.0466386127656169E-3</v>
      </c>
      <c r="G193" s="169">
        <f>Calc!AN264</f>
        <v>1.1888028718707147</v>
      </c>
      <c r="H193" s="68">
        <f>Calc!AO264</f>
        <v>3.7659826478617276E-3</v>
      </c>
      <c r="I193" s="67">
        <f>Calc!AH264</f>
        <v>162.98159008230888</v>
      </c>
      <c r="J193" s="67">
        <f>Calc!AI264</f>
        <v>0.60746634988720827</v>
      </c>
      <c r="K193" s="67">
        <f>Calc!AJ264</f>
        <v>216.25613661052202</v>
      </c>
      <c r="L193" s="67">
        <f>Calc!AK264</f>
        <v>3.971712597415848</v>
      </c>
      <c r="M193" s="170">
        <f>Calc!AP264</f>
        <v>285.85050000000001</v>
      </c>
      <c r="N193" s="170">
        <f>Calc!AQ264</f>
        <v>6.2991000000000001</v>
      </c>
      <c r="O193" s="170">
        <f>Calc!AW264</f>
        <v>285.44979999999998</v>
      </c>
      <c r="P193" s="170">
        <f>Calc!AY264</f>
        <v>6.1487466317926627</v>
      </c>
      <c r="Q193" s="171">
        <f>Calc!BC264</f>
        <v>483.9685790964395</v>
      </c>
      <c r="R193" s="170">
        <f>Calc!BD264</f>
        <v>12.228214415083842</v>
      </c>
      <c r="S193" s="67">
        <f>Input!E264</f>
        <v>0</v>
      </c>
      <c r="T193" s="65"/>
      <c r="U193" s="65">
        <f>Input!K193</f>
        <v>7.1568681918635505E-3</v>
      </c>
      <c r="W193" s="65">
        <f>Calc!AS193</f>
        <v>2.2049842516072237E-5</v>
      </c>
      <c r="X193" s="65">
        <f>Calc!AT193</f>
        <v>1.6627688679179336E-7</v>
      </c>
      <c r="Y193" s="65">
        <f>Calc!AN193</f>
        <v>0.99895166322200213</v>
      </c>
      <c r="Z193" s="65">
        <f>Calc!AO193</f>
        <v>2.7094769464075384E-3</v>
      </c>
      <c r="AA193" s="65">
        <f t="shared" si="24"/>
        <v>1.216256136610522</v>
      </c>
      <c r="AB193" s="65">
        <f t="shared" si="25"/>
        <v>6.0746634988720826E-4</v>
      </c>
    </row>
    <row r="194" spans="1:28" x14ac:dyDescent="0.2">
      <c r="A194" s="65">
        <f>Input!A242</f>
        <v>10190</v>
      </c>
      <c r="B194" s="65" t="str">
        <f>Input!B242</f>
        <v>LA-19-07 bottom</v>
      </c>
      <c r="C194" s="169">
        <f>Calc!O242*1000</f>
        <v>220.83378355798553</v>
      </c>
      <c r="D194" s="169">
        <f>Calc!P242*1000</f>
        <v>1.6580479806508043E-2</v>
      </c>
      <c r="E194" s="169">
        <f>Calc!X242</f>
        <v>5.6363884324152645E-2</v>
      </c>
      <c r="F194" s="169">
        <f>Calc!Y242</f>
        <v>1.7771910113083467E-4</v>
      </c>
      <c r="G194" s="169">
        <f>Calc!AN242</f>
        <v>1.09885397418456</v>
      </c>
      <c r="H194" s="68">
        <f>Calc!AO242</f>
        <v>3.0532943612655312E-3</v>
      </c>
      <c r="I194" s="67">
        <f>Calc!AH242</f>
        <v>13110.624665597799</v>
      </c>
      <c r="J194" s="67">
        <f>Calc!AI242</f>
        <v>55.091004909216203</v>
      </c>
      <c r="K194" s="67">
        <f>Calc!AJ242</f>
        <v>130.41895386630941</v>
      </c>
      <c r="L194" s="67">
        <f>Calc!AK242</f>
        <v>2.8723362846732718</v>
      </c>
      <c r="M194" s="170">
        <f>Calc!AP242</f>
        <v>303.13839999999999</v>
      </c>
      <c r="N194" s="170">
        <f>Calc!AQ242</f>
        <v>6.3011999999999997</v>
      </c>
      <c r="O194" s="170">
        <f>Calc!AW242</f>
        <v>303.13319999999999</v>
      </c>
      <c r="P194" s="170">
        <f>Calc!AY242</f>
        <v>6.2713386797392783</v>
      </c>
      <c r="Q194" s="171">
        <f>Calc!BC242</f>
        <v>306.8049087056304</v>
      </c>
      <c r="R194" s="170">
        <f>Calc!BD242</f>
        <v>8.6683950905447258</v>
      </c>
      <c r="S194" s="67">
        <f>Input!E242</f>
        <v>0</v>
      </c>
      <c r="T194" s="65"/>
      <c r="U194" s="65">
        <f>Input!K194</f>
        <v>7.1528104000419136E-3</v>
      </c>
      <c r="W194" s="65">
        <f>Calc!AS194</f>
        <v>5.7944669737070942E-4</v>
      </c>
      <c r="X194" s="65">
        <f>Calc!AT194</f>
        <v>9.6828202534141296E-7</v>
      </c>
      <c r="Y194" s="65">
        <f>Calc!AN194</f>
        <v>4.1104016360656408E-2</v>
      </c>
      <c r="Z194" s="65">
        <f>Calc!AO194</f>
        <v>3.1507122716546097E-4</v>
      </c>
      <c r="AA194" s="65">
        <f t="shared" si="24"/>
        <v>1.1304189538663094</v>
      </c>
      <c r="AB194" s="65">
        <f t="shared" si="25"/>
        <v>5.5091004909216201E-2</v>
      </c>
    </row>
    <row r="195" spans="1:28" x14ac:dyDescent="0.2">
      <c r="A195" s="65">
        <f>Input!A260</f>
        <v>10190</v>
      </c>
      <c r="B195" s="65" t="str">
        <f>Input!B260</f>
        <v>LA-19-07 bottom</v>
      </c>
      <c r="C195" s="169">
        <f>Calc!O260*1000</f>
        <v>220.83378355798553</v>
      </c>
      <c r="D195" s="169">
        <f>Calc!P260*1000</f>
        <v>1.6580479806508043E-2</v>
      </c>
      <c r="E195" s="169">
        <f>Calc!X260</f>
        <v>5.6363884324152645E-2</v>
      </c>
      <c r="F195" s="169">
        <f>Calc!Y260</f>
        <v>1.7771910113083467E-4</v>
      </c>
      <c r="G195" s="169">
        <f>Calc!AN260</f>
        <v>1.09885397418456</v>
      </c>
      <c r="H195" s="68">
        <f>Calc!AO260</f>
        <v>3.0532943612655312E-3</v>
      </c>
      <c r="I195" s="67">
        <f>Calc!AH260</f>
        <v>13110.624665597799</v>
      </c>
      <c r="J195" s="67">
        <f>Calc!AI260</f>
        <v>55.091004909216203</v>
      </c>
      <c r="K195" s="67">
        <f>Calc!AJ260</f>
        <v>130.41895386630941</v>
      </c>
      <c r="L195" s="67">
        <f>Calc!AK260</f>
        <v>2.8723362846732718</v>
      </c>
      <c r="M195" s="170">
        <f>Calc!AP260</f>
        <v>303.13839999999999</v>
      </c>
      <c r="N195" s="170">
        <f>Calc!AQ260</f>
        <v>6.2577999999999996</v>
      </c>
      <c r="O195" s="170">
        <f>Calc!AW260</f>
        <v>303.13319999999999</v>
      </c>
      <c r="P195" s="170">
        <f>Calc!AY260</f>
        <v>6.2713386797392783</v>
      </c>
      <c r="Q195" s="171">
        <f>Calc!BC260</f>
        <v>306.8049087056304</v>
      </c>
      <c r="R195" s="170">
        <f>Calc!BD260</f>
        <v>8.6683950905447258</v>
      </c>
      <c r="S195" s="67">
        <f>Input!E260</f>
        <v>0</v>
      </c>
      <c r="T195" s="65"/>
      <c r="U195" s="65">
        <f>Input!K195</f>
        <v>7.1558050456641447E-3</v>
      </c>
      <c r="W195" s="65">
        <f>Calc!AS195</f>
        <v>2.1762389729514915E-5</v>
      </c>
      <c r="X195" s="65">
        <f>Calc!AT195</f>
        <v>1.7284937581414859E-7</v>
      </c>
      <c r="Y195" s="65">
        <f>Calc!AN195</f>
        <v>0.99298298928421991</v>
      </c>
      <c r="Z195" s="65">
        <f>Calc!AO195</f>
        <v>2.5395663900242139E-3</v>
      </c>
      <c r="AA195" s="65">
        <f t="shared" si="24"/>
        <v>1.1304189538663094</v>
      </c>
      <c r="AB195" s="65">
        <f t="shared" si="25"/>
        <v>5.5091004909216201E-2</v>
      </c>
    </row>
    <row r="196" spans="1:28" x14ac:dyDescent="0.2">
      <c r="A196" s="65">
        <f>Input!A452</f>
        <v>10350</v>
      </c>
      <c r="B196" s="65" t="str">
        <f>Input!B452</f>
        <v>SM82</v>
      </c>
      <c r="C196" s="169">
        <f>Calc!O452*1000</f>
        <v>2364.6209294904511</v>
      </c>
      <c r="D196" s="169">
        <f>Calc!P452*1000</f>
        <v>0.21481354045221307</v>
      </c>
      <c r="E196" s="169">
        <f>Calc!X452</f>
        <v>103.35074717453313</v>
      </c>
      <c r="F196" s="169">
        <f>Calc!Y452</f>
        <v>0.17618404574355256</v>
      </c>
      <c r="G196" s="169">
        <f>Calc!AN452</f>
        <v>0.95625274616998845</v>
      </c>
      <c r="H196" s="68">
        <f>Calc!AO452</f>
        <v>1.6789098187724506E-3</v>
      </c>
      <c r="I196" s="67">
        <f>Calc!AH452</f>
        <v>66.523093669506252</v>
      </c>
      <c r="J196" s="67">
        <f>Calc!AI452</f>
        <v>0.16268073455344079</v>
      </c>
      <c r="K196" s="67">
        <f>Calc!AJ452</f>
        <v>12.759249735708522</v>
      </c>
      <c r="L196" s="67">
        <f>Calc!AK452</f>
        <v>0.52894941766476999</v>
      </c>
      <c r="M196" s="170">
        <f>Calc!AP452</f>
        <v>307.58620000000002</v>
      </c>
      <c r="N196" s="170">
        <f>Calc!AQ452</f>
        <v>3.2610999999999999</v>
      </c>
      <c r="O196" s="170">
        <f>Calc!AW452</f>
        <v>306.44510000000002</v>
      </c>
      <c r="P196" s="170">
        <f>Calc!AY452</f>
        <v>3.2446704728869205</v>
      </c>
      <c r="Q196" s="171">
        <f>Calc!BC452</f>
        <v>30.297431409309695</v>
      </c>
      <c r="R196" s="170">
        <f>Calc!BD452</f>
        <v>1.2862881470636829</v>
      </c>
      <c r="S196" s="67">
        <f>Input!E452</f>
        <v>0</v>
      </c>
      <c r="T196" s="65"/>
      <c r="U196" s="65">
        <f>Input!K196</f>
        <v>7.1505473918279973E-3</v>
      </c>
      <c r="W196" s="65">
        <f>Calc!AS196</f>
        <v>2.8904076980101226E-3</v>
      </c>
      <c r="X196" s="65">
        <f>Calc!AT196</f>
        <v>5.1202194773383828E-6</v>
      </c>
      <c r="Y196" s="65">
        <f>Calc!AN196</f>
        <v>4.548466645463449E-2</v>
      </c>
      <c r="Z196" s="65">
        <f>Calc!AO196</f>
        <v>5.3288432094215899E-4</v>
      </c>
      <c r="AA196" s="65">
        <f t="shared" si="24"/>
        <v>1.0127592497357085</v>
      </c>
      <c r="AB196" s="65">
        <f t="shared" si="25"/>
        <v>1.6268073455344079E-4</v>
      </c>
    </row>
    <row r="197" spans="1:28" x14ac:dyDescent="0.2">
      <c r="A197" s="65">
        <f>Input!A450</f>
        <v>10349</v>
      </c>
      <c r="B197" s="65" t="str">
        <f>Input!B450</f>
        <v>SM81</v>
      </c>
      <c r="C197" s="169">
        <f>Calc!O450*1000</f>
        <v>2916.455677407791</v>
      </c>
      <c r="D197" s="169">
        <f>Calc!P450*1000</f>
        <v>0.25267832091401959</v>
      </c>
      <c r="E197" s="169">
        <f>Calc!X450</f>
        <v>84.400944907801374</v>
      </c>
      <c r="F197" s="169">
        <f>Calc!Y450</f>
        <v>0.17139701334139981</v>
      </c>
      <c r="G197" s="169">
        <f>Calc!AN450</f>
        <v>0.95733299868721844</v>
      </c>
      <c r="H197" s="68">
        <f>Calc!AO450</f>
        <v>2.2684870240000025E-3</v>
      </c>
      <c r="I197" s="67">
        <f>Calc!AH450</f>
        <v>100.73810415985504</v>
      </c>
      <c r="J197" s="67">
        <f>Calc!AI450</f>
        <v>0.31425425174786203</v>
      </c>
      <c r="K197" s="67">
        <f>Calc!AJ450</f>
        <v>8.8072178240967691</v>
      </c>
      <c r="L197" s="67">
        <f>Calc!AK450</f>
        <v>0.58136862686894841</v>
      </c>
      <c r="M197" s="170">
        <f>Calc!AP450</f>
        <v>318.86799999999999</v>
      </c>
      <c r="N197" s="170">
        <f>Calc!AQ450</f>
        <v>4.6269</v>
      </c>
      <c r="O197" s="170">
        <f>Calc!AW450</f>
        <v>318.10730000000001</v>
      </c>
      <c r="P197" s="170">
        <f>Calc!AY450</f>
        <v>4.7370062110528579</v>
      </c>
      <c r="Q197" s="171">
        <f>Calc!BC450</f>
        <v>21.612881001698302</v>
      </c>
      <c r="R197" s="170">
        <f>Calc!BD450</f>
        <v>1.4556382458358124</v>
      </c>
      <c r="S197" s="67">
        <f>Input!E450</f>
        <v>0</v>
      </c>
      <c r="T197" s="65"/>
      <c r="U197" s="65">
        <f>Input!K197</f>
        <v>7.1550126626389043E-3</v>
      </c>
      <c r="W197" s="65">
        <f>Calc!AS197</f>
        <v>2.1824907405342627E-5</v>
      </c>
      <c r="X197" s="65">
        <f>Calc!AT197</f>
        <v>2.072132565929734E-7</v>
      </c>
      <c r="Y197" s="65">
        <f>Calc!AN197</f>
        <v>0.9936447154894722</v>
      </c>
      <c r="Z197" s="65">
        <f>Calc!AO197</f>
        <v>2.6980706043713467E-3</v>
      </c>
      <c r="AA197" s="65">
        <f t="shared" si="24"/>
        <v>1.0088072178240968</v>
      </c>
      <c r="AB197" s="65">
        <f t="shared" si="25"/>
        <v>3.1425425174786201E-4</v>
      </c>
    </row>
    <row r="198" spans="1:28" x14ac:dyDescent="0.2">
      <c r="A198" s="65">
        <f>Input!A404</f>
        <v>10320</v>
      </c>
      <c r="B198" s="65" t="str">
        <f>Input!B404</f>
        <v>ALDEA 2</v>
      </c>
      <c r="C198" s="169">
        <f>Calc!O404*1000</f>
        <v>3286.2447483261649</v>
      </c>
      <c r="D198" s="169">
        <f>Calc!P404*1000</f>
        <v>0.24436831515115887</v>
      </c>
      <c r="E198" s="169">
        <f>Calc!X404</f>
        <v>634.6182668724922</v>
      </c>
      <c r="F198" s="169">
        <f>Calc!Y404</f>
        <v>1.2794493722149125</v>
      </c>
      <c r="G198" s="169">
        <f>Calc!AN404</f>
        <v>1.0087628663389163</v>
      </c>
      <c r="H198" s="68">
        <f>Calc!AO404</f>
        <v>2.175039230964757E-3</v>
      </c>
      <c r="I198" s="67">
        <f>Calc!AH404</f>
        <v>15.905464591496253</v>
      </c>
      <c r="J198" s="67">
        <f>Calc!AI404</f>
        <v>4.6936115573817931E-2</v>
      </c>
      <c r="K198" s="67">
        <f>Calc!AJ404</f>
        <v>35.997770755979765</v>
      </c>
      <c r="L198" s="67">
        <f>Calc!AK404</f>
        <v>1.1775097669917971</v>
      </c>
      <c r="M198" s="170">
        <f>Calc!AP404</f>
        <v>357.03769999999997</v>
      </c>
      <c r="N198" s="170">
        <f>Calc!AQ404</f>
        <v>6.9269999999999996</v>
      </c>
      <c r="O198" s="170">
        <f>Calc!AW404</f>
        <v>352.22629999999998</v>
      </c>
      <c r="P198" s="170">
        <f>Calc!AY404</f>
        <v>7.364006562621868</v>
      </c>
      <c r="Q198" s="171">
        <f>Calc!BC404</f>
        <v>97.267096377275138</v>
      </c>
      <c r="R198" s="170">
        <f>Calc!BD404</f>
        <v>3.7694771957701505</v>
      </c>
      <c r="S198" s="67">
        <f>Input!E404</f>
        <v>0</v>
      </c>
      <c r="T198" s="65"/>
    </row>
    <row r="199" spans="1:28" x14ac:dyDescent="0.2">
      <c r="A199" s="65">
        <f>Input!A8</f>
        <v>9800</v>
      </c>
      <c r="B199" s="65" t="str">
        <f>Input!B8</f>
        <v>IS 15</v>
      </c>
      <c r="C199" s="169">
        <f>Calc!O8*1000</f>
        <v>1402.7936005825759</v>
      </c>
      <c r="D199" s="169">
        <f>Calc!P8*1000</f>
        <v>8.9142646143752668E-2</v>
      </c>
      <c r="E199" s="169">
        <f>Calc!X8</f>
        <v>30.200815963870962</v>
      </c>
      <c r="F199" s="169">
        <f>Calc!Y8</f>
        <v>3.2699473191006058E-2</v>
      </c>
      <c r="G199" s="169">
        <f>Calc!AN8</f>
        <v>1.4610653628070418</v>
      </c>
      <c r="H199" s="68">
        <f>Calc!AO8</f>
        <v>2.9964209249386075E-3</v>
      </c>
      <c r="I199" s="67">
        <f>Calc!AH8</f>
        <v>207.34654793223464</v>
      </c>
      <c r="J199" s="67">
        <f>Calc!AI8</f>
        <v>0.48067957371370162</v>
      </c>
      <c r="K199" s="67">
        <f>Calc!AJ8</f>
        <v>355.71970291603617</v>
      </c>
      <c r="L199" s="67">
        <f>Calc!AK8</f>
        <v>2.6525618904980339</v>
      </c>
      <c r="M199" s="170">
        <f>Calc!AP8</f>
        <v>430.30930000000001</v>
      </c>
      <c r="N199" s="170">
        <f>Calc!AQ8</f>
        <v>12.1187</v>
      </c>
      <c r="O199" s="170">
        <f>Calc!AW8</f>
        <v>430.04680000000002</v>
      </c>
      <c r="P199" s="170">
        <f>Calc!AY8</f>
        <v>11.944054899935683</v>
      </c>
      <c r="Q199" s="171">
        <f>Calc!BC8</f>
        <v>1197.2241427369863</v>
      </c>
      <c r="R199" s="170">
        <f>Calc!BD8</f>
        <v>41.330358999060543</v>
      </c>
      <c r="S199" s="67">
        <f>Input!E8</f>
        <v>-255.2</v>
      </c>
      <c r="T199" s="65"/>
      <c r="U199" s="65">
        <f>Input!K199</f>
        <v>7.148237655755423E-3</v>
      </c>
      <c r="W199" s="65">
        <f>Calc!AS199</f>
        <v>2.1654839208757783E-5</v>
      </c>
      <c r="X199" s="65">
        <f>Calc!AT199</f>
        <v>1.3738442528294012E-7</v>
      </c>
      <c r="Y199" s="65">
        <f>Calc!AN199</f>
        <v>0.9942495349725532</v>
      </c>
      <c r="Z199" s="65">
        <f>Calc!AO199</f>
        <v>2.5069926063758033E-3</v>
      </c>
      <c r="AA199" s="65">
        <f t="shared" ref="AA199:AA215" si="26">1+K199/1000</f>
        <v>1.3557197029160362</v>
      </c>
      <c r="AB199" s="65">
        <f t="shared" ref="AB199:AB215" si="27">J199/1000</f>
        <v>4.8067957371370162E-4</v>
      </c>
    </row>
    <row r="200" spans="1:28" x14ac:dyDescent="0.2">
      <c r="A200" s="65">
        <f>Input!A62</f>
        <v>10060</v>
      </c>
      <c r="B200" s="65" t="str">
        <f>Input!B62</f>
        <v>KÄ2-0,9</v>
      </c>
      <c r="C200" s="169">
        <f>Calc!O62*1000</f>
        <v>438.68539043515995</v>
      </c>
      <c r="D200" s="169">
        <f>Calc!P62*1000</f>
        <v>2.7177238074303126E-2</v>
      </c>
      <c r="E200" s="169">
        <f>Calc!X62</f>
        <v>1.2021804475584283</v>
      </c>
      <c r="F200" s="169">
        <f>Calc!Y62</f>
        <v>1.9589634065658823E-3</v>
      </c>
      <c r="G200" s="169">
        <f>Calc!AN62</f>
        <v>1.7654125190170622</v>
      </c>
      <c r="H200" s="68">
        <f>Calc!AO62</f>
        <v>3.857411385848854E-3</v>
      </c>
      <c r="I200" s="67">
        <f>Calc!AH62</f>
        <v>1970.3475714402191</v>
      </c>
      <c r="J200" s="67">
        <f>Calc!AI62</f>
        <v>5.3692055592535421</v>
      </c>
      <c r="K200" s="67">
        <f>Calc!AJ62</f>
        <v>569.13813272593302</v>
      </c>
      <c r="L200" s="67">
        <f>Calc!AK62</f>
        <v>1.1679103884271487</v>
      </c>
      <c r="M200" s="170">
        <f>Calc!AP62</f>
        <v>465.70339999999999</v>
      </c>
      <c r="N200" s="170">
        <f>Calc!AQ62</f>
        <v>10.7919</v>
      </c>
      <c r="O200" s="170">
        <f>Calc!AW62</f>
        <v>465.67989999999998</v>
      </c>
      <c r="P200" s="170">
        <f>Calc!AY62</f>
        <v>10.386570607456104</v>
      </c>
      <c r="Q200" s="171">
        <f>Calc!BC62</f>
        <v>2118.1530545693749</v>
      </c>
      <c r="R200" s="170">
        <f>Calc!BD62</f>
        <v>62.238261410470805</v>
      </c>
      <c r="S200" s="67">
        <f>Input!E62</f>
        <v>0.9</v>
      </c>
      <c r="T200" s="65"/>
      <c r="U200" s="65">
        <f>Input!K200</f>
        <v>7.1451108621691578E-3</v>
      </c>
      <c r="W200" s="65">
        <f>Calc!AS200</f>
        <v>4.404352516747625E-3</v>
      </c>
      <c r="X200" s="65">
        <f>Calc!AT200</f>
        <v>7.092209188718496E-6</v>
      </c>
      <c r="Y200" s="65">
        <f>Calc!AN200</f>
        <v>0.87614578114152075</v>
      </c>
      <c r="Z200" s="65">
        <f>Calc!AO200</f>
        <v>1.7919574140043363E-3</v>
      </c>
      <c r="AA200" s="65">
        <f t="shared" si="26"/>
        <v>1.5691381327259331</v>
      </c>
      <c r="AB200" s="65">
        <f t="shared" si="27"/>
        <v>5.3692055592535421E-3</v>
      </c>
    </row>
    <row r="201" spans="1:28" x14ac:dyDescent="0.2">
      <c r="A201" s="65">
        <f>Input!A64</f>
        <v>10061</v>
      </c>
      <c r="B201" s="65" t="str">
        <f>Input!B64</f>
        <v>KÄ2-9,7</v>
      </c>
      <c r="C201" s="169">
        <f>Calc!O64*1000</f>
        <v>504.92906784311907</v>
      </c>
      <c r="D201" s="169">
        <f>Calc!P64*1000</f>
        <v>2.7655920522205925E-2</v>
      </c>
      <c r="E201" s="169">
        <f>Calc!X64</f>
        <v>0.37704901448344014</v>
      </c>
      <c r="F201" s="169">
        <f>Calc!Y64</f>
        <v>6.5115533914151006E-4</v>
      </c>
      <c r="G201" s="169">
        <f>Calc!AN64</f>
        <v>1.7685500789691693</v>
      </c>
      <c r="H201" s="68">
        <f>Calc!AO64</f>
        <v>3.3228785953248376E-3</v>
      </c>
      <c r="I201" s="67">
        <f>Calc!AH64</f>
        <v>7274.643652482011</v>
      </c>
      <c r="J201" s="67">
        <f>Calc!AI64</f>
        <v>18.560482508329649</v>
      </c>
      <c r="K201" s="67">
        <f>Calc!AJ64</f>
        <v>564.34854984154367</v>
      </c>
      <c r="L201" s="67">
        <f>Calc!AK64</f>
        <v>1.1862042390755059</v>
      </c>
      <c r="M201" s="170">
        <f>Calc!AP64</f>
        <v>492.56360000000001</v>
      </c>
      <c r="N201" s="170">
        <f>Calc!AQ64</f>
        <v>11.541</v>
      </c>
      <c r="O201" s="170">
        <f>Calc!AW64</f>
        <v>492.5575</v>
      </c>
      <c r="P201" s="170">
        <f>Calc!AY64</f>
        <v>11.252775734508583</v>
      </c>
      <c r="Q201" s="171">
        <f>Calc!BC64</f>
        <v>2265.8355706216616</v>
      </c>
      <c r="R201" s="170">
        <f>Calc!BD64</f>
        <v>72.111335571197344</v>
      </c>
      <c r="S201" s="67">
        <f>Input!E64</f>
        <v>9.6999999999999993</v>
      </c>
      <c r="T201" s="65"/>
      <c r="U201" s="65">
        <f>Input!K201</f>
        <v>7.1486912069941557E-3</v>
      </c>
      <c r="W201" s="65">
        <f>Calc!AS201</f>
        <v>2.1918413005719613E-5</v>
      </c>
      <c r="X201" s="65">
        <f>Calc!AT201</f>
        <v>1.3587608889098477E-7</v>
      </c>
      <c r="Y201" s="65">
        <f>Calc!AN201</f>
        <v>1.0011166510284049</v>
      </c>
      <c r="Z201" s="65">
        <f>Calc!AO201</f>
        <v>3.6211073127722488E-3</v>
      </c>
      <c r="AA201" s="65">
        <f t="shared" si="26"/>
        <v>1.5643485498415437</v>
      </c>
      <c r="AB201" s="65">
        <f t="shared" si="27"/>
        <v>1.8560482508329649E-2</v>
      </c>
    </row>
    <row r="202" spans="1:28" x14ac:dyDescent="0.2">
      <c r="A202" s="13">
        <f>Input!A385</f>
        <v>10073</v>
      </c>
      <c r="B202" s="13" t="str">
        <f>Input!B385</f>
        <v>Hu1-13</v>
      </c>
      <c r="C202" s="165">
        <f>Calc!O385*1000</f>
        <v>13664.710224134084</v>
      </c>
      <c r="D202" s="165">
        <f>Calc!P385*1000</f>
        <v>20.873364326681813</v>
      </c>
      <c r="E202" s="165">
        <f>Calc!X385</f>
        <v>1.0960680113487038</v>
      </c>
      <c r="F202" s="165">
        <f>Calc!Y385</f>
        <v>0.10335995797333027</v>
      </c>
      <c r="G202" s="165">
        <f>Calc!AN385</f>
        <v>0.988487280699478</v>
      </c>
      <c r="H202" s="166">
        <f>Calc!AO385</f>
        <v>1.0073184330708095E-2</v>
      </c>
      <c r="I202" s="15">
        <f>Calc!AH385</f>
        <v>37663.253901421325</v>
      </c>
      <c r="J202" s="15">
        <f>Calc!AI385</f>
        <v>3571.8848139923052</v>
      </c>
      <c r="K202" s="15">
        <f>Calc!AJ385</f>
        <v>-0.43563908536015106</v>
      </c>
      <c r="L202" s="15">
        <f>Calc!AK385</f>
        <v>3.6746049810356021</v>
      </c>
      <c r="M202" s="167">
        <f>Calc!AP385</f>
        <v>492.6653</v>
      </c>
      <c r="N202" s="167" t="e">
        <f>Calc!AQ385</f>
        <v>#VALUE!</v>
      </c>
      <c r="O202" s="167">
        <f>Calc!AW385</f>
        <v>492.66320000000002</v>
      </c>
      <c r="P202" s="167">
        <f>Calc!AX385</f>
        <v>210.30761514790001</v>
      </c>
      <c r="Q202" s="172">
        <f>Calc!BC385</f>
        <v>-1.7495943234378644</v>
      </c>
      <c r="R202" s="167">
        <f>Calc!BD385</f>
        <v>14.768215442778274</v>
      </c>
      <c r="S202" s="15">
        <f>Input!E385</f>
        <v>0</v>
      </c>
      <c r="T202" s="65"/>
      <c r="U202" s="65">
        <f>Input!K202</f>
        <v>7.1449777821325187E-3</v>
      </c>
      <c r="W202" s="65">
        <f>Calc!AS202</f>
        <v>2.3863757532087281E-3</v>
      </c>
      <c r="X202" s="65">
        <f>Calc!AT202</f>
        <v>6.2634306980008227E-6</v>
      </c>
      <c r="Y202" s="65">
        <f>Calc!AN202</f>
        <v>1.0282582389099284</v>
      </c>
      <c r="Z202" s="65">
        <f>Calc!AO202</f>
        <v>5.6354516483386645E-3</v>
      </c>
      <c r="AA202" s="65">
        <f t="shared" si="26"/>
        <v>0.99956436091463985</v>
      </c>
      <c r="AB202" s="65">
        <f t="shared" si="27"/>
        <v>3.5718848139923054</v>
      </c>
    </row>
    <row r="203" spans="1:28" x14ac:dyDescent="0.2">
      <c r="A203" s="13">
        <f>Input!A387</f>
        <v>10073</v>
      </c>
      <c r="B203" s="13" t="str">
        <f>Input!B387</f>
        <v>Hu1-13</v>
      </c>
      <c r="C203" s="165">
        <f>Calc!O387*1000</f>
        <v>13664.710224134084</v>
      </c>
      <c r="D203" s="165">
        <f>Calc!P387*1000</f>
        <v>20.873364326681813</v>
      </c>
      <c r="E203" s="165">
        <f>Calc!X387</f>
        <v>1.0960680113487038</v>
      </c>
      <c r="F203" s="165">
        <f>Calc!Y387</f>
        <v>0.10335995797333027</v>
      </c>
      <c r="G203" s="165">
        <f>Calc!AN387</f>
        <v>0.988487280699478</v>
      </c>
      <c r="H203" s="166">
        <f>Calc!AO387</f>
        <v>1.0073184330708095E-2</v>
      </c>
      <c r="I203" s="15">
        <f>Calc!AH387</f>
        <v>37663.253901421325</v>
      </c>
      <c r="J203" s="15">
        <f>Calc!AI387</f>
        <v>3571.8848139923052</v>
      </c>
      <c r="K203" s="15">
        <f>Calc!AJ387</f>
        <v>-0.43563908536015106</v>
      </c>
      <c r="L203" s="15">
        <f>Calc!AK387</f>
        <v>3.6746049810356021</v>
      </c>
      <c r="M203" s="167">
        <f>Calc!AP387</f>
        <v>492.6653</v>
      </c>
      <c r="N203" s="167" t="e">
        <f>Calc!AQ387</f>
        <v>#VALUE!</v>
      </c>
      <c r="O203" s="167">
        <f>Calc!AW387</f>
        <v>492.66320000000002</v>
      </c>
      <c r="P203" s="167">
        <f>Calc!AX387</f>
        <v>219.02004279869999</v>
      </c>
      <c r="Q203" s="172">
        <f>Calc!BC387</f>
        <v>-1.7495943234378644</v>
      </c>
      <c r="R203" s="167">
        <f>Calc!BD387</f>
        <v>14.768215442778274</v>
      </c>
      <c r="S203" s="15">
        <f>Input!E387</f>
        <v>0</v>
      </c>
      <c r="T203" s="65"/>
      <c r="U203" s="65">
        <f>Input!K203</f>
        <v>7.1468280719748931E-3</v>
      </c>
      <c r="W203" s="65">
        <f>Calc!AS203</f>
        <v>2.1711745531464484E-5</v>
      </c>
      <c r="X203" s="65">
        <f>Calc!AT203</f>
        <v>1.518944441530175E-7</v>
      </c>
      <c r="Y203" s="65">
        <f>Calc!AN203</f>
        <v>0.99901877269467909</v>
      </c>
      <c r="Z203" s="65">
        <f>Calc!AO203</f>
        <v>2.6117145007778101E-3</v>
      </c>
      <c r="AA203" s="65">
        <f t="shared" si="26"/>
        <v>0.99956436091463985</v>
      </c>
      <c r="AB203" s="65">
        <f t="shared" si="27"/>
        <v>3.5718848139923054</v>
      </c>
    </row>
    <row r="204" spans="1:28" x14ac:dyDescent="0.2">
      <c r="A204" s="65">
        <f>Input!A66</f>
        <v>10062</v>
      </c>
      <c r="B204" s="65" t="str">
        <f>Input!B66</f>
        <v>KÄ2-15,4</v>
      </c>
      <c r="C204" s="169">
        <f>Calc!O66*1000</f>
        <v>399.87175754793032</v>
      </c>
      <c r="D204" s="169">
        <f>Calc!P66*1000</f>
        <v>4.385660085380054E-2</v>
      </c>
      <c r="E204" s="169">
        <f>Calc!X66</f>
        <v>5.3424615328422105</v>
      </c>
      <c r="F204" s="169">
        <f>Calc!Y66</f>
        <v>9.7540138780070808E-3</v>
      </c>
      <c r="G204" s="169">
        <f>Calc!AN66</f>
        <v>1.6436965078045693</v>
      </c>
      <c r="H204" s="68">
        <f>Calc!AO66</f>
        <v>3.2215017825235589E-3</v>
      </c>
      <c r="I204" s="67">
        <f>Calc!AH66</f>
        <v>377.76386976689741</v>
      </c>
      <c r="J204" s="67">
        <f>Calc!AI66</f>
        <v>1.0110108953273897</v>
      </c>
      <c r="K204" s="67">
        <f>Calc!AJ66</f>
        <v>473.20197884829417</v>
      </c>
      <c r="L204" s="67">
        <f>Calc!AK66</f>
        <v>1.378465543175954</v>
      </c>
      <c r="M204" s="170">
        <f>Calc!AP66</f>
        <v>496.18180000000001</v>
      </c>
      <c r="N204" s="170">
        <f>Calc!AQ66</f>
        <v>13.3901</v>
      </c>
      <c r="O204" s="170">
        <f>Calc!AW66</f>
        <v>496.05919999999998</v>
      </c>
      <c r="P204" s="170">
        <f>Calc!AY66</f>
        <v>13.15422565122781</v>
      </c>
      <c r="Q204" s="171">
        <f>Calc!BC66</f>
        <v>1918.7537004191934</v>
      </c>
      <c r="R204" s="170">
        <f>Calc!BD66</f>
        <v>71.44697420847038</v>
      </c>
      <c r="S204" s="67">
        <f>Input!E66</f>
        <v>15.4</v>
      </c>
      <c r="T204" s="65"/>
      <c r="U204" s="65">
        <f>Input!K204</f>
        <v>7.1442242271505451E-3</v>
      </c>
      <c r="W204" s="65">
        <f>Calc!AS204</f>
        <v>1.134431483064232E-2</v>
      </c>
      <c r="X204" s="65">
        <f>Calc!AT204</f>
        <v>1.9004564962003635E-5</v>
      </c>
      <c r="Y204" s="65">
        <f>Calc!AN204</f>
        <v>1.0251081928285359</v>
      </c>
      <c r="Z204" s="65">
        <f>Calc!AO204</f>
        <v>1.8585273933460411E-3</v>
      </c>
      <c r="AA204" s="65">
        <f t="shared" si="26"/>
        <v>1.4732019788482942</v>
      </c>
      <c r="AB204" s="65">
        <f t="shared" si="27"/>
        <v>1.0110108953273898E-3</v>
      </c>
    </row>
    <row r="205" spans="1:28" x14ac:dyDescent="0.2">
      <c r="A205" s="65">
        <f>Input!A54</f>
        <v>10063</v>
      </c>
      <c r="B205" s="65" t="str">
        <f>Input!B54</f>
        <v>KÄ2-20,4</v>
      </c>
      <c r="C205" s="169">
        <f>Calc!O54*1000</f>
        <v>434.18084501344867</v>
      </c>
      <c r="D205" s="169">
        <f>Calc!P54*1000</f>
        <v>0.13581208290690464</v>
      </c>
      <c r="E205" s="169">
        <f>Calc!X54</f>
        <v>0.25618647195455019</v>
      </c>
      <c r="F205" s="169">
        <f>Calc!Y54</f>
        <v>6.0840384255719847E-4</v>
      </c>
      <c r="G205" s="169">
        <f>Calc!AN54</f>
        <v>1.6191955834440352</v>
      </c>
      <c r="H205" s="68">
        <f>Calc!AO54</f>
        <v>3.1715951266280953E-3</v>
      </c>
      <c r="I205" s="67">
        <f>Calc!AH54</f>
        <v>8388.660111456511</v>
      </c>
      <c r="J205" s="67">
        <f>Calc!AI54</f>
        <v>25.690055464507566</v>
      </c>
      <c r="K205" s="67">
        <f>Calc!AJ54</f>
        <v>454.87918254703152</v>
      </c>
      <c r="L205" s="67">
        <f>Calc!AK54</f>
        <v>1.1816916140523726</v>
      </c>
      <c r="M205" s="170">
        <f>Calc!AP54</f>
        <v>499.23649999999998</v>
      </c>
      <c r="N205" s="170">
        <f>Calc!AQ54</f>
        <v>13.196199999999999</v>
      </c>
      <c r="O205" s="170">
        <f>Calc!AW54</f>
        <v>499.23099999999999</v>
      </c>
      <c r="P205" s="170">
        <f>Calc!AY54</f>
        <v>13.154164122935434</v>
      </c>
      <c r="Q205" s="171">
        <f>Calc!BC54</f>
        <v>1861.0417427817777</v>
      </c>
      <c r="R205" s="170">
        <f>Calc!BD54</f>
        <v>69.254253845374052</v>
      </c>
      <c r="S205" s="67">
        <f>Input!E54</f>
        <v>20.399999999999999</v>
      </c>
      <c r="T205" s="65"/>
      <c r="U205" s="65">
        <f>Input!K205</f>
        <v>7.1461622048854621E-3</v>
      </c>
      <c r="W205" s="65">
        <f>Calc!AS205</f>
        <v>2.1711842080968831E-5</v>
      </c>
      <c r="X205" s="65">
        <f>Calc!AT205</f>
        <v>9.2726838018380471E-8</v>
      </c>
      <c r="Y205" s="65">
        <f>Calc!AN205</f>
        <v>0.99604382569777949</v>
      </c>
      <c r="Z205" s="65">
        <f>Calc!AO205</f>
        <v>2.5990583316285189E-3</v>
      </c>
      <c r="AA205" s="65">
        <f t="shared" si="26"/>
        <v>1.4548791825470315</v>
      </c>
      <c r="AB205" s="65">
        <f t="shared" si="27"/>
        <v>2.5690055464507564E-2</v>
      </c>
    </row>
    <row r="206" spans="1:28" x14ac:dyDescent="0.2">
      <c r="A206" s="13">
        <f>Input!A435</f>
        <v>10073</v>
      </c>
      <c r="B206" s="13" t="str">
        <f>Input!B435</f>
        <v>Hu1-13</v>
      </c>
      <c r="C206" s="165">
        <f>Calc!O435*1000</f>
        <v>13698.612547434448</v>
      </c>
      <c r="D206" s="165">
        <f>Calc!P435*1000</f>
        <v>2.6212407757326655</v>
      </c>
      <c r="E206" s="165">
        <f>Calc!X435</f>
        <v>0.90617134510863873</v>
      </c>
      <c r="F206" s="165">
        <f>Calc!Y435</f>
        <v>1.2020214273340228E-2</v>
      </c>
      <c r="G206" s="165">
        <f>Calc!AN435</f>
        <v>0.99417714103380006</v>
      </c>
      <c r="H206" s="166">
        <f>Calc!AO435</f>
        <v>4.7436323737385169E-3</v>
      </c>
      <c r="I206" s="15">
        <f>Calc!AH435</f>
        <v>45931.841752263186</v>
      </c>
      <c r="J206" s="15">
        <f>Calc!AI435</f>
        <v>647.43642337655672</v>
      </c>
      <c r="K206" s="15">
        <f>Calc!AJ435</f>
        <v>1.5927288584807187</v>
      </c>
      <c r="L206" s="15">
        <f>Calc!AK435</f>
        <v>3.6044614965756883</v>
      </c>
      <c r="M206" s="167">
        <f>Calc!AP435</f>
        <v>525.93409999999994</v>
      </c>
      <c r="N206" s="167" t="e">
        <f>Calc!AQ435</f>
        <v>#VALUE!</v>
      </c>
      <c r="O206" s="167">
        <f>Calc!AW435</f>
        <v>525.93230000000005</v>
      </c>
      <c r="P206" s="167">
        <f>Calc!AX435</f>
        <v>203.3487373721</v>
      </c>
      <c r="Q206" s="172">
        <f>Calc!BC435</f>
        <v>7.0263074716906431</v>
      </c>
      <c r="R206" s="167">
        <f>Calc!BD435</f>
        <v>16.006634080923877</v>
      </c>
      <c r="S206" s="15">
        <f>Input!E435</f>
        <v>0</v>
      </c>
      <c r="T206" s="65"/>
      <c r="U206" s="65">
        <f>Input!K206</f>
        <v>7.1429375498430663E-3</v>
      </c>
      <c r="W206" s="65">
        <f>Calc!AS206</f>
        <v>1.565792573781937E-3</v>
      </c>
      <c r="X206" s="65">
        <f>Calc!AT206</f>
        <v>2.6774095557580411E-6</v>
      </c>
      <c r="Y206" s="65">
        <f>Calc!AN206</f>
        <v>1.0636325686778281</v>
      </c>
      <c r="Z206" s="65">
        <f>Calc!AO206</f>
        <v>3.0229118272321978E-3</v>
      </c>
      <c r="AA206" s="65">
        <f t="shared" si="26"/>
        <v>1.0015927288584807</v>
      </c>
      <c r="AB206" s="65">
        <f t="shared" si="27"/>
        <v>0.64743642337655671</v>
      </c>
    </row>
    <row r="207" spans="1:28" x14ac:dyDescent="0.2">
      <c r="A207" s="65">
        <f>Input!A68</f>
        <v>10066</v>
      </c>
      <c r="B207" s="65" t="str">
        <f>Input!B68</f>
        <v>KÄ2-34,5</v>
      </c>
      <c r="C207" s="169">
        <f>Calc!O68*1000</f>
        <v>506.35183032189713</v>
      </c>
      <c r="D207" s="169">
        <f>Calc!P68*1000</f>
        <v>2.6388408116341199E-2</v>
      </c>
      <c r="E207" s="169">
        <f>Calc!X68</f>
        <v>0.60545358765781931</v>
      </c>
      <c r="F207" s="169">
        <f>Calc!Y68</f>
        <v>1.0177914231804268E-3</v>
      </c>
      <c r="G207" s="169">
        <f>Calc!AN68</f>
        <v>1.6968601396978187</v>
      </c>
      <c r="H207" s="68">
        <f>Calc!AO68</f>
        <v>3.0292897391047788E-3</v>
      </c>
      <c r="I207" s="67">
        <f>Calc!AH68</f>
        <v>4353.5087496378655</v>
      </c>
      <c r="J207" s="67">
        <f>Calc!AI68</f>
        <v>10.672964600521807</v>
      </c>
      <c r="K207" s="67">
        <f>Calc!AJ68</f>
        <v>505.27842906975917</v>
      </c>
      <c r="L207" s="67">
        <f>Calc!AK68</f>
        <v>1.1829929877507037</v>
      </c>
      <c r="M207" s="170">
        <f>Calc!AP68</f>
        <v>529.79939999999999</v>
      </c>
      <c r="N207" s="170">
        <f>Calc!AQ68</f>
        <v>14.646100000000001</v>
      </c>
      <c r="O207" s="170">
        <f>Calc!AW68</f>
        <v>529.78959999999995</v>
      </c>
      <c r="P207" s="170">
        <f>Calc!AY68</f>
        <v>14.795814124626673</v>
      </c>
      <c r="Q207" s="171">
        <f>Calc!BC68</f>
        <v>2253.4274801084471</v>
      </c>
      <c r="R207" s="170">
        <f>Calc!BD68</f>
        <v>94.238931145842628</v>
      </c>
      <c r="S207" s="67">
        <f>Input!E68</f>
        <v>34.5</v>
      </c>
      <c r="T207" s="65"/>
      <c r="U207" s="65">
        <f>Input!K207</f>
        <v>7.1437510146491598E-3</v>
      </c>
      <c r="W207" s="65">
        <f>Calc!AS207</f>
        <v>2.1474253440790796E-5</v>
      </c>
      <c r="X207" s="65">
        <f>Calc!AT207</f>
        <v>1.3345409189563785E-7</v>
      </c>
      <c r="Y207" s="65">
        <f>Calc!AN207</f>
        <v>0.99425712356926299</v>
      </c>
      <c r="Z207" s="65">
        <f>Calc!AO207</f>
        <v>2.209400241252719E-3</v>
      </c>
      <c r="AA207" s="65">
        <f t="shared" si="26"/>
        <v>1.5052784290697592</v>
      </c>
      <c r="AB207" s="65">
        <f t="shared" si="27"/>
        <v>1.0672964600521808E-2</v>
      </c>
    </row>
    <row r="208" spans="1:28" x14ac:dyDescent="0.2">
      <c r="A208" s="13">
        <f>Input!A427</f>
        <v>10073</v>
      </c>
      <c r="B208" s="13" t="str">
        <f>Input!B427</f>
        <v>Hu1-13</v>
      </c>
      <c r="C208" s="165">
        <f>Calc!O427*1000</f>
        <v>13704.796094601157</v>
      </c>
      <c r="D208" s="165">
        <f>Calc!P427*1000</f>
        <v>1.7330998106339555</v>
      </c>
      <c r="E208" s="165">
        <f>Calc!X427</f>
        <v>0.898763326130396</v>
      </c>
      <c r="F208" s="165">
        <f>Calc!Y427</f>
        <v>5.7627615942067636E-3</v>
      </c>
      <c r="G208" s="165">
        <f>Calc!AN427</f>
        <v>0.99290687450023984</v>
      </c>
      <c r="H208" s="166">
        <f>Calc!AO427</f>
        <v>2.6794044133423146E-3</v>
      </c>
      <c r="I208" s="15">
        <f>Calc!AH427</f>
        <v>46272.139688434239</v>
      </c>
      <c r="J208" s="15">
        <f>Calc!AI427</f>
        <v>321.8437608288138</v>
      </c>
      <c r="K208" s="15">
        <f>Calc!AJ427</f>
        <v>0.19739127939755186</v>
      </c>
      <c r="L208" s="15">
        <f>Calc!AK427</f>
        <v>1.8147923926096354</v>
      </c>
      <c r="M208" s="167">
        <f>Calc!AP427</f>
        <v>535.4674</v>
      </c>
      <c r="N208" s="167" t="e">
        <f>Calc!AQ427</f>
        <v>#VALUE!</v>
      </c>
      <c r="O208" s="167">
        <f>Calc!AW427</f>
        <v>535.46569999999997</v>
      </c>
      <c r="P208" s="167">
        <f>Calc!AX427</f>
        <v>120.3592257224</v>
      </c>
      <c r="Q208" s="172">
        <f>Calc!BC427</f>
        <v>0.89453522529797391</v>
      </c>
      <c r="R208" s="167">
        <f>Calc!BD427</f>
        <v>8.2253928021241247</v>
      </c>
      <c r="S208" s="15">
        <f>Input!E427</f>
        <v>0</v>
      </c>
      <c r="T208" s="65"/>
      <c r="U208" s="65">
        <f>Input!K208</f>
        <v>7.1395606785641646E-3</v>
      </c>
      <c r="W208" s="65">
        <f>Calc!AS208</f>
        <v>9.7078025399702017E-5</v>
      </c>
      <c r="X208" s="65">
        <f>Calc!AT208</f>
        <v>2.1749197382501844E-7</v>
      </c>
      <c r="Y208" s="65">
        <f>Calc!AN208</f>
        <v>0.42187853440032919</v>
      </c>
      <c r="Z208" s="65">
        <f>Calc!AO208</f>
        <v>1.4745703662173088E-3</v>
      </c>
      <c r="AA208" s="65">
        <f t="shared" si="26"/>
        <v>1.0001973912793976</v>
      </c>
      <c r="AB208" s="65">
        <f t="shared" si="27"/>
        <v>0.32184376082881377</v>
      </c>
    </row>
    <row r="209" spans="1:28" x14ac:dyDescent="0.2">
      <c r="A209" s="65">
        <f>Input!A46</f>
        <v>9809</v>
      </c>
      <c r="B209" s="65" t="str">
        <f>Input!B46</f>
        <v>JD 7</v>
      </c>
      <c r="C209" s="169">
        <f>Calc!O46*1000</f>
        <v>2448.8190812041648</v>
      </c>
      <c r="D209" s="169">
        <f>Calc!P46*1000</f>
        <v>0.11889019702040443</v>
      </c>
      <c r="E209" s="169">
        <f>Calc!X46</f>
        <v>23.034909778871615</v>
      </c>
      <c r="F209" s="169">
        <f>Calc!Y46</f>
        <v>3.5752301449989608E-2</v>
      </c>
      <c r="G209" s="169">
        <f>Calc!AN46</f>
        <v>1.4720107770732689</v>
      </c>
      <c r="H209" s="68">
        <f>Calc!AO46</f>
        <v>2.4814098264251071E-3</v>
      </c>
      <c r="I209" s="67">
        <f>Calc!AH46</f>
        <v>478.20279925536357</v>
      </c>
      <c r="J209" s="67">
        <f>Calc!AI46</f>
        <v>1.0955240771669668</v>
      </c>
      <c r="K209" s="67">
        <f>Calc!AJ46</f>
        <v>343.03069350510128</v>
      </c>
      <c r="L209" s="67">
        <f>Calc!AK46</f>
        <v>0.95377068820384914</v>
      </c>
      <c r="M209" s="170">
        <f>Calc!AP46</f>
        <v>537.85950000000003</v>
      </c>
      <c r="N209" s="170">
        <f>Calc!AQ46</f>
        <v>17.366900000000001</v>
      </c>
      <c r="O209" s="170">
        <f>Calc!AW46</f>
        <v>537.76130000000001</v>
      </c>
      <c r="P209" s="170">
        <f>Calc!AY46</f>
        <v>16.493119387562071</v>
      </c>
      <c r="Q209" s="171">
        <f>Calc!BC46</f>
        <v>1564.645536197419</v>
      </c>
      <c r="R209" s="170">
        <f>Calc!BD46</f>
        <v>72.955580695409409</v>
      </c>
      <c r="S209" s="67">
        <f>Input!E46</f>
        <v>-183</v>
      </c>
      <c r="T209" s="65"/>
      <c r="U209" s="65">
        <f>Input!K209</f>
        <v>7.1418340102493592E-3</v>
      </c>
      <c r="W209" s="65">
        <f>Calc!AS209</f>
        <v>2.1438029537006942E-5</v>
      </c>
      <c r="X209" s="65">
        <f>Calc!AT209</f>
        <v>1.6003915357940232E-7</v>
      </c>
      <c r="Y209" s="65">
        <f>Calc!AN209</f>
        <v>0.99792198561021195</v>
      </c>
      <c r="Z209" s="65">
        <f>Calc!AO209</f>
        <v>3.1561817605115102E-3</v>
      </c>
      <c r="AA209" s="65">
        <f t="shared" si="26"/>
        <v>1.3430306935051013</v>
      </c>
      <c r="AB209" s="65">
        <f t="shared" si="27"/>
        <v>1.0955240771669667E-3</v>
      </c>
    </row>
    <row r="210" spans="1:28" x14ac:dyDescent="0.2">
      <c r="A210" s="65">
        <f>Input!A58</f>
        <v>10065</v>
      </c>
      <c r="B210" s="65" t="str">
        <f>Input!B58</f>
        <v>KÄ2-29,9</v>
      </c>
      <c r="C210" s="169">
        <f>Calc!O58*1000</f>
        <v>503.95229960981294</v>
      </c>
      <c r="D210" s="169">
        <f>Calc!P58*1000</f>
        <v>2.973188242813422E-2</v>
      </c>
      <c r="E210" s="169">
        <f>Calc!X58</f>
        <v>0.22636899723436504</v>
      </c>
      <c r="F210" s="169">
        <f>Calc!Y58</f>
        <v>3.873241085612805E-4</v>
      </c>
      <c r="G210" s="169">
        <f>Calc!AN58</f>
        <v>1.6674927781715456</v>
      </c>
      <c r="H210" s="68">
        <f>Calc!AO58</f>
        <v>2.708282435770103E-3</v>
      </c>
      <c r="I210" s="67">
        <f>Calc!AH58</f>
        <v>11354.521103513076</v>
      </c>
      <c r="J210" s="67">
        <f>Calc!AI58</f>
        <v>26.778507152159175</v>
      </c>
      <c r="K210" s="67">
        <f>Calc!AJ58</f>
        <v>482.75351277270272</v>
      </c>
      <c r="L210" s="67">
        <f>Calc!AK58</f>
        <v>0.71343076982910048</v>
      </c>
      <c r="M210" s="170">
        <f>Calc!AP58</f>
        <v>539.22130000000004</v>
      </c>
      <c r="N210" s="170">
        <f>Calc!AQ58</f>
        <v>13.8649</v>
      </c>
      <c r="O210" s="170">
        <f>Calc!AW58</f>
        <v>539.21749999999997</v>
      </c>
      <c r="P210" s="170">
        <f>Calc!AY58</f>
        <v>13.667848332509839</v>
      </c>
      <c r="Q210" s="171">
        <f>Calc!BC58</f>
        <v>2211.0224529569355</v>
      </c>
      <c r="R210" s="170">
        <f>Calc!BD58</f>
        <v>85.344999628361123</v>
      </c>
      <c r="S210" s="67">
        <f>Input!E58</f>
        <v>29.9</v>
      </c>
      <c r="T210" s="65"/>
      <c r="U210" s="65">
        <f>Input!K210</f>
        <v>7.1397141464329805E-3</v>
      </c>
      <c r="W210" s="65">
        <f>Calc!AS210</f>
        <v>1.4726432354162636E-3</v>
      </c>
      <c r="X210" s="65">
        <f>Calc!AT210</f>
        <v>3.2290013237635343E-6</v>
      </c>
      <c r="Y210" s="65">
        <f>Calc!AN210</f>
        <v>0.99484417732184516</v>
      </c>
      <c r="Z210" s="65">
        <f>Calc!AO210</f>
        <v>3.249258781941614E-3</v>
      </c>
      <c r="AA210" s="65">
        <f t="shared" si="26"/>
        <v>1.4827535127727027</v>
      </c>
      <c r="AB210" s="65">
        <f t="shared" si="27"/>
        <v>2.6778507152159174E-2</v>
      </c>
    </row>
    <row r="211" spans="1:28" x14ac:dyDescent="0.2">
      <c r="A211" s="65">
        <f>Input!A72</f>
        <v>10068</v>
      </c>
      <c r="B211" s="65" t="str">
        <f>Input!B72</f>
        <v>KÄ2-50,5</v>
      </c>
      <c r="C211" s="169">
        <f>Calc!O72*1000</f>
        <v>537.40499350192761</v>
      </c>
      <c r="D211" s="169">
        <f>Calc!P72*1000</f>
        <v>3.3093973094912889E-2</v>
      </c>
      <c r="E211" s="169">
        <f>Calc!X72</f>
        <v>1.9561056363911997</v>
      </c>
      <c r="F211" s="169">
        <f>Calc!Y72</f>
        <v>2.8998253893119373E-3</v>
      </c>
      <c r="G211" s="169">
        <f>Calc!AN72</f>
        <v>1.5571392094770327</v>
      </c>
      <c r="H211" s="68">
        <f>Calc!AO72</f>
        <v>3.1194837030042097E-3</v>
      </c>
      <c r="I211" s="67">
        <f>Calc!AH72</f>
        <v>1305.2944547655891</v>
      </c>
      <c r="J211" s="67">
        <f>Calc!AI72</f>
        <v>3.2520549336619107</v>
      </c>
      <c r="K211" s="67">
        <f>Calc!AJ72</f>
        <v>403.55331962562445</v>
      </c>
      <c r="L211" s="67">
        <f>Calc!AK72</f>
        <v>0.92446248636439499</v>
      </c>
      <c r="M211" s="170">
        <f>Calc!AP72</f>
        <v>540.96789999999999</v>
      </c>
      <c r="N211" s="170">
        <f>Calc!AQ72</f>
        <v>18.043800000000001</v>
      </c>
      <c r="O211" s="170">
        <f>Calc!AW72</f>
        <v>540.93380000000002</v>
      </c>
      <c r="P211" s="170">
        <f>Calc!AY72</f>
        <v>18.265021844870592</v>
      </c>
      <c r="Q211" s="171">
        <f>Calc!BC72</f>
        <v>1857.2575838923601</v>
      </c>
      <c r="R211" s="170">
        <f>Calc!BD72</f>
        <v>95.826816062408</v>
      </c>
      <c r="S211" s="67">
        <f>Input!E72</f>
        <v>50.5</v>
      </c>
      <c r="T211" s="65"/>
      <c r="U211" s="65">
        <f>Input!K211</f>
        <v>7.1380786021192754E-3</v>
      </c>
      <c r="W211" s="65">
        <f>Calc!AS211</f>
        <v>2.1211395112994874E-5</v>
      </c>
      <c r="X211" s="65">
        <f>Calc!AT211</f>
        <v>1.0200210043591531E-7</v>
      </c>
      <c r="Y211" s="65">
        <f>Calc!AN211</f>
        <v>0.99639778351146657</v>
      </c>
      <c r="Z211" s="65">
        <f>Calc!AO211</f>
        <v>2.436502932617541E-3</v>
      </c>
      <c r="AA211" s="65">
        <f t="shared" si="26"/>
        <v>1.4035533196256245</v>
      </c>
      <c r="AB211" s="65">
        <f t="shared" si="27"/>
        <v>3.2520549336619107E-3</v>
      </c>
    </row>
    <row r="212" spans="1:28" x14ac:dyDescent="0.2">
      <c r="A212" s="65">
        <f>Input!A70</f>
        <v>10067</v>
      </c>
      <c r="B212" s="65" t="str">
        <f>Input!B70</f>
        <v>KÄ2-38,4</v>
      </c>
      <c r="C212" s="169">
        <f>Calc!O70*1000</f>
        <v>519.62145296111589</v>
      </c>
      <c r="D212" s="169">
        <f>Calc!P70*1000</f>
        <v>3.2628498722889213E-2</v>
      </c>
      <c r="E212" s="169">
        <f>Calc!X70</f>
        <v>0.55766582846550261</v>
      </c>
      <c r="F212" s="169">
        <f>Calc!Y70</f>
        <v>8.459602365609531E-4</v>
      </c>
      <c r="G212" s="169">
        <f>Calc!AN70</f>
        <v>1.6863713315640096</v>
      </c>
      <c r="H212" s="68">
        <f>Calc!AO70</f>
        <v>3.027626692909539E-3</v>
      </c>
      <c r="I212" s="67">
        <f>Calc!AH70</f>
        <v>4809.1888583754417</v>
      </c>
      <c r="J212" s="67">
        <f>Calc!AI70</f>
        <v>11.299572857444401</v>
      </c>
      <c r="K212" s="67">
        <f>Calc!AJ70</f>
        <v>495.94870926477074</v>
      </c>
      <c r="L212" s="67">
        <f>Calc!AK70</f>
        <v>1.1619305468974281</v>
      </c>
      <c r="M212" s="170">
        <f>Calc!AP70</f>
        <v>541.29349999999999</v>
      </c>
      <c r="N212" s="170">
        <f>Calc!AQ70</f>
        <v>16.5047</v>
      </c>
      <c r="O212" s="170">
        <f>Calc!AW70</f>
        <v>541.28480000000002</v>
      </c>
      <c r="P212" s="170">
        <f>Calc!AY70</f>
        <v>16.21410199148379</v>
      </c>
      <c r="Q212" s="171">
        <f>Calc!BC70</f>
        <v>2284.7472746905541</v>
      </c>
      <c r="R212" s="170">
        <f>Calc!BD70</f>
        <v>104.68051307859987</v>
      </c>
      <c r="S212" s="67">
        <f>Input!E70</f>
        <v>38.4</v>
      </c>
      <c r="T212" s="65"/>
      <c r="U212" s="65">
        <f>Input!K212</f>
        <v>7.1354989527169753E-3</v>
      </c>
      <c r="W212" s="65">
        <f>Calc!AS212</f>
        <v>1.5976099238892288E-4</v>
      </c>
      <c r="X212" s="65">
        <f>Calc!AT212</f>
        <v>5.9457269859228382E-7</v>
      </c>
      <c r="Y212" s="65">
        <f>Calc!AN212</f>
        <v>0.6264194987576448</v>
      </c>
      <c r="Z212" s="65">
        <f>Calc!AO212</f>
        <v>2.6284842630620898E-3</v>
      </c>
      <c r="AA212" s="65">
        <f t="shared" si="26"/>
        <v>1.4959487092647707</v>
      </c>
      <c r="AB212" s="65">
        <f t="shared" si="27"/>
        <v>1.1299572857444401E-2</v>
      </c>
    </row>
    <row r="213" spans="1:28" x14ac:dyDescent="0.2">
      <c r="A213" s="13">
        <f>Input!A411</f>
        <v>10073</v>
      </c>
      <c r="B213" s="13" t="str">
        <f>Input!B411</f>
        <v>Hu1-13</v>
      </c>
      <c r="C213" s="165">
        <f>Calc!O411*1000</f>
        <v>13706.087337161653</v>
      </c>
      <c r="D213" s="165">
        <f>Calc!P411*1000</f>
        <v>2.3422964544602012</v>
      </c>
      <c r="E213" s="165">
        <f>Calc!X411</f>
        <v>0.89260611232799403</v>
      </c>
      <c r="F213" s="165">
        <f>Calc!Y411</f>
        <v>6.7779570675308475E-3</v>
      </c>
      <c r="G213" s="165">
        <f>Calc!AN411</f>
        <v>0.99202869511883462</v>
      </c>
      <c r="H213" s="166">
        <f>Calc!AO411</f>
        <v>3.134331135972169E-3</v>
      </c>
      <c r="I213" s="15">
        <f>Calc!AH411</f>
        <v>46554.503819844154</v>
      </c>
      <c r="J213" s="15">
        <f>Calc!AI411</f>
        <v>382.80649254466505</v>
      </c>
      <c r="K213" s="15">
        <f>Calc!AJ411</f>
        <v>-0.83462361286790188</v>
      </c>
      <c r="L213" s="15">
        <f>Calc!AK411</f>
        <v>2.1314620748841242</v>
      </c>
      <c r="M213" s="167">
        <f>Calc!AP411</f>
        <v>544.16729999999995</v>
      </c>
      <c r="N213" s="167" t="e">
        <f>Calc!AQ411</f>
        <v>#VALUE!</v>
      </c>
      <c r="O213" s="167">
        <f>Calc!AW411</f>
        <v>544.16549999999995</v>
      </c>
      <c r="P213" s="167">
        <f>Calc!AX411</f>
        <v>170.4855035491</v>
      </c>
      <c r="Q213" s="172">
        <f>Calc!BC411</f>
        <v>-3.8763472203195573</v>
      </c>
      <c r="R213" s="167">
        <f>Calc!BD411</f>
        <v>9.9283604133134684</v>
      </c>
      <c r="S213" s="15">
        <f>Input!E411</f>
        <v>0</v>
      </c>
      <c r="T213" s="65"/>
      <c r="U213" s="65">
        <f>Input!K213</f>
        <v>7.1346175572685406E-3</v>
      </c>
      <c r="W213" s="65">
        <f>Calc!AS213</f>
        <v>2.1012903796195546E-5</v>
      </c>
      <c r="X213" s="65">
        <f>Calc!AT213</f>
        <v>1.249748589053165E-7</v>
      </c>
      <c r="Y213" s="65">
        <f>Calc!AN213</f>
        <v>0.99815419654490789</v>
      </c>
      <c r="Z213" s="65">
        <f>Calc!AO213</f>
        <v>3.5695801618953631E-3</v>
      </c>
      <c r="AA213" s="65">
        <f t="shared" si="26"/>
        <v>0.9991653763871321</v>
      </c>
      <c r="AB213" s="65">
        <f t="shared" si="27"/>
        <v>0.38280649254466503</v>
      </c>
    </row>
    <row r="214" spans="1:28" x14ac:dyDescent="0.2">
      <c r="A214" s="65">
        <f>Input!A56</f>
        <v>10064</v>
      </c>
      <c r="B214" s="65" t="str">
        <f>Input!B56</f>
        <v>KÄ2-23,5</v>
      </c>
      <c r="C214" s="169">
        <f>Calc!O56*1000</f>
        <v>447.72698725257374</v>
      </c>
      <c r="D214" s="169">
        <f>Calc!P56*1000</f>
        <v>2.9823434078671999E-2</v>
      </c>
      <c r="E214" s="169">
        <f>Calc!X56</f>
        <v>0.23251605326933145</v>
      </c>
      <c r="F214" s="169">
        <f>Calc!Y56</f>
        <v>3.150425581958285E-4</v>
      </c>
      <c r="G214" s="169">
        <f>Calc!AN56</f>
        <v>1.6512893652493241</v>
      </c>
      <c r="H214" s="68">
        <f>Calc!AO56</f>
        <v>3.0165294728917392E-3</v>
      </c>
      <c r="I214" s="67">
        <f>Calc!AH56</f>
        <v>9722.4519611664891</v>
      </c>
      <c r="J214" s="67">
        <f>Calc!AI56</f>
        <v>22.103326947980751</v>
      </c>
      <c r="K214" s="67">
        <f>Calc!AJ56</f>
        <v>470.43577382649039</v>
      </c>
      <c r="L214" s="67">
        <f>Calc!AK56</f>
        <v>1.1946001243579278</v>
      </c>
      <c r="M214" s="170">
        <f>Calc!AP56</f>
        <v>544.21310000000005</v>
      </c>
      <c r="N214" s="170">
        <f>Calc!AQ56</f>
        <v>18.670400000000001</v>
      </c>
      <c r="O214" s="170">
        <f>Calc!AW56</f>
        <v>544.2088</v>
      </c>
      <c r="P214" s="170">
        <f>Calc!AY56</f>
        <v>17.233446038652733</v>
      </c>
      <c r="Q214" s="171">
        <f>Calc!BC56</f>
        <v>2185.1709219565241</v>
      </c>
      <c r="R214" s="170">
        <f>Calc!BD56</f>
        <v>106.41797224252738</v>
      </c>
      <c r="S214" s="67">
        <f>Input!E56</f>
        <v>23.5</v>
      </c>
      <c r="T214" s="65"/>
      <c r="U214" s="65">
        <f>Input!K214</f>
        <v>7.1323445726645257E-3</v>
      </c>
      <c r="W214" s="65">
        <f>Calc!AS214</f>
        <v>4.9654237375224041E-4</v>
      </c>
      <c r="X214" s="65">
        <f>Calc!AT214</f>
        <v>9.2923239575387692E-7</v>
      </c>
      <c r="Y214" s="65">
        <f>Calc!AN214</f>
        <v>0.58063505430828255</v>
      </c>
      <c r="Z214" s="65">
        <f>Calc!AO214</f>
        <v>2.0232169450572785E-3</v>
      </c>
      <c r="AA214" s="65">
        <f t="shared" si="26"/>
        <v>1.4704357738264904</v>
      </c>
      <c r="AB214" s="65">
        <f t="shared" si="27"/>
        <v>2.2103326947980752E-2</v>
      </c>
    </row>
    <row r="215" spans="1:28" x14ac:dyDescent="0.2">
      <c r="A215" s="13">
        <f>Input!A417</f>
        <v>10073</v>
      </c>
      <c r="B215" s="13" t="str">
        <f>Input!B417</f>
        <v>Hu1-13</v>
      </c>
      <c r="C215" s="165">
        <f>Calc!O417*1000</f>
        <v>13704.365052258583</v>
      </c>
      <c r="D215" s="165">
        <f>Calc!P417*1000</f>
        <v>2.1361552575789857</v>
      </c>
      <c r="E215" s="165">
        <f>Calc!X417</f>
        <v>0.8866073466039982</v>
      </c>
      <c r="F215" s="165">
        <f>Calc!Y417</f>
        <v>5.006934667059976E-3</v>
      </c>
      <c r="G215" s="165">
        <f>Calc!AN417</f>
        <v>0.99443582775367434</v>
      </c>
      <c r="H215" s="166">
        <f>Calc!AO417</f>
        <v>3.237862553196514E-3</v>
      </c>
      <c r="I215" s="15">
        <f>Calc!AH417</f>
        <v>46977.314366721941</v>
      </c>
      <c r="J215" s="15">
        <f>Calc!AI417</f>
        <v>306.14313850521648</v>
      </c>
      <c r="K215" s="15">
        <f>Calc!AJ417</f>
        <v>0.81820217726025213</v>
      </c>
      <c r="L215" s="15">
        <f>Calc!AK417</f>
        <v>1.6783859790156981</v>
      </c>
      <c r="M215" s="167">
        <f>Calc!AP417</f>
        <v>545.69359999999995</v>
      </c>
      <c r="N215" s="167" t="e">
        <f>Calc!AQ417</f>
        <v>#VALUE!</v>
      </c>
      <c r="O215" s="167">
        <f>Calc!AW417</f>
        <v>545.69179999999994</v>
      </c>
      <c r="P215" s="167">
        <f>Calc!AX417</f>
        <v>144.94242054310001</v>
      </c>
      <c r="Q215" s="172">
        <f>Calc!BC417</f>
        <v>3.8164825067229127</v>
      </c>
      <c r="R215" s="167">
        <f>Calc!BD417</f>
        <v>7.8594774370014244</v>
      </c>
      <c r="S215" s="15">
        <f>Input!E417</f>
        <v>0</v>
      </c>
      <c r="T215" s="65"/>
      <c r="U215" s="65">
        <f>Input!K215</f>
        <v>7.132818624946447E-3</v>
      </c>
      <c r="W215" s="65">
        <f>Calc!AS215</f>
        <v>2.096569490394265E-5</v>
      </c>
      <c r="X215" s="65">
        <f>Calc!AT215</f>
        <v>1.0561113963217504E-7</v>
      </c>
      <c r="Y215" s="65">
        <f>Calc!AN215</f>
        <v>0.99980178816999887</v>
      </c>
      <c r="Z215" s="65">
        <f>Calc!AO215</f>
        <v>2.6830288111756593E-3</v>
      </c>
      <c r="AA215" s="65">
        <f t="shared" si="26"/>
        <v>1.0008182021772603</v>
      </c>
      <c r="AB215" s="65">
        <f t="shared" si="27"/>
        <v>0.30614313850521646</v>
      </c>
    </row>
    <row r="216" spans="1:28" ht="13.5" customHeight="1" x14ac:dyDescent="0.2">
      <c r="A216" s="13">
        <f>Input!A419</f>
        <v>10073</v>
      </c>
      <c r="B216" s="13" t="str">
        <f>Input!B419</f>
        <v>Hu1-13</v>
      </c>
      <c r="C216" s="165">
        <f>Calc!O419*1000</f>
        <v>13704.365052258583</v>
      </c>
      <c r="D216" s="165">
        <f>Calc!P419*1000</f>
        <v>2.1361552575789857</v>
      </c>
      <c r="E216" s="165">
        <f>Calc!X419</f>
        <v>0.8866073466039982</v>
      </c>
      <c r="F216" s="165">
        <f>Calc!Y419</f>
        <v>5.006934667059976E-3</v>
      </c>
      <c r="G216" s="165">
        <f>Calc!AN419</f>
        <v>0.99443582775367434</v>
      </c>
      <c r="H216" s="166">
        <f>Calc!AO419</f>
        <v>3.237862553196514E-3</v>
      </c>
      <c r="I216" s="15">
        <f>Calc!AH419</f>
        <v>46977.314366721941</v>
      </c>
      <c r="J216" s="15">
        <f>Calc!AI419</f>
        <v>306.14313850521648</v>
      </c>
      <c r="K216" s="15">
        <f>Calc!AJ419</f>
        <v>0.81820217726025213</v>
      </c>
      <c r="L216" s="15">
        <f>Calc!AK419</f>
        <v>1.6783859790156981</v>
      </c>
      <c r="M216" s="167">
        <f>Calc!AP419</f>
        <v>545.69359999999995</v>
      </c>
      <c r="N216" s="167" t="e">
        <f>Calc!AQ419</f>
        <v>#VALUE!</v>
      </c>
      <c r="O216" s="167">
        <f>Calc!AW419</f>
        <v>545.69179999999994</v>
      </c>
      <c r="P216" s="167">
        <f>Calc!AX419</f>
        <v>154.8474117074</v>
      </c>
      <c r="Q216" s="172">
        <f>Calc!BC419</f>
        <v>3.8164825067229127</v>
      </c>
      <c r="R216" s="167">
        <f>Calc!BD419</f>
        <v>7.8594774370014244</v>
      </c>
      <c r="S216" s="15">
        <f>Input!E419</f>
        <v>0</v>
      </c>
    </row>
    <row r="217" spans="1:28" x14ac:dyDescent="0.2">
      <c r="A217" s="13">
        <f>Input!A433</f>
        <v>10073</v>
      </c>
      <c r="B217" s="13" t="str">
        <f>Input!B433</f>
        <v>Hu1-13</v>
      </c>
      <c r="C217" s="165">
        <f>Calc!O433*1000</f>
        <v>13706.074575971143</v>
      </c>
      <c r="D217" s="165">
        <f>Calc!P433*1000</f>
        <v>1.505478695654817</v>
      </c>
      <c r="E217" s="165">
        <f>Calc!X433</f>
        <v>0.88626314761362057</v>
      </c>
      <c r="F217" s="165">
        <f>Calc!Y433</f>
        <v>4.6859806239457485E-3</v>
      </c>
      <c r="G217" s="165">
        <f>Calc!AN433</f>
        <v>0.99337111194756733</v>
      </c>
      <c r="H217" s="166">
        <f>Calc!AO433</f>
        <v>2.4971839165964837E-3</v>
      </c>
      <c r="I217" s="15">
        <f>Calc!AH433</f>
        <v>46951.098202195513</v>
      </c>
      <c r="J217" s="15">
        <f>Calc!AI433</f>
        <v>274.82801494233445</v>
      </c>
      <c r="K217" s="15">
        <f>Calc!AJ433</f>
        <v>4.665201789277873E-2</v>
      </c>
      <c r="L217" s="15">
        <f>Calc!AK433</f>
        <v>1.5691891257716417</v>
      </c>
      <c r="M217" s="167">
        <f>Calc!AP433</f>
        <v>545.93849999999998</v>
      </c>
      <c r="N217" s="167" t="e">
        <f>Calc!AQ433</f>
        <v>#VALUE!</v>
      </c>
      <c r="O217" s="167">
        <f>Calc!AW433</f>
        <v>545.93679999999995</v>
      </c>
      <c r="P217" s="167">
        <f>Calc!AX433</f>
        <v>116.86780251730001</v>
      </c>
      <c r="Q217" s="172">
        <f>Calc!BC433</f>
        <v>0.21775761538226629</v>
      </c>
      <c r="R217" s="167">
        <f>Calc!BD433</f>
        <v>7.3245786298341153</v>
      </c>
      <c r="S217" s="15">
        <f>Input!E433</f>
        <v>0</v>
      </c>
      <c r="T217" s="65"/>
      <c r="U217" s="65">
        <f>Input!K217</f>
        <v>7.148237655755423E-3</v>
      </c>
      <c r="W217" s="65">
        <f>Calc!AS217</f>
        <v>2.1654839208757783E-5</v>
      </c>
      <c r="X217" s="65">
        <f>Calc!AT217</f>
        <v>1.3738442528294012E-7</v>
      </c>
      <c r="Y217" s="65">
        <f>Calc!AN217</f>
        <v>0.9942495349725532</v>
      </c>
      <c r="Z217" s="65">
        <f>Calc!AO217</f>
        <v>2.5069926063758033E-3</v>
      </c>
      <c r="AA217" s="65">
        <f t="shared" ref="AA217:AA233" si="28">1+K217/1000</f>
        <v>1.0000466520178928</v>
      </c>
      <c r="AB217" s="65">
        <f t="shared" ref="AB217:AB233" si="29">J217/1000</f>
        <v>0.27482801494233444</v>
      </c>
    </row>
    <row r="218" spans="1:28" x14ac:dyDescent="0.2">
      <c r="A218" s="13">
        <f>Input!A205</f>
        <v>10073</v>
      </c>
      <c r="B218" s="13" t="str">
        <f>Input!B205</f>
        <v>Hu1-13</v>
      </c>
      <c r="C218" s="165">
        <f>Calc!O205*1000</f>
        <v>13703.06547078885</v>
      </c>
      <c r="D218" s="165">
        <f>Calc!P205*1000</f>
        <v>2.0195575213228407</v>
      </c>
      <c r="E218" s="165">
        <f>Calc!X205</f>
        <v>0.90928124529199916</v>
      </c>
      <c r="F218" s="165">
        <f>Calc!Y205</f>
        <v>3.8810413265354692E-3</v>
      </c>
      <c r="G218" s="165">
        <f>Calc!AN205</f>
        <v>0.99604382569777949</v>
      </c>
      <c r="H218" s="166">
        <f>Calc!AO205</f>
        <v>2.5990583316285189E-3</v>
      </c>
      <c r="I218" s="15">
        <f>Calc!AH205</f>
        <v>45875.60198638538</v>
      </c>
      <c r="J218" s="15">
        <f>Calc!AI205</f>
        <v>229.40151775993368</v>
      </c>
      <c r="K218" s="15">
        <f>Calc!AJ205</f>
        <v>1.7218524306694682</v>
      </c>
      <c r="L218" s="15">
        <f>Calc!AK205</f>
        <v>2.4266839287459709</v>
      </c>
      <c r="M218" s="167">
        <f>Calc!AP205</f>
        <v>551.37760000000003</v>
      </c>
      <c r="N218" s="167" t="e">
        <f>Calc!AQ205</f>
        <v>#VALUE!</v>
      </c>
      <c r="O218" s="167">
        <f>Calc!AW205</f>
        <v>551.3759</v>
      </c>
      <c r="P218" s="167">
        <f>Calc!AX205</f>
        <v>171.064914203</v>
      </c>
      <c r="Q218" s="172">
        <f>Calc!BC205</f>
        <v>8.1614069806507725</v>
      </c>
      <c r="R218" s="167">
        <f>Calc!BD205</f>
        <v>11.622199388239128</v>
      </c>
      <c r="S218" s="15">
        <f>Input!E205</f>
        <v>0</v>
      </c>
      <c r="T218" s="65"/>
      <c r="U218" s="65">
        <f>Input!K218</f>
        <v>7.1451108621691578E-3</v>
      </c>
      <c r="W218" s="65">
        <f>Calc!AS218</f>
        <v>4.404352516747625E-3</v>
      </c>
      <c r="X218" s="65">
        <f>Calc!AT218</f>
        <v>7.092209188718496E-6</v>
      </c>
      <c r="Y218" s="65">
        <f>Calc!AN218</f>
        <v>0.87614578114152075</v>
      </c>
      <c r="Z218" s="65">
        <f>Calc!AO218</f>
        <v>1.7919574140043363E-3</v>
      </c>
      <c r="AA218" s="65">
        <f t="shared" si="28"/>
        <v>1.0017218524306695</v>
      </c>
      <c r="AB218" s="65">
        <f t="shared" si="29"/>
        <v>0.22940151775993367</v>
      </c>
    </row>
    <row r="219" spans="1:28" x14ac:dyDescent="0.2">
      <c r="A219" s="13">
        <f>Input!A223</f>
        <v>10073</v>
      </c>
      <c r="B219" s="13" t="str">
        <f>Input!B223</f>
        <v>Hu1-13</v>
      </c>
      <c r="C219" s="165">
        <f>Calc!O223*1000</f>
        <v>13703.06547078885</v>
      </c>
      <c r="D219" s="165">
        <f>Calc!P223*1000</f>
        <v>2.0195575213228407</v>
      </c>
      <c r="E219" s="165">
        <f>Calc!X223</f>
        <v>0.90928124529199916</v>
      </c>
      <c r="F219" s="165">
        <f>Calc!Y223</f>
        <v>3.8810413265354692E-3</v>
      </c>
      <c r="G219" s="165">
        <f>Calc!AN223</f>
        <v>0.99604382569777949</v>
      </c>
      <c r="H219" s="166">
        <f>Calc!AO223</f>
        <v>2.5990583316285189E-3</v>
      </c>
      <c r="I219" s="15">
        <f>Calc!AH223</f>
        <v>45875.60198638538</v>
      </c>
      <c r="J219" s="15">
        <f>Calc!AI223</f>
        <v>229.40151775993368</v>
      </c>
      <c r="K219" s="15">
        <f>Calc!AJ223</f>
        <v>1.7218524306694682</v>
      </c>
      <c r="L219" s="15">
        <f>Calc!AK223</f>
        <v>2.4266839287459709</v>
      </c>
      <c r="M219" s="167">
        <f>Calc!AP223</f>
        <v>551.37760000000003</v>
      </c>
      <c r="N219" s="167" t="e">
        <f>Calc!AQ223</f>
        <v>#VALUE!</v>
      </c>
      <c r="O219" s="167">
        <f>Calc!AW223</f>
        <v>551.3759</v>
      </c>
      <c r="P219" s="167">
        <f>Calc!AX223</f>
        <v>174.41512561799999</v>
      </c>
      <c r="Q219" s="172">
        <f>Calc!BC223</f>
        <v>8.1614069806507725</v>
      </c>
      <c r="R219" s="167">
        <f>Calc!BD223</f>
        <v>11.622199388239128</v>
      </c>
      <c r="S219" s="15">
        <f>Input!E223</f>
        <v>0</v>
      </c>
      <c r="T219" s="65"/>
      <c r="U219" s="65">
        <f>Input!K219</f>
        <v>7.1486912069941557E-3</v>
      </c>
      <c r="W219" s="65">
        <f>Calc!AS219</f>
        <v>2.1918413005719613E-5</v>
      </c>
      <c r="X219" s="65">
        <f>Calc!AT219</f>
        <v>1.3587608889098477E-7</v>
      </c>
      <c r="Y219" s="65">
        <f>Calc!AN219</f>
        <v>1.0011166510284049</v>
      </c>
      <c r="Z219" s="65">
        <f>Calc!AO219</f>
        <v>3.6211073127722488E-3</v>
      </c>
      <c r="AA219" s="65">
        <f t="shared" si="28"/>
        <v>1.0017218524306695</v>
      </c>
      <c r="AB219" s="65">
        <f t="shared" si="29"/>
        <v>0.22940151775993367</v>
      </c>
    </row>
    <row r="220" spans="1:28" x14ac:dyDescent="0.2">
      <c r="A220" s="13">
        <f>Input!A25</f>
        <v>9186</v>
      </c>
      <c r="B220" s="13" t="str">
        <f>Input!B25</f>
        <v>Hu1-13</v>
      </c>
      <c r="C220" s="165">
        <f>Calc!O25*1000</f>
        <v>13724.239616647175</v>
      </c>
      <c r="D220" s="165">
        <f>Calc!P25*1000</f>
        <v>5.9670078795275661</v>
      </c>
      <c r="E220" s="165">
        <f>Calc!X25</f>
        <v>0.94360557449185201</v>
      </c>
      <c r="F220" s="165">
        <f>Calc!Y25</f>
        <v>2.0220920903397999E-2</v>
      </c>
      <c r="G220" s="165">
        <f>Calc!AN25</f>
        <v>1.0004112144708843</v>
      </c>
      <c r="H220" s="166">
        <f>Calc!AO25</f>
        <v>6.296371665873394E-3</v>
      </c>
      <c r="I220" s="15">
        <f>Calc!AH25</f>
        <v>44469.287876545895</v>
      </c>
      <c r="J220" s="15">
        <f>Calc!AI25</f>
        <v>993.01299293724401</v>
      </c>
      <c r="K220" s="15">
        <f>Calc!AJ25</f>
        <v>4.8102077050573566</v>
      </c>
      <c r="L220" s="15">
        <f>Calc!AK25</f>
        <v>9.0954955789378467</v>
      </c>
      <c r="M220" s="167">
        <f>Calc!AP25</f>
        <v>552.06479999999999</v>
      </c>
      <c r="N220" s="167" t="e">
        <f>Calc!AQ25</f>
        <v>#VALUE!</v>
      </c>
      <c r="O220" s="167">
        <f>Calc!AW25</f>
        <v>552.06299999999999</v>
      </c>
      <c r="P220" s="167">
        <f>Calc!AX25</f>
        <v>259.8578833688</v>
      </c>
      <c r="Q220" s="172">
        <f>Calc!BC25</f>
        <v>22.844152463360132</v>
      </c>
      <c r="R220" s="167">
        <f>Calc!BD25</f>
        <v>45.845651615033105</v>
      </c>
      <c r="S220" s="15">
        <f>Input!E25</f>
        <v>0</v>
      </c>
      <c r="T220" s="65"/>
      <c r="U220" s="65">
        <f>Input!K220</f>
        <v>7.1449777821325187E-3</v>
      </c>
      <c r="W220" s="65">
        <f>Calc!AS220</f>
        <v>2.3863757532087281E-3</v>
      </c>
      <c r="X220" s="65">
        <f>Calc!AT220</f>
        <v>6.2634306980008227E-6</v>
      </c>
      <c r="Y220" s="65">
        <f>Calc!AN220</f>
        <v>1.0282582389099284</v>
      </c>
      <c r="Z220" s="65">
        <f>Calc!AO220</f>
        <v>5.6354516483386645E-3</v>
      </c>
      <c r="AA220" s="65">
        <f t="shared" si="28"/>
        <v>1.0048102077050574</v>
      </c>
      <c r="AB220" s="65">
        <f t="shared" si="29"/>
        <v>0.99301299293724399</v>
      </c>
    </row>
    <row r="221" spans="1:28" x14ac:dyDescent="0.2">
      <c r="A221" s="13">
        <f>Input!A27</f>
        <v>9186</v>
      </c>
      <c r="B221" s="13" t="str">
        <f>Input!B27</f>
        <v>Hu1-13</v>
      </c>
      <c r="C221" s="165">
        <f>Calc!O27*1000</f>
        <v>13724.239616647175</v>
      </c>
      <c r="D221" s="165">
        <f>Calc!P27*1000</f>
        <v>5.9670078795275661</v>
      </c>
      <c r="E221" s="165">
        <f>Calc!X27</f>
        <v>0.94360557449185201</v>
      </c>
      <c r="F221" s="165">
        <f>Calc!Y27</f>
        <v>2.0220920903397999E-2</v>
      </c>
      <c r="G221" s="165">
        <f>Calc!AN27</f>
        <v>1.0004112144708843</v>
      </c>
      <c r="H221" s="166">
        <f>Calc!AO27</f>
        <v>6.296371665873394E-3</v>
      </c>
      <c r="I221" s="15">
        <f>Calc!AH27</f>
        <v>44469.287876545895</v>
      </c>
      <c r="J221" s="15">
        <f>Calc!AI27</f>
        <v>993.01299293724401</v>
      </c>
      <c r="K221" s="15">
        <f>Calc!AJ27</f>
        <v>4.8102077050573566</v>
      </c>
      <c r="L221" s="15">
        <f>Calc!AK27</f>
        <v>9.0954955789378467</v>
      </c>
      <c r="M221" s="167">
        <f>Calc!AP27</f>
        <v>552.06479999999999</v>
      </c>
      <c r="N221" s="167" t="e">
        <f>Calc!AQ27</f>
        <v>#VALUE!</v>
      </c>
      <c r="O221" s="167">
        <f>Calc!AW27</f>
        <v>552.06299999999999</v>
      </c>
      <c r="P221" s="167">
        <f>Calc!AX27</f>
        <v>259.04211267900001</v>
      </c>
      <c r="Q221" s="172">
        <f>Calc!BC27</f>
        <v>22.844152463360132</v>
      </c>
      <c r="R221" s="167">
        <f>Calc!BD27</f>
        <v>45.845651615033105</v>
      </c>
      <c r="S221" s="15">
        <f>Input!E27</f>
        <v>0</v>
      </c>
      <c r="T221" s="65"/>
      <c r="U221" s="65">
        <f>Input!K221</f>
        <v>7.1468280719748931E-3</v>
      </c>
      <c r="W221" s="65">
        <f>Calc!AS221</f>
        <v>2.1711745531464484E-5</v>
      </c>
      <c r="X221" s="65">
        <f>Calc!AT221</f>
        <v>1.518944441530175E-7</v>
      </c>
      <c r="Y221" s="65">
        <f>Calc!AN221</f>
        <v>0.99901877269467909</v>
      </c>
      <c r="Z221" s="65">
        <f>Calc!AO221</f>
        <v>2.6117145007778101E-3</v>
      </c>
      <c r="AA221" s="65">
        <f t="shared" si="28"/>
        <v>1.0048102077050574</v>
      </c>
      <c r="AB221" s="65">
        <f t="shared" si="29"/>
        <v>0.99301299293724399</v>
      </c>
    </row>
    <row r="222" spans="1:28" x14ac:dyDescent="0.2">
      <c r="A222" s="13">
        <f>Input!A207</f>
        <v>10073</v>
      </c>
      <c r="B222" s="13" t="str">
        <f>Input!B207</f>
        <v>Hu1-13</v>
      </c>
      <c r="C222" s="165">
        <f>Calc!O207*1000</f>
        <v>13701.971433913995</v>
      </c>
      <c r="D222" s="165">
        <f>Calc!P207*1000</f>
        <v>2.3185039086842947</v>
      </c>
      <c r="E222" s="165">
        <f>Calc!X207</f>
        <v>0.89925934858370948</v>
      </c>
      <c r="F222" s="165">
        <f>Calc!Y207</f>
        <v>5.586473463269773E-3</v>
      </c>
      <c r="G222" s="165">
        <f>Calc!AN207</f>
        <v>0.99425712356926299</v>
      </c>
      <c r="H222" s="166">
        <f>Calc!AO207</f>
        <v>2.209400241252719E-3</v>
      </c>
      <c r="I222" s="15">
        <f>Calc!AH207</f>
        <v>46299.962245982009</v>
      </c>
      <c r="J222" s="15">
        <f>Calc!AI207</f>
        <v>305.37661730565196</v>
      </c>
      <c r="K222" s="15">
        <f>Calc!AJ207</f>
        <v>6.0280368209930657E-2</v>
      </c>
      <c r="L222" s="15">
        <f>Calc!AK207</f>
        <v>1.5564890281767243</v>
      </c>
      <c r="M222" s="167">
        <f>Calc!AP207</f>
        <v>561.05619999999999</v>
      </c>
      <c r="N222" s="167" t="e">
        <f>Calc!AQ207</f>
        <v>#VALUE!</v>
      </c>
      <c r="O222" s="167">
        <f>Calc!AW207</f>
        <v>561.05449999999996</v>
      </c>
      <c r="P222" s="167">
        <f>Calc!AX207</f>
        <v>126.776794638</v>
      </c>
      <c r="Q222" s="172">
        <f>Calc!BC207</f>
        <v>0.29363454336609751</v>
      </c>
      <c r="R222" s="167">
        <f>Calc!BD207</f>
        <v>7.5820384506108436</v>
      </c>
      <c r="S222" s="15">
        <f>Input!E207</f>
        <v>0</v>
      </c>
      <c r="T222" s="65"/>
      <c r="U222" s="65">
        <f>Input!K222</f>
        <v>7.1442242271505451E-3</v>
      </c>
      <c r="W222" s="65">
        <f>Calc!AS222</f>
        <v>1.134431483064232E-2</v>
      </c>
      <c r="X222" s="65">
        <f>Calc!AT222</f>
        <v>1.9004564962003635E-5</v>
      </c>
      <c r="Y222" s="65">
        <f>Calc!AN222</f>
        <v>1.0251081928285359</v>
      </c>
      <c r="Z222" s="65">
        <f>Calc!AO222</f>
        <v>1.8585273933460411E-3</v>
      </c>
      <c r="AA222" s="65">
        <f t="shared" si="28"/>
        <v>1.0000602803682099</v>
      </c>
      <c r="AB222" s="65">
        <f t="shared" si="29"/>
        <v>0.30537661730565197</v>
      </c>
    </row>
    <row r="223" spans="1:28" x14ac:dyDescent="0.2">
      <c r="A223" s="13">
        <f>Input!A225</f>
        <v>10073</v>
      </c>
      <c r="B223" s="13" t="str">
        <f>Input!B225</f>
        <v>Hu1-13</v>
      </c>
      <c r="C223" s="165">
        <f>Calc!O225*1000</f>
        <v>13701.971433913995</v>
      </c>
      <c r="D223" s="165">
        <f>Calc!P225*1000</f>
        <v>2.3185039086842947</v>
      </c>
      <c r="E223" s="165">
        <f>Calc!X225</f>
        <v>0.89925934858370948</v>
      </c>
      <c r="F223" s="165">
        <f>Calc!Y225</f>
        <v>5.586473463269773E-3</v>
      </c>
      <c r="G223" s="165">
        <f>Calc!AN225</f>
        <v>0.99425712356926299</v>
      </c>
      <c r="H223" s="166">
        <f>Calc!AO225</f>
        <v>2.209400241252719E-3</v>
      </c>
      <c r="I223" s="15">
        <f>Calc!AH225</f>
        <v>46299.962245982009</v>
      </c>
      <c r="J223" s="15">
        <f>Calc!AI225</f>
        <v>305.37661730565196</v>
      </c>
      <c r="K223" s="15">
        <f>Calc!AJ225</f>
        <v>6.0280368209930657E-2</v>
      </c>
      <c r="L223" s="15">
        <f>Calc!AK225</f>
        <v>1.5564890281767243</v>
      </c>
      <c r="M223" s="167">
        <f>Calc!AP225</f>
        <v>561.05619999999999</v>
      </c>
      <c r="N223" s="167" t="e">
        <f>Calc!AQ225</f>
        <v>#VALUE!</v>
      </c>
      <c r="O223" s="167">
        <f>Calc!AW225</f>
        <v>561.05449999999996</v>
      </c>
      <c r="P223" s="167">
        <f>Calc!AX225</f>
        <v>127.66341047349999</v>
      </c>
      <c r="Q223" s="172">
        <f>Calc!BC225</f>
        <v>0.29363454336609751</v>
      </c>
      <c r="R223" s="167">
        <f>Calc!BD225</f>
        <v>7.5820384506108436</v>
      </c>
      <c r="S223" s="15">
        <f>Input!E225</f>
        <v>0</v>
      </c>
      <c r="T223" s="65"/>
      <c r="U223" s="65">
        <f>Input!K223</f>
        <v>7.1461622048854621E-3</v>
      </c>
      <c r="W223" s="65">
        <f>Calc!AS223</f>
        <v>2.1711842080968831E-5</v>
      </c>
      <c r="X223" s="65">
        <f>Calc!AT223</f>
        <v>9.2726838018380471E-8</v>
      </c>
      <c r="Y223" s="65">
        <f>Calc!AN223</f>
        <v>0.99604382569777949</v>
      </c>
      <c r="Z223" s="65">
        <f>Calc!AO223</f>
        <v>2.5990583316285189E-3</v>
      </c>
      <c r="AA223" s="65">
        <f t="shared" si="28"/>
        <v>1.0000602803682099</v>
      </c>
      <c r="AB223" s="65">
        <f t="shared" si="29"/>
        <v>0.30537661730565197</v>
      </c>
    </row>
    <row r="224" spans="1:28" x14ac:dyDescent="0.2">
      <c r="A224" s="13">
        <f>Input!A377</f>
        <v>10073</v>
      </c>
      <c r="B224" s="13" t="str">
        <f>Input!B377</f>
        <v>Hu1-13</v>
      </c>
      <c r="C224" s="165">
        <f>Calc!O377*1000</f>
        <v>13702.626260819494</v>
      </c>
      <c r="D224" s="165">
        <f>Calc!P377*1000</f>
        <v>1.728910530147673</v>
      </c>
      <c r="E224" s="165">
        <f>Calc!X377</f>
        <v>0.93927709666173276</v>
      </c>
      <c r="F224" s="165">
        <f>Calc!Y377</f>
        <v>5.3254446983720324E-3</v>
      </c>
      <c r="G224" s="165">
        <f>Calc!AN377</f>
        <v>0.99458521014717471</v>
      </c>
      <c r="H224" s="166">
        <f>Calc!AO377</f>
        <v>3.0664075572891911E-3</v>
      </c>
      <c r="I224" s="15">
        <f>Calc!AH377</f>
        <v>44344.106226894131</v>
      </c>
      <c r="J224" s="15">
        <f>Calc!AI377</f>
        <v>286.13256303743458</v>
      </c>
      <c r="K224" s="15">
        <f>Calc!AJ377</f>
        <v>0.27808374096638389</v>
      </c>
      <c r="L224" s="15">
        <f>Calc!AK377</f>
        <v>1.683562674281794</v>
      </c>
      <c r="M224" s="167">
        <f>Calc!AP377</f>
        <v>561.47529999999995</v>
      </c>
      <c r="N224" s="167" t="e">
        <f>Calc!AQ377</f>
        <v>#VALUE!</v>
      </c>
      <c r="O224" s="167">
        <f>Calc!AW377</f>
        <v>561.47349999999994</v>
      </c>
      <c r="P224" s="167">
        <f>Calc!AX377</f>
        <v>176.39151310419999</v>
      </c>
      <c r="Q224" s="172">
        <f>Calc!BC377</f>
        <v>1.3561894894759272</v>
      </c>
      <c r="R224" s="167">
        <f>Calc!BD377</f>
        <v>8.2152366331336317</v>
      </c>
      <c r="S224" s="15">
        <f>Input!E377</f>
        <v>0</v>
      </c>
      <c r="T224" s="65"/>
      <c r="U224" s="65">
        <f>Input!K224</f>
        <v>7.1429375498430663E-3</v>
      </c>
      <c r="W224" s="65">
        <f>Calc!AS224</f>
        <v>1.565792573781937E-3</v>
      </c>
      <c r="X224" s="65">
        <f>Calc!AT224</f>
        <v>2.6774095557580411E-6</v>
      </c>
      <c r="Y224" s="65">
        <f>Calc!AN224</f>
        <v>1.0636325686778281</v>
      </c>
      <c r="Z224" s="65">
        <f>Calc!AO224</f>
        <v>3.0229118272321978E-3</v>
      </c>
      <c r="AA224" s="65">
        <f t="shared" si="28"/>
        <v>1.0002780837409664</v>
      </c>
      <c r="AB224" s="65">
        <f t="shared" si="29"/>
        <v>0.28613256303743456</v>
      </c>
    </row>
    <row r="225" spans="1:28" x14ac:dyDescent="0.2">
      <c r="A225" s="13">
        <f>Input!A379</f>
        <v>10073</v>
      </c>
      <c r="B225" s="13" t="str">
        <f>Input!B379</f>
        <v>Hu1-13</v>
      </c>
      <c r="C225" s="165">
        <f>Calc!O379*1000</f>
        <v>13703.319431156415</v>
      </c>
      <c r="D225" s="165">
        <f>Calc!P379*1000</f>
        <v>1.9769077186450923</v>
      </c>
      <c r="E225" s="165">
        <f>Calc!X379</f>
        <v>0.94607475259910767</v>
      </c>
      <c r="F225" s="165">
        <f>Calc!Y379</f>
        <v>4.8391040639426067E-3</v>
      </c>
      <c r="G225" s="165">
        <f>Calc!AN379</f>
        <v>0.99470601303787509</v>
      </c>
      <c r="H225" s="166">
        <f>Calc!AO379</f>
        <v>3.2503165870529376E-3</v>
      </c>
      <c r="I225" s="15">
        <f>Calc!AH379</f>
        <v>44033.063456991695</v>
      </c>
      <c r="J225" s="15">
        <f>Calc!AI379</f>
        <v>267.18667825244557</v>
      </c>
      <c r="K225" s="15">
        <f>Calc!AJ379</f>
        <v>0.18894849023687321</v>
      </c>
      <c r="L225" s="15">
        <f>Calc!AK379</f>
        <v>2.2330035894123892</v>
      </c>
      <c r="M225" s="167">
        <f>Calc!AP379</f>
        <v>566.19209999999998</v>
      </c>
      <c r="N225" s="167" t="e">
        <f>Calc!AQ379</f>
        <v>#VALUE!</v>
      </c>
      <c r="O225" s="167">
        <f>Calc!AW379</f>
        <v>566.1902</v>
      </c>
      <c r="P225" s="167">
        <f>Calc!AX379</f>
        <v>216.12510111489999</v>
      </c>
      <c r="Q225" s="172">
        <f>Calc!BC379</f>
        <v>0.93383256475129839</v>
      </c>
      <c r="R225" s="167">
        <f>Calc!BD379</f>
        <v>11.038523309655622</v>
      </c>
      <c r="S225" s="15">
        <f>Input!E379</f>
        <v>0</v>
      </c>
      <c r="T225" s="65"/>
      <c r="U225" s="65">
        <f>Input!K225</f>
        <v>7.1437510146491598E-3</v>
      </c>
      <c r="W225" s="65">
        <f>Calc!AS225</f>
        <v>2.1474253440790796E-5</v>
      </c>
      <c r="X225" s="65">
        <f>Calc!AT225</f>
        <v>1.3345409189563785E-7</v>
      </c>
      <c r="Y225" s="65">
        <f>Calc!AN225</f>
        <v>0.99425712356926299</v>
      </c>
      <c r="Z225" s="65">
        <f>Calc!AO225</f>
        <v>2.209400241252719E-3</v>
      </c>
      <c r="AA225" s="65">
        <f t="shared" si="28"/>
        <v>1.0001889484902369</v>
      </c>
      <c r="AB225" s="65">
        <f t="shared" si="29"/>
        <v>0.26718667825244558</v>
      </c>
    </row>
    <row r="226" spans="1:28" x14ac:dyDescent="0.2">
      <c r="A226" s="13">
        <f>Input!A407</f>
        <v>10073</v>
      </c>
      <c r="B226" s="13" t="str">
        <f>Input!B407</f>
        <v>Hu1-13</v>
      </c>
      <c r="C226" s="165">
        <f>Calc!O407*1000</f>
        <v>13704.48802447293</v>
      </c>
      <c r="D226" s="165">
        <f>Calc!P407*1000</f>
        <v>1.9210883698831691</v>
      </c>
      <c r="E226" s="165">
        <f>Calc!X407</f>
        <v>0.89142290226806864</v>
      </c>
      <c r="F226" s="165">
        <f>Calc!Y407</f>
        <v>1.3193387830306619E-2</v>
      </c>
      <c r="G226" s="165">
        <f>Calc!AN407</f>
        <v>0.99447719974751081</v>
      </c>
      <c r="H226" s="166">
        <f>Calc!AO407</f>
        <v>3.8860515275107748E-3</v>
      </c>
      <c r="I226" s="15">
        <f>Calc!AH407</f>
        <v>46725.901356300325</v>
      </c>
      <c r="J226" s="15">
        <f>Calc!AI407</f>
        <v>715.22820379894506</v>
      </c>
      <c r="K226" s="15">
        <f>Calc!AJ407</f>
        <v>-4.5799418974756811E-2</v>
      </c>
      <c r="L226" s="15">
        <f>Calc!AK407</f>
        <v>2.131409214940466</v>
      </c>
      <c r="M226" s="167">
        <f>Calc!AP407</f>
        <v>568.19029999999998</v>
      </c>
      <c r="N226" s="167" t="e">
        <f>Calc!AQ407</f>
        <v>#VALUE!</v>
      </c>
      <c r="O226" s="167">
        <f>Calc!AW407</f>
        <v>568.18859999999995</v>
      </c>
      <c r="P226" s="167">
        <f>Calc!AX407</f>
        <v>229.42749765970001</v>
      </c>
      <c r="Q226" s="172">
        <f>Calc!BC407</f>
        <v>-0.22763278203248544</v>
      </c>
      <c r="R226" s="167">
        <f>Calc!BD407</f>
        <v>10.593738974932311</v>
      </c>
      <c r="S226" s="15">
        <f>Input!E407</f>
        <v>0</v>
      </c>
      <c r="T226" s="65"/>
      <c r="U226" s="65">
        <f>Input!K226</f>
        <v>7.1395606785641646E-3</v>
      </c>
      <c r="W226" s="65">
        <f>Calc!AS226</f>
        <v>9.7078025399702017E-5</v>
      </c>
      <c r="X226" s="65">
        <f>Calc!AT226</f>
        <v>2.1749197382501844E-7</v>
      </c>
      <c r="Y226" s="65">
        <f>Calc!AN226</f>
        <v>0.42187853440032919</v>
      </c>
      <c r="Z226" s="65">
        <f>Calc!AO226</f>
        <v>1.4745703662173088E-3</v>
      </c>
      <c r="AA226" s="65">
        <f t="shared" si="28"/>
        <v>0.99995420058102524</v>
      </c>
      <c r="AB226" s="65">
        <f t="shared" si="29"/>
        <v>0.71522820379894503</v>
      </c>
    </row>
    <row r="227" spans="1:28" x14ac:dyDescent="0.2">
      <c r="A227" s="13">
        <f>Input!A505</f>
        <v>10368</v>
      </c>
      <c r="B227" s="13" t="str">
        <f>Input!B505</f>
        <v>Hu1-13</v>
      </c>
      <c r="C227" s="165">
        <f>Calc!O505*1000</f>
        <v>13709.385398205024</v>
      </c>
      <c r="D227" s="165">
        <f>Calc!P505*1000</f>
        <v>0.86916380898955603</v>
      </c>
      <c r="E227" s="165">
        <f>Calc!X505</f>
        <v>0.95465109447492769</v>
      </c>
      <c r="F227" s="165">
        <f>Calc!Y505</f>
        <v>4.2388155517009982E-3</v>
      </c>
      <c r="G227" s="165">
        <f>Calc!AN505</f>
        <v>0.9938166433008262</v>
      </c>
      <c r="H227" s="166">
        <f>Calc!AO505</f>
        <v>2.2757008868816001E-3</v>
      </c>
      <c r="I227" s="15">
        <f>Calc!AH505</f>
        <v>43617.764714708581</v>
      </c>
      <c r="J227" s="15">
        <f>Calc!AI505</f>
        <v>217.89058192966354</v>
      </c>
      <c r="K227" s="15">
        <f>Calc!AJ505</f>
        <v>-0.52502650158892106</v>
      </c>
      <c r="L227" s="15">
        <f>Calc!AK505</f>
        <v>0.73846859739327542</v>
      </c>
      <c r="M227" s="167">
        <f>Calc!AP505</f>
        <v>568.44839999999999</v>
      </c>
      <c r="N227" s="167" t="e">
        <f>Calc!AQ505</f>
        <v>#VALUE!</v>
      </c>
      <c r="O227" s="167">
        <f>Calc!AW505</f>
        <v>568.44650000000001</v>
      </c>
      <c r="P227" s="167">
        <f>Calc!AX505</f>
        <v>89.975779304200003</v>
      </c>
      <c r="Q227" s="172">
        <f>Calc!BC505</f>
        <v>-2.6113924670375397</v>
      </c>
      <c r="R227" s="167">
        <f>Calc!BD505</f>
        <v>3.69140294778067</v>
      </c>
      <c r="S227" s="15">
        <f>Input!E505</f>
        <v>0</v>
      </c>
      <c r="T227" s="65"/>
      <c r="U227" s="65">
        <f>Input!K227</f>
        <v>7.1418340102493592E-3</v>
      </c>
      <c r="W227" s="65">
        <f>Calc!AS227</f>
        <v>2.1438029537006942E-5</v>
      </c>
      <c r="X227" s="65">
        <f>Calc!AT227</f>
        <v>1.6003915357940232E-7</v>
      </c>
      <c r="Y227" s="65">
        <f>Calc!AN227</f>
        <v>0.99792198561021195</v>
      </c>
      <c r="Z227" s="65">
        <f>Calc!AO227</f>
        <v>3.1561817605115102E-3</v>
      </c>
      <c r="AA227" s="65">
        <f t="shared" si="28"/>
        <v>0.99947497349841108</v>
      </c>
      <c r="AB227" s="65">
        <f t="shared" si="29"/>
        <v>0.21789058192966354</v>
      </c>
    </row>
    <row r="228" spans="1:28" x14ac:dyDescent="0.2">
      <c r="A228" s="13">
        <f>Input!A507</f>
        <v>10368</v>
      </c>
      <c r="B228" s="13" t="str">
        <f>Input!B507</f>
        <v>Hu1-13</v>
      </c>
      <c r="C228" s="165">
        <f>Calc!O507*1000</f>
        <v>13709.385398205024</v>
      </c>
      <c r="D228" s="165">
        <f>Calc!P507*1000</f>
        <v>0.86916380898955603</v>
      </c>
      <c r="E228" s="165">
        <f>Calc!X507</f>
        <v>0.95465109447492769</v>
      </c>
      <c r="F228" s="165">
        <f>Calc!Y507</f>
        <v>4.2388155517009982E-3</v>
      </c>
      <c r="G228" s="165">
        <f>Calc!AN507</f>
        <v>0.9938166433008262</v>
      </c>
      <c r="H228" s="166">
        <f>Calc!AO507</f>
        <v>2.2757008868816001E-3</v>
      </c>
      <c r="I228" s="15">
        <f>Calc!AH507</f>
        <v>43617.764714708581</v>
      </c>
      <c r="J228" s="15">
        <f>Calc!AI507</f>
        <v>217.89058192966354</v>
      </c>
      <c r="K228" s="15">
        <f>Calc!AJ507</f>
        <v>-0.52502650158892106</v>
      </c>
      <c r="L228" s="15">
        <f>Calc!AK507</f>
        <v>0.73846859739327542</v>
      </c>
      <c r="M228" s="167">
        <f>Calc!AP507</f>
        <v>568.44839999999999</v>
      </c>
      <c r="N228" s="167" t="e">
        <f>Calc!AQ507</f>
        <v>#VALUE!</v>
      </c>
      <c r="O228" s="167">
        <f>Calc!AW507</f>
        <v>568.44650000000001</v>
      </c>
      <c r="P228" s="167">
        <f>Calc!AX507</f>
        <v>97.396507617300003</v>
      </c>
      <c r="Q228" s="172">
        <f>Calc!BC507</f>
        <v>-2.6113924670375397</v>
      </c>
      <c r="R228" s="167">
        <f>Calc!BD507</f>
        <v>3.69140294778067</v>
      </c>
      <c r="S228" s="15">
        <f>Input!E507</f>
        <v>0</v>
      </c>
      <c r="T228" s="65"/>
      <c r="U228" s="65">
        <f>Input!K228</f>
        <v>7.1397141464329805E-3</v>
      </c>
      <c r="W228" s="65">
        <f>Calc!AS228</f>
        <v>1.4726432354162636E-3</v>
      </c>
      <c r="X228" s="65">
        <f>Calc!AT228</f>
        <v>3.2290013237635343E-6</v>
      </c>
      <c r="Y228" s="65">
        <f>Calc!AN228</f>
        <v>0.99484417732184516</v>
      </c>
      <c r="Z228" s="65">
        <f>Calc!AO228</f>
        <v>3.249258781941614E-3</v>
      </c>
      <c r="AA228" s="65">
        <f t="shared" si="28"/>
        <v>0.99947497349841108</v>
      </c>
      <c r="AB228" s="65">
        <f t="shared" si="29"/>
        <v>0.21789058192966354</v>
      </c>
    </row>
    <row r="229" spans="1:28" x14ac:dyDescent="0.2">
      <c r="A229" s="13">
        <f>Input!A211</f>
        <v>10073</v>
      </c>
      <c r="B229" s="13" t="str">
        <f>Input!B211</f>
        <v>Hu1-13</v>
      </c>
      <c r="C229" s="165">
        <f>Calc!O211*1000</f>
        <v>13700.972001095253</v>
      </c>
      <c r="D229" s="165">
        <f>Calc!P211*1000</f>
        <v>2.7531581511959931</v>
      </c>
      <c r="E229" s="165">
        <f>Calc!X211</f>
        <v>0.88818706046150053</v>
      </c>
      <c r="F229" s="165">
        <f>Calc!Y211</f>
        <v>4.267414429645091E-3</v>
      </c>
      <c r="G229" s="165">
        <f>Calc!AN211</f>
        <v>0.99639778351146657</v>
      </c>
      <c r="H229" s="166">
        <f>Calc!AO211</f>
        <v>2.436502932617541E-3</v>
      </c>
      <c r="I229" s="15">
        <f>Calc!AH211</f>
        <v>46974.646325881549</v>
      </c>
      <c r="J229" s="15">
        <f>Calc!AI211</f>
        <v>253.06948888793914</v>
      </c>
      <c r="K229" s="15">
        <f>Calc!AJ211</f>
        <v>1.1035093442275379</v>
      </c>
      <c r="L229" s="15">
        <f>Calc!AK211</f>
        <v>3.5083742281110797</v>
      </c>
      <c r="M229" s="167">
        <f>Calc!AP211</f>
        <v>574.43380000000002</v>
      </c>
      <c r="N229" s="167" t="e">
        <f>Calc!AQ211</f>
        <v>#VALUE!</v>
      </c>
      <c r="O229" s="167">
        <f>Calc!AW211</f>
        <v>574.43209999999999</v>
      </c>
      <c r="P229" s="167">
        <f>Calc!AX211</f>
        <v>244.0529310677</v>
      </c>
      <c r="Q229" s="172">
        <f>Calc!BC211</f>
        <v>5.5821681965667125</v>
      </c>
      <c r="R229" s="167">
        <f>Calc!BD211</f>
        <v>17.839870349486798</v>
      </c>
      <c r="S229" s="15">
        <f>Input!E211</f>
        <v>0</v>
      </c>
      <c r="T229" s="65"/>
      <c r="U229" s="65">
        <f>Input!K229</f>
        <v>7.1380786021192754E-3</v>
      </c>
      <c r="W229" s="65">
        <f>Calc!AS229</f>
        <v>2.1211395112994874E-5</v>
      </c>
      <c r="X229" s="65">
        <f>Calc!AT229</f>
        <v>1.0200210043591531E-7</v>
      </c>
      <c r="Y229" s="65">
        <f>Calc!AN229</f>
        <v>0.99639778351146657</v>
      </c>
      <c r="Z229" s="65">
        <f>Calc!AO229</f>
        <v>2.436502932617541E-3</v>
      </c>
      <c r="AA229" s="65">
        <f t="shared" si="28"/>
        <v>1.0011035093442275</v>
      </c>
      <c r="AB229" s="65">
        <f t="shared" si="29"/>
        <v>0.25306948888793912</v>
      </c>
    </row>
    <row r="230" spans="1:28" x14ac:dyDescent="0.2">
      <c r="A230" s="13">
        <f>Input!A229</f>
        <v>10073</v>
      </c>
      <c r="B230" s="13" t="str">
        <f>Input!B229</f>
        <v>Hu1-13</v>
      </c>
      <c r="C230" s="165">
        <f>Calc!O229*1000</f>
        <v>13700.972001095253</v>
      </c>
      <c r="D230" s="165">
        <f>Calc!P229*1000</f>
        <v>2.7531581511959931</v>
      </c>
      <c r="E230" s="165">
        <f>Calc!X229</f>
        <v>0.88818706046150053</v>
      </c>
      <c r="F230" s="165">
        <f>Calc!Y229</f>
        <v>4.267414429645091E-3</v>
      </c>
      <c r="G230" s="165">
        <f>Calc!AN229</f>
        <v>0.99639778351146657</v>
      </c>
      <c r="H230" s="166">
        <f>Calc!AO229</f>
        <v>2.436502932617541E-3</v>
      </c>
      <c r="I230" s="15">
        <f>Calc!AH229</f>
        <v>46974.646325881549</v>
      </c>
      <c r="J230" s="15">
        <f>Calc!AI229</f>
        <v>253.06948888793914</v>
      </c>
      <c r="K230" s="15">
        <f>Calc!AJ229</f>
        <v>1.1035093442275379</v>
      </c>
      <c r="L230" s="15">
        <f>Calc!AK229</f>
        <v>3.5083742281110797</v>
      </c>
      <c r="M230" s="167">
        <f>Calc!AP229</f>
        <v>574.43380000000002</v>
      </c>
      <c r="N230" s="167" t="e">
        <f>Calc!AQ229</f>
        <v>#VALUE!</v>
      </c>
      <c r="O230" s="167">
        <f>Calc!AW229</f>
        <v>574.43209999999999</v>
      </c>
      <c r="P230" s="167">
        <f>Calc!AX229</f>
        <v>245.34269753949999</v>
      </c>
      <c r="Q230" s="172">
        <f>Calc!BC229</f>
        <v>5.5821681965667125</v>
      </c>
      <c r="R230" s="167">
        <f>Calc!BD229</f>
        <v>17.839870349486798</v>
      </c>
      <c r="S230" s="15">
        <f>Input!E229</f>
        <v>0</v>
      </c>
      <c r="T230" s="65"/>
      <c r="U230" s="65">
        <f>Input!K230</f>
        <v>7.1354989527169753E-3</v>
      </c>
      <c r="W230" s="65">
        <f>Calc!AS230</f>
        <v>1.5976099238892288E-4</v>
      </c>
      <c r="X230" s="65">
        <f>Calc!AT230</f>
        <v>5.9457269859228382E-7</v>
      </c>
      <c r="Y230" s="65">
        <f>Calc!AN230</f>
        <v>0.6264194987576448</v>
      </c>
      <c r="Z230" s="65">
        <f>Calc!AO230</f>
        <v>2.6284842630620898E-3</v>
      </c>
      <c r="AA230" s="65">
        <f t="shared" si="28"/>
        <v>1.0011035093442275</v>
      </c>
      <c r="AB230" s="65">
        <f t="shared" si="29"/>
        <v>0.25306948888793912</v>
      </c>
    </row>
    <row r="231" spans="1:28" x14ac:dyDescent="0.2">
      <c r="A231" s="13">
        <f>Input!A375</f>
        <v>10073</v>
      </c>
      <c r="B231" s="13" t="str">
        <f>Input!B375</f>
        <v>Hu1-13</v>
      </c>
      <c r="C231" s="165">
        <f>Calc!O375*1000</f>
        <v>13704.255942262</v>
      </c>
      <c r="D231" s="165">
        <f>Calc!P375*1000</f>
        <v>1.7823001780920447</v>
      </c>
      <c r="E231" s="165">
        <f>Calc!X375</f>
        <v>0.94935079258591182</v>
      </c>
      <c r="F231" s="165">
        <f>Calc!Y375</f>
        <v>5.6084151085523557E-3</v>
      </c>
      <c r="G231" s="165">
        <f>Calc!AN375</f>
        <v>0.99257917673187512</v>
      </c>
      <c r="H231" s="166">
        <f>Calc!AO375</f>
        <v>3.3471655087890856E-3</v>
      </c>
      <c r="I231" s="15">
        <f>Calc!AH375</f>
        <v>43790.281077334621</v>
      </c>
      <c r="J231" s="15">
        <f>Calc!AI375</f>
        <v>297.82177562024043</v>
      </c>
      <c r="K231" s="15">
        <f>Calc!AJ375</f>
        <v>-1.7296243375638509</v>
      </c>
      <c r="L231" s="15">
        <f>Calc!AK375</f>
        <v>1.5741897702066234</v>
      </c>
      <c r="M231" s="167">
        <f>Calc!AP375</f>
        <v>578.0616</v>
      </c>
      <c r="N231" s="167" t="e">
        <f>Calc!AQ375</f>
        <v>#VALUE!</v>
      </c>
      <c r="O231" s="167">
        <f>Calc!AW375</f>
        <v>578.0598</v>
      </c>
      <c r="P231" s="167">
        <f>Calc!AX375</f>
        <v>208.72392324680001</v>
      </c>
      <c r="Q231" s="172">
        <f>Calc!BC375</f>
        <v>-8.8394413433703107</v>
      </c>
      <c r="R231" s="167">
        <f>Calc!BD375</f>
        <v>8.3396845440424219</v>
      </c>
      <c r="S231" s="15">
        <f>Input!E375</f>
        <v>0</v>
      </c>
      <c r="T231" s="65"/>
      <c r="U231" s="65">
        <f>Input!K231</f>
        <v>7.1346175572685406E-3</v>
      </c>
      <c r="W231" s="65">
        <f>Calc!AS231</f>
        <v>2.1012903796195546E-5</v>
      </c>
      <c r="X231" s="65">
        <f>Calc!AT231</f>
        <v>1.249748589053165E-7</v>
      </c>
      <c r="Y231" s="65">
        <f>Calc!AN231</f>
        <v>0.99815419654490789</v>
      </c>
      <c r="Z231" s="65">
        <f>Calc!AO231</f>
        <v>3.5695801618953631E-3</v>
      </c>
      <c r="AA231" s="65">
        <f t="shared" si="28"/>
        <v>0.99827037566243615</v>
      </c>
      <c r="AB231" s="65">
        <f t="shared" si="29"/>
        <v>0.29782177562024043</v>
      </c>
    </row>
    <row r="232" spans="1:28" x14ac:dyDescent="0.2">
      <c r="A232" s="13">
        <f>Input!A197</f>
        <v>10073</v>
      </c>
      <c r="B232" s="13" t="str">
        <f>Input!B197</f>
        <v>Hu1-13</v>
      </c>
      <c r="C232" s="165">
        <f>Calc!O197*1000</f>
        <v>13700.956243483181</v>
      </c>
      <c r="D232" s="165">
        <f>Calc!P197*1000</f>
        <v>2.5257574379875996</v>
      </c>
      <c r="E232" s="165">
        <f>Calc!X197</f>
        <v>0.91387567651858281</v>
      </c>
      <c r="F232" s="165">
        <f>Calc!Y197</f>
        <v>8.6750175680935793E-3</v>
      </c>
      <c r="G232" s="165">
        <f>Calc!AN197</f>
        <v>0.9936447154894722</v>
      </c>
      <c r="H232" s="166">
        <f>Calc!AO197</f>
        <v>2.6980706043713467E-3</v>
      </c>
      <c r="I232" s="15">
        <f>Calc!AH197</f>
        <v>45528.015172528663</v>
      </c>
      <c r="J232" s="15">
        <f>Calc!AI197</f>
        <v>449.43246911137408</v>
      </c>
      <c r="K232" s="15">
        <f>Calc!AJ197</f>
        <v>-1.0483488378845163</v>
      </c>
      <c r="L232" s="15">
        <f>Calc!AK197</f>
        <v>2.6508284473930055</v>
      </c>
      <c r="M232" s="167">
        <f>Calc!AP197</f>
        <v>580.4289</v>
      </c>
      <c r="N232" s="167" t="e">
        <f>Calc!AQ197</f>
        <v>#VALUE!</v>
      </c>
      <c r="O232" s="167">
        <f>Calc!AW197</f>
        <v>580.4271</v>
      </c>
      <c r="P232" s="167">
        <f>Calc!AX197</f>
        <v>240.80388589029999</v>
      </c>
      <c r="Q232" s="172">
        <f>Calc!BC197</f>
        <v>-5.3936184861546339</v>
      </c>
      <c r="R232" s="167">
        <f>Calc!BD197</f>
        <v>13.727900694738667</v>
      </c>
      <c r="S232" s="15">
        <f>Input!E197</f>
        <v>0</v>
      </c>
      <c r="T232" s="65"/>
      <c r="U232" s="65">
        <f>Input!K232</f>
        <v>7.1323445726645257E-3</v>
      </c>
      <c r="W232" s="65">
        <f>Calc!AS232</f>
        <v>4.9654237375224041E-4</v>
      </c>
      <c r="X232" s="65">
        <f>Calc!AT232</f>
        <v>9.2923239575387692E-7</v>
      </c>
      <c r="Y232" s="65">
        <f>Calc!AN232</f>
        <v>0.58063505430828255</v>
      </c>
      <c r="Z232" s="65">
        <f>Calc!AO232</f>
        <v>2.0232169450572785E-3</v>
      </c>
      <c r="AA232" s="65">
        <f t="shared" si="28"/>
        <v>0.99895165116211548</v>
      </c>
      <c r="AB232" s="65">
        <f t="shared" si="29"/>
        <v>0.44943246911137408</v>
      </c>
    </row>
    <row r="233" spans="1:28" x14ac:dyDescent="0.2">
      <c r="A233" s="13">
        <f>Input!A393</f>
        <v>10073</v>
      </c>
      <c r="B233" s="13" t="str">
        <f>Input!B393</f>
        <v>Hu1-13</v>
      </c>
      <c r="C233" s="165">
        <f>Calc!O393*1000</f>
        <v>13701.931467431476</v>
      </c>
      <c r="D233" s="165">
        <f>Calc!P393*1000</f>
        <v>1.6376523441131015</v>
      </c>
      <c r="E233" s="165">
        <f>Calc!X393</f>
        <v>0.8691524359833952</v>
      </c>
      <c r="F233" s="165">
        <f>Calc!Y393</f>
        <v>4.1777546125682345E-3</v>
      </c>
      <c r="G233" s="165">
        <f>Calc!AN393</f>
        <v>0.99497643381463907</v>
      </c>
      <c r="H233" s="166">
        <f>Calc!AO393</f>
        <v>2.7098506805073681E-3</v>
      </c>
      <c r="I233" s="15">
        <f>Calc!AH393</f>
        <v>47938.281692272212</v>
      </c>
      <c r="J233" s="15">
        <f>Calc!AI393</f>
        <v>264.78125199432645</v>
      </c>
      <c r="K233" s="15">
        <f>Calc!AJ393</f>
        <v>-0.26775791362099177</v>
      </c>
      <c r="L233" s="15">
        <f>Calc!AK393</f>
        <v>1.8637940165630396</v>
      </c>
      <c r="M233" s="167">
        <f>Calc!AP393</f>
        <v>585.76020000000005</v>
      </c>
      <c r="N233" s="167" t="e">
        <f>Calc!AQ393</f>
        <v>#VALUE!</v>
      </c>
      <c r="O233" s="167">
        <f>Calc!AW393</f>
        <v>585.75850000000003</v>
      </c>
      <c r="P233" s="167">
        <f>Calc!AX393</f>
        <v>207.89849998509999</v>
      </c>
      <c r="Q233" s="172">
        <f>Calc!BC393</f>
        <v>-1.3984627790912916</v>
      </c>
      <c r="R233" s="167">
        <f>Calc!BD393</f>
        <v>9.740562714111487</v>
      </c>
      <c r="S233" s="15">
        <f>Input!E393</f>
        <v>0</v>
      </c>
      <c r="T233" s="65"/>
      <c r="U233" s="65">
        <f>Input!K233</f>
        <v>7.132818624946447E-3</v>
      </c>
      <c r="W233" s="65">
        <f>Calc!AS233</f>
        <v>2.096569490394265E-5</v>
      </c>
      <c r="X233" s="65">
        <f>Calc!AT233</f>
        <v>1.0561113963217504E-7</v>
      </c>
      <c r="Y233" s="65">
        <f>Calc!AN233</f>
        <v>0.99980178816999887</v>
      </c>
      <c r="Z233" s="65">
        <f>Calc!AO233</f>
        <v>2.6830288111756593E-3</v>
      </c>
      <c r="AA233" s="65">
        <f t="shared" si="28"/>
        <v>0.99973224208637901</v>
      </c>
      <c r="AB233" s="65">
        <f t="shared" si="29"/>
        <v>0.26478125199432645</v>
      </c>
    </row>
    <row r="234" spans="1:28" ht="13.5" customHeight="1" x14ac:dyDescent="0.2">
      <c r="A234" s="13">
        <f>Input!A503</f>
        <v>10368</v>
      </c>
      <c r="B234" s="13" t="str">
        <f>Input!B503</f>
        <v>Hu1-13</v>
      </c>
      <c r="C234" s="165">
        <f>Calc!O503*1000</f>
        <v>13707.822945169475</v>
      </c>
      <c r="D234" s="165">
        <f>Calc!P503*1000</f>
        <v>1.1109736135929216</v>
      </c>
      <c r="E234" s="165">
        <f>Calc!X503</f>
        <v>0.94554982708015434</v>
      </c>
      <c r="F234" s="165">
        <f>Calc!Y503</f>
        <v>3.1146985144063456E-3</v>
      </c>
      <c r="G234" s="165">
        <f>Calc!AN503</f>
        <v>0.99568424422127888</v>
      </c>
      <c r="H234" s="166">
        <f>Calc!AO503</f>
        <v>2.0547394366741429E-3</v>
      </c>
      <c r="I234" s="15">
        <f>Calc!AH503</f>
        <v>44115.329858505946</v>
      </c>
      <c r="J234" s="15">
        <f>Calc!AI503</f>
        <v>171.44298195350328</v>
      </c>
      <c r="K234" s="15">
        <f>Calc!AJ503</f>
        <v>7.9444087635271998E-2</v>
      </c>
      <c r="L234" s="15">
        <f>Calc!AK503</f>
        <v>0.99840600636671861</v>
      </c>
      <c r="M234" s="167">
        <f>Calc!AP503</f>
        <v>591.01130000000001</v>
      </c>
      <c r="N234" s="167" t="e">
        <f>Calc!AQ503</f>
        <v>#VALUE!</v>
      </c>
      <c r="O234" s="167">
        <f>Calc!AW503</f>
        <v>591.00940000000003</v>
      </c>
      <c r="P234" s="167">
        <f>Calc!AX503</f>
        <v>148.17295239539999</v>
      </c>
      <c r="Q234" s="172">
        <f>Calc!BC503</f>
        <v>0.4211198453270894</v>
      </c>
      <c r="R234" s="167">
        <f>Calc!BD503</f>
        <v>5.2928795033818021</v>
      </c>
      <c r="S234" s="15">
        <f>Input!E503</f>
        <v>0</v>
      </c>
    </row>
    <row r="235" spans="1:28" x14ac:dyDescent="0.2">
      <c r="A235" s="13">
        <f>Input!A471</f>
        <v>10368</v>
      </c>
      <c r="B235" s="13" t="str">
        <f>Input!B471</f>
        <v>Hu1-13</v>
      </c>
      <c r="C235" s="165">
        <f>Calc!O471*1000</f>
        <v>13710.220068872197</v>
      </c>
      <c r="D235" s="165">
        <f>Calc!P471*1000</f>
        <v>1.0068285343007632</v>
      </c>
      <c r="E235" s="165">
        <f>Calc!X471</f>
        <v>0.9222429779899346</v>
      </c>
      <c r="F235" s="165">
        <f>Calc!Y471</f>
        <v>3.746317340330711E-3</v>
      </c>
      <c r="G235" s="165">
        <f>Calc!AN471</f>
        <v>0.99306902152614918</v>
      </c>
      <c r="H235" s="166">
        <f>Calc!AO471</f>
        <v>2.4744612453822925E-3</v>
      </c>
      <c r="I235" s="15">
        <f>Calc!AH471</f>
        <v>45119.29783890667</v>
      </c>
      <c r="J235" s="15">
        <f>Calc!AI471</f>
        <v>214.99069355551848</v>
      </c>
      <c r="K235" s="15">
        <f>Calc!AJ471</f>
        <v>-1.8528884807068602</v>
      </c>
      <c r="L235" s="15">
        <f>Calc!AK471</f>
        <v>0.64272992182742161</v>
      </c>
      <c r="M235" s="167">
        <f>Calc!AP471</f>
        <v>593.79300000000001</v>
      </c>
      <c r="N235" s="167" t="e">
        <f>Calc!AQ471</f>
        <v>#VALUE!</v>
      </c>
      <c r="O235" s="167">
        <f>Calc!AW471</f>
        <v>593.7912</v>
      </c>
      <c r="P235" s="167">
        <f>Calc!AX471</f>
        <v>167.0815362459</v>
      </c>
      <c r="Q235" s="172">
        <f>Calc!BC471</f>
        <v>-9.899261478823945</v>
      </c>
      <c r="R235" s="167">
        <f>Calc!BD471</f>
        <v>3.9087473661974586</v>
      </c>
      <c r="S235" s="15">
        <f>Input!E471</f>
        <v>0</v>
      </c>
      <c r="T235" s="65"/>
      <c r="U235" s="65">
        <f>Input!K235</f>
        <v>7.1459358440449806E-3</v>
      </c>
      <c r="W235" s="65">
        <f>Calc!AS235</f>
        <v>2.194613413341314E-5</v>
      </c>
      <c r="X235" s="65">
        <f>Calc!AT235</f>
        <v>1.5971391166910107E-7</v>
      </c>
      <c r="Y235" s="65">
        <f>Calc!AN235</f>
        <v>0.99554632782059715</v>
      </c>
      <c r="Z235" s="65">
        <f>Calc!AO235</f>
        <v>3.1366329740584852E-3</v>
      </c>
      <c r="AA235" s="65">
        <f t="shared" ref="AA235:AA251" si="30">1+K235/1000</f>
        <v>0.99814711151929314</v>
      </c>
      <c r="AB235" s="65">
        <f t="shared" ref="AB235:AB251" si="31">J235/1000</f>
        <v>0.21499069355551848</v>
      </c>
    </row>
    <row r="236" spans="1:28" x14ac:dyDescent="0.2">
      <c r="A236" s="13">
        <f>Input!A453</f>
        <v>10073</v>
      </c>
      <c r="B236" s="13" t="str">
        <f>Input!B453</f>
        <v>Hu1-13</v>
      </c>
      <c r="C236" s="165">
        <f>Calc!O453*1000</f>
        <v>13702.614046543789</v>
      </c>
      <c r="D236" s="165">
        <f>Calc!P453*1000</f>
        <v>0.90155881320238906</v>
      </c>
      <c r="E236" s="165">
        <f>Calc!X453</f>
        <v>0.94978216896870049</v>
      </c>
      <c r="F236" s="165">
        <f>Calc!Y453</f>
        <v>4.1228422505320203E-3</v>
      </c>
      <c r="G236" s="165">
        <f>Calc!AN453</f>
        <v>0.99386954214768475</v>
      </c>
      <c r="H236" s="166">
        <f>Calc!AO453</f>
        <v>2.1924051582594339E-3</v>
      </c>
      <c r="I236" s="15">
        <f>Calc!AH453</f>
        <v>43822.043356548485</v>
      </c>
      <c r="J236" s="15">
        <f>Calc!AI453</f>
        <v>213.35796130554158</v>
      </c>
      <c r="K236" s="15">
        <f>Calc!AJ453</f>
        <v>-1.7448538652091727</v>
      </c>
      <c r="L236" s="15">
        <f>Calc!AK453</f>
        <v>1.3019643420713689</v>
      </c>
      <c r="M236" s="167">
        <f>Calc!AP453</f>
        <v>611.72190000000001</v>
      </c>
      <c r="N236" s="167" t="e">
        <f>Calc!AQ453</f>
        <v>#VALUE!</v>
      </c>
      <c r="O236" s="167">
        <f>Calc!AW453</f>
        <v>611.72</v>
      </c>
      <c r="P236" s="167">
        <f>Calc!AX453</f>
        <v>218.6560175832</v>
      </c>
      <c r="Q236" s="172">
        <f>Calc!BC453</f>
        <v>-9.8058716133609174</v>
      </c>
      <c r="R236" s="167">
        <f>Calc!BD453</f>
        <v>7.6908121362502051</v>
      </c>
      <c r="S236" s="15">
        <f>Input!E453</f>
        <v>0</v>
      </c>
      <c r="T236" s="65"/>
      <c r="U236" s="65">
        <f>Input!K236</f>
        <v>7.1451181508108185E-3</v>
      </c>
      <c r="W236" s="65">
        <f>Calc!AS236</f>
        <v>5.8964476289682032E-4</v>
      </c>
      <c r="X236" s="65">
        <f>Calc!AT236</f>
        <v>2.2400304294757338E-6</v>
      </c>
      <c r="Y236" s="65">
        <f>Calc!AN236</f>
        <v>1.1372285358910745</v>
      </c>
      <c r="Z236" s="65">
        <f>Calc!AO236</f>
        <v>6.1280901561131008E-3</v>
      </c>
      <c r="AA236" s="65">
        <f t="shared" si="30"/>
        <v>0.99825514613479083</v>
      </c>
      <c r="AB236" s="65">
        <f t="shared" si="31"/>
        <v>0.21335796130554158</v>
      </c>
    </row>
    <row r="237" spans="1:28" x14ac:dyDescent="0.2">
      <c r="A237" s="13">
        <f>Input!A363</f>
        <v>10073</v>
      </c>
      <c r="B237" s="13" t="str">
        <f>Input!B363</f>
        <v>Hu1-13</v>
      </c>
      <c r="C237" s="165">
        <f>Calc!O363*1000</f>
        <v>13703.266401194667</v>
      </c>
      <c r="D237" s="165">
        <f>Calc!P363*1000</f>
        <v>2.1574076115071747</v>
      </c>
      <c r="E237" s="165">
        <f>Calc!X363</f>
        <v>0.94269745377250491</v>
      </c>
      <c r="F237" s="165">
        <f>Calc!Y363</f>
        <v>4.9627285415073698E-3</v>
      </c>
      <c r="G237" s="165">
        <f>Calc!AN363</f>
        <v>0.99502127909547955</v>
      </c>
      <c r="H237" s="166">
        <f>Calc!AO363</f>
        <v>2.4957602495052945E-3</v>
      </c>
      <c r="I237" s="15">
        <f>Calc!AH363</f>
        <v>44204.650831786043</v>
      </c>
      <c r="J237" s="15">
        <f>Calc!AI363</f>
        <v>257.68066322472379</v>
      </c>
      <c r="K237" s="15">
        <f>Calc!AJ363</f>
        <v>-0.95000240339382369</v>
      </c>
      <c r="L237" s="15">
        <f>Calc!AK363</f>
        <v>2.1352901045247528</v>
      </c>
      <c r="M237" s="167">
        <f>Calc!AP363</f>
        <v>612.53729999999996</v>
      </c>
      <c r="N237" s="167" t="e">
        <f>Calc!AQ363</f>
        <v>#VALUE!</v>
      </c>
      <c r="O237" s="167">
        <f>Calc!AW363</f>
        <v>612.53539999999998</v>
      </c>
      <c r="P237" s="167">
        <f>Calc!AX363</f>
        <v>254.8942534498</v>
      </c>
      <c r="Q237" s="172">
        <f>Calc!BC363</f>
        <v>-5.3512002761188411</v>
      </c>
      <c r="R237" s="167">
        <f>Calc!BD363</f>
        <v>12.157959638983309</v>
      </c>
      <c r="S237" s="15">
        <f>Input!E363</f>
        <v>0</v>
      </c>
      <c r="T237" s="65"/>
      <c r="U237" s="65">
        <f>Input!K237</f>
        <v>7.1449754155964787E-3</v>
      </c>
      <c r="W237" s="65">
        <f>Calc!AS237</f>
        <v>2.1823956932735134E-5</v>
      </c>
      <c r="X237" s="65">
        <f>Calc!AT237</f>
        <v>1.532774540849212E-7</v>
      </c>
      <c r="Y237" s="65">
        <f>Calc!AN237</f>
        <v>0.99715627282443131</v>
      </c>
      <c r="Z237" s="65">
        <f>Calc!AO237</f>
        <v>2.4015796883612439E-3</v>
      </c>
      <c r="AA237" s="65">
        <f t="shared" si="30"/>
        <v>0.99904999759660618</v>
      </c>
      <c r="AB237" s="65">
        <f t="shared" si="31"/>
        <v>0.25768066322472377</v>
      </c>
    </row>
    <row r="238" spans="1:28" x14ac:dyDescent="0.2">
      <c r="A238" s="13">
        <f>Input!A399</f>
        <v>10073</v>
      </c>
      <c r="B238" s="13" t="str">
        <f>Input!B399</f>
        <v>Hu1-13</v>
      </c>
      <c r="C238" s="165">
        <f>Calc!O399*1000</f>
        <v>13702.083829713172</v>
      </c>
      <c r="D238" s="165">
        <f>Calc!P399*1000</f>
        <v>2.4047966971115544</v>
      </c>
      <c r="E238" s="165">
        <f>Calc!X399</f>
        <v>0.8652673261916678</v>
      </c>
      <c r="F238" s="165">
        <f>Calc!Y399</f>
        <v>4.6834216901544138E-3</v>
      </c>
      <c r="G238" s="165">
        <f>Calc!AN399</f>
        <v>0.99396726080803322</v>
      </c>
      <c r="H238" s="166">
        <f>Calc!AO399</f>
        <v>2.9523746904190143E-3</v>
      </c>
      <c r="I238" s="15">
        <f>Calc!AH399</f>
        <v>48105.222191821085</v>
      </c>
      <c r="J238" s="15">
        <f>Calc!AI399</f>
        <v>296.88767944015279</v>
      </c>
      <c r="K238" s="15">
        <f>Calc!AJ399</f>
        <v>-1.7197192849655041</v>
      </c>
      <c r="L238" s="15">
        <f>Calc!AK399</f>
        <v>2.4792491992844963</v>
      </c>
      <c r="M238" s="167">
        <f>Calc!AP399</f>
        <v>613.60559999999998</v>
      </c>
      <c r="N238" s="167" t="e">
        <f>Calc!AQ399</f>
        <v>#VALUE!</v>
      </c>
      <c r="O238" s="167">
        <f>Calc!AW399</f>
        <v>613.60389999999995</v>
      </c>
      <c r="P238" s="167">
        <f>Calc!AX399</f>
        <v>274.50106132970001</v>
      </c>
      <c r="Q238" s="172">
        <f>Calc!BC399</f>
        <v>-9.7161368215239285</v>
      </c>
      <c r="R238" s="167">
        <f>Calc!BD399</f>
        <v>14.520081765008438</v>
      </c>
      <c r="S238" s="15">
        <f>Input!E399</f>
        <v>0</v>
      </c>
      <c r="T238" s="65"/>
      <c r="U238" s="65">
        <f>Input!K238</f>
        <v>7.1451876005474632E-3</v>
      </c>
      <c r="W238" s="65">
        <f>Calc!AS238</f>
        <v>5.1469548568376221E-5</v>
      </c>
      <c r="X238" s="65">
        <f>Calc!AT238</f>
        <v>2.5691825920897948E-7</v>
      </c>
      <c r="Y238" s="65">
        <f>Calc!AN238</f>
        <v>1.1565340966177216</v>
      </c>
      <c r="Z238" s="65">
        <f>Calc!AO238</f>
        <v>3.0474562150195924E-3</v>
      </c>
      <c r="AA238" s="65">
        <f t="shared" si="30"/>
        <v>0.9982802807150345</v>
      </c>
      <c r="AB238" s="65">
        <f t="shared" si="31"/>
        <v>0.29688767944015282</v>
      </c>
    </row>
    <row r="239" spans="1:28" x14ac:dyDescent="0.2">
      <c r="A239" s="13">
        <f>Input!A401</f>
        <v>10073</v>
      </c>
      <c r="B239" s="13" t="str">
        <f>Input!B401</f>
        <v>Hu1-13</v>
      </c>
      <c r="C239" s="165">
        <f>Calc!O401*1000</f>
        <v>13702.083829713172</v>
      </c>
      <c r="D239" s="165">
        <f>Calc!P401*1000</f>
        <v>2.4047966971115544</v>
      </c>
      <c r="E239" s="165">
        <f>Calc!X401</f>
        <v>0.8652673261916678</v>
      </c>
      <c r="F239" s="165">
        <f>Calc!Y401</f>
        <v>4.6834216901544138E-3</v>
      </c>
      <c r="G239" s="165">
        <f>Calc!AN401</f>
        <v>0.99396726080803322</v>
      </c>
      <c r="H239" s="166">
        <f>Calc!AO401</f>
        <v>2.9523746904190143E-3</v>
      </c>
      <c r="I239" s="15">
        <f>Calc!AH401</f>
        <v>48105.222191821085</v>
      </c>
      <c r="J239" s="15">
        <f>Calc!AI401</f>
        <v>296.88767944015279</v>
      </c>
      <c r="K239" s="15">
        <f>Calc!AJ401</f>
        <v>-1.7197192849655041</v>
      </c>
      <c r="L239" s="15">
        <f>Calc!AK401</f>
        <v>2.4792491992844963</v>
      </c>
      <c r="M239" s="167">
        <f>Calc!AP401</f>
        <v>613.60559999999998</v>
      </c>
      <c r="N239" s="167" t="e">
        <f>Calc!AQ401</f>
        <v>#VALUE!</v>
      </c>
      <c r="O239" s="167">
        <f>Calc!AW401</f>
        <v>613.60389999999995</v>
      </c>
      <c r="P239" s="167">
        <f>Calc!AX401</f>
        <v>268.11842357739999</v>
      </c>
      <c r="Q239" s="172">
        <f>Calc!BC401</f>
        <v>-9.7161368215239285</v>
      </c>
      <c r="R239" s="167">
        <f>Calc!BD401</f>
        <v>14.520081765008438</v>
      </c>
      <c r="S239" s="15">
        <f>Input!E401</f>
        <v>0</v>
      </c>
      <c r="T239" s="65"/>
      <c r="U239" s="65">
        <f>Input!K239</f>
        <v>7.1454466444165962E-3</v>
      </c>
      <c r="W239" s="65">
        <f>Calc!AS239</f>
        <v>2.2002347502625332E-5</v>
      </c>
      <c r="X239" s="65">
        <f>Calc!AT239</f>
        <v>1.6737006945681038E-7</v>
      </c>
      <c r="Y239" s="65">
        <f>Calc!AN239</f>
        <v>0.99798831187694537</v>
      </c>
      <c r="Z239" s="65">
        <f>Calc!AO239</f>
        <v>3.5715986389935413E-3</v>
      </c>
      <c r="AA239" s="65">
        <f t="shared" si="30"/>
        <v>0.9982802807150345</v>
      </c>
      <c r="AB239" s="65">
        <f t="shared" si="31"/>
        <v>0.29688767944015282</v>
      </c>
    </row>
    <row r="240" spans="1:28" x14ac:dyDescent="0.2">
      <c r="A240" s="13">
        <f>Input!A429</f>
        <v>10073</v>
      </c>
      <c r="B240" s="13" t="str">
        <f>Input!B429</f>
        <v>Hu1-13</v>
      </c>
      <c r="C240" s="165">
        <f>Calc!O429*1000</f>
        <v>13707.241226500804</v>
      </c>
      <c r="D240" s="165">
        <f>Calc!P429*1000</f>
        <v>2.1882014547729556</v>
      </c>
      <c r="E240" s="165">
        <f>Calc!X429</f>
        <v>0.89337291066978952</v>
      </c>
      <c r="F240" s="165">
        <f>Calc!Y429</f>
        <v>5.1217623099608497E-3</v>
      </c>
      <c r="G240" s="165">
        <f>Calc!AN429</f>
        <v>0.99464143661678517</v>
      </c>
      <c r="H240" s="166">
        <f>Calc!AO429</f>
        <v>2.4670947650493346E-3</v>
      </c>
      <c r="I240" s="15">
        <f>Calc!AH429</f>
        <v>46640.9785438935</v>
      </c>
      <c r="J240" s="15">
        <f>Calc!AI429</f>
        <v>291.25351406240964</v>
      </c>
      <c r="K240" s="15">
        <f>Calc!AJ429</f>
        <v>-1.2833666761995488</v>
      </c>
      <c r="L240" s="15">
        <f>Calc!AK429</f>
        <v>1.6501775876176099</v>
      </c>
      <c r="M240" s="167">
        <f>Calc!AP429</f>
        <v>615.34879999999998</v>
      </c>
      <c r="N240" s="167" t="e">
        <f>Calc!AQ429</f>
        <v>#VALUE!</v>
      </c>
      <c r="O240" s="167">
        <f>Calc!AW429</f>
        <v>615.34709999999995</v>
      </c>
      <c r="P240" s="167">
        <f>Calc!AX429</f>
        <v>251.9021644858</v>
      </c>
      <c r="Q240" s="172">
        <f>Calc!BC429</f>
        <v>-7.2865725504579641</v>
      </c>
      <c r="R240" s="167">
        <f>Calc!BD429</f>
        <v>9.613564426970397</v>
      </c>
      <c r="S240" s="15">
        <f>Input!E429</f>
        <v>0</v>
      </c>
      <c r="T240" s="65"/>
      <c r="U240" s="65">
        <f>Input!K240</f>
        <v>7.1421280036950609E-3</v>
      </c>
      <c r="W240" s="65">
        <f>Calc!AS240</f>
        <v>7.2148480800726428E-4</v>
      </c>
      <c r="X240" s="65">
        <f>Calc!AT240</f>
        <v>1.1339512954392667E-6</v>
      </c>
      <c r="Y240" s="65">
        <f>Calc!AN240</f>
        <v>0.78371356860645125</v>
      </c>
      <c r="Z240" s="65">
        <f>Calc!AO240</f>
        <v>1.4397782592045637E-3</v>
      </c>
      <c r="AA240" s="65">
        <f t="shared" si="30"/>
        <v>0.99871663332380045</v>
      </c>
      <c r="AB240" s="65">
        <f t="shared" si="31"/>
        <v>0.29125351406240962</v>
      </c>
    </row>
    <row r="241" spans="1:28" x14ac:dyDescent="0.2">
      <c r="A241" s="13">
        <f>Input!A381</f>
        <v>10073</v>
      </c>
      <c r="B241" s="13" t="str">
        <f>Input!B381</f>
        <v>Hu1-13</v>
      </c>
      <c r="C241" s="165">
        <f>Calc!O381*1000</f>
        <v>13703.836864293402</v>
      </c>
      <c r="D241" s="165">
        <f>Calc!P381*1000</f>
        <v>1.6527042884630458</v>
      </c>
      <c r="E241" s="165">
        <f>Calc!X381</f>
        <v>0.94035085260619555</v>
      </c>
      <c r="F241" s="165">
        <f>Calc!Y381</f>
        <v>5.9945072213928698E-3</v>
      </c>
      <c r="G241" s="165">
        <f>Calc!AN381</f>
        <v>0.99386186034910573</v>
      </c>
      <c r="H241" s="166">
        <f>Calc!AO381</f>
        <v>3.3175951407454275E-3</v>
      </c>
      <c r="I241" s="15">
        <f>Calc!AH381</f>
        <v>44265.167439386372</v>
      </c>
      <c r="J241" s="15">
        <f>Calc!AI381</f>
        <v>318.48097075089004</v>
      </c>
      <c r="K241" s="15">
        <f>Calc!AJ381</f>
        <v>-1.8430910994146066</v>
      </c>
      <c r="L241" s="15">
        <f>Calc!AK381</f>
        <v>1.7367600625979434</v>
      </c>
      <c r="M241" s="167">
        <f>Calc!AP381</f>
        <v>615.74590000000001</v>
      </c>
      <c r="N241" s="167" t="e">
        <f>Calc!AQ381</f>
        <v>#VALUE!</v>
      </c>
      <c r="O241" s="167">
        <f>Calc!AW381</f>
        <v>615.7441</v>
      </c>
      <c r="P241" s="167">
        <f>Calc!AX381</f>
        <v>268.66195464449999</v>
      </c>
      <c r="Q241" s="172">
        <f>Calc!BC381</f>
        <v>-10.476251171665739</v>
      </c>
      <c r="R241" s="167">
        <f>Calc!BD381</f>
        <v>10.573993701926023</v>
      </c>
      <c r="S241" s="15">
        <f>Input!E381</f>
        <v>0</v>
      </c>
      <c r="T241" s="65"/>
      <c r="U241" s="65">
        <f>Input!K241</f>
        <v>7.1432824877673265E-3</v>
      </c>
      <c r="W241" s="65">
        <f>Calc!AS241</f>
        <v>2.1894667441584817E-5</v>
      </c>
      <c r="X241" s="65">
        <f>Calc!AT241</f>
        <v>1.4721777818869957E-7</v>
      </c>
      <c r="Y241" s="65">
        <f>Calc!AN241</f>
        <v>0.99834628283519367</v>
      </c>
      <c r="Z241" s="65">
        <f>Calc!AO241</f>
        <v>3.0032585631519413E-3</v>
      </c>
      <c r="AA241" s="65">
        <f t="shared" si="30"/>
        <v>0.99815690890058539</v>
      </c>
      <c r="AB241" s="65">
        <f t="shared" si="31"/>
        <v>0.31848097075089005</v>
      </c>
    </row>
    <row r="242" spans="1:28" x14ac:dyDescent="0.2">
      <c r="A242" s="13">
        <f>Input!A245</f>
        <v>10073</v>
      </c>
      <c r="B242" s="13" t="str">
        <f>Input!B245</f>
        <v>Hu1-13</v>
      </c>
      <c r="C242" s="165">
        <f>Calc!O245*1000</f>
        <v>13705.08948503948</v>
      </c>
      <c r="D242" s="165">
        <f>Calc!P245*1000</f>
        <v>2.4199831772424267</v>
      </c>
      <c r="E242" s="165">
        <f>Calc!X245</f>
        <v>0.90843406880834843</v>
      </c>
      <c r="F242" s="165">
        <f>Calc!Y245</f>
        <v>5.7354850952312415E-3</v>
      </c>
      <c r="G242" s="165">
        <f>Calc!AN245</f>
        <v>0.99687458904110893</v>
      </c>
      <c r="H242" s="166">
        <f>Calc!AO245</f>
        <v>3.6051051182203475E-3</v>
      </c>
      <c r="I242" s="15">
        <f>Calc!AH245</f>
        <v>45963.470970726848</v>
      </c>
      <c r="J242" s="15">
        <f>Calc!AI245</f>
        <v>334.33082213274139</v>
      </c>
      <c r="K242" s="15">
        <f>Calc!AJ245</f>
        <v>0.21352185135303792</v>
      </c>
      <c r="L242" s="15">
        <f>Calc!AK245</f>
        <v>3.1346064244135858</v>
      </c>
      <c r="M242" s="167">
        <f>Calc!AP245</f>
        <v>618.92409999999995</v>
      </c>
      <c r="N242" s="167" t="e">
        <f>Calc!AQ245</f>
        <v>#VALUE!</v>
      </c>
      <c r="O242" s="167">
        <f>Calc!AW245</f>
        <v>618.92229999999995</v>
      </c>
      <c r="P242" s="167">
        <f>Calc!AX245</f>
        <v>283.26802676950001</v>
      </c>
      <c r="Q242" s="172">
        <f>Calc!BC245</f>
        <v>1.2246067384821566</v>
      </c>
      <c r="R242" s="167">
        <f>Calc!BD245</f>
        <v>17.988667507483264</v>
      </c>
      <c r="S242" s="15">
        <f>Input!E245</f>
        <v>0</v>
      </c>
      <c r="T242" s="65"/>
      <c r="U242" s="65">
        <f>Input!K242</f>
        <v>7.1429182496503844E-3</v>
      </c>
      <c r="W242" s="65">
        <f>Calc!AS242</f>
        <v>8.3512516848077475E-5</v>
      </c>
      <c r="X242" s="65">
        <f>Calc!AT242</f>
        <v>2.6339520037791296E-7</v>
      </c>
      <c r="Y242" s="65">
        <f>Calc!AN242</f>
        <v>1.09885397418456</v>
      </c>
      <c r="Z242" s="65">
        <f>Calc!AO242</f>
        <v>3.0532943612655312E-3</v>
      </c>
      <c r="AA242" s="65">
        <f t="shared" si="30"/>
        <v>1.000213521851353</v>
      </c>
      <c r="AB242" s="65">
        <f t="shared" si="31"/>
        <v>0.3343308221327414</v>
      </c>
    </row>
    <row r="243" spans="1:28" x14ac:dyDescent="0.2">
      <c r="A243" s="13">
        <f>Input!A263</f>
        <v>10073</v>
      </c>
      <c r="B243" s="13" t="str">
        <f>Input!B263</f>
        <v>Hu1-13</v>
      </c>
      <c r="C243" s="165">
        <f>Calc!O263*1000</f>
        <v>13705.08948503948</v>
      </c>
      <c r="D243" s="165">
        <f>Calc!P263*1000</f>
        <v>2.4199831772424267</v>
      </c>
      <c r="E243" s="165">
        <f>Calc!X263</f>
        <v>0.90843406880834843</v>
      </c>
      <c r="F243" s="165">
        <f>Calc!Y263</f>
        <v>5.7354850952312415E-3</v>
      </c>
      <c r="G243" s="165">
        <f>Calc!AN263</f>
        <v>0.99687458904110893</v>
      </c>
      <c r="H243" s="166">
        <f>Calc!AO263</f>
        <v>3.6051051182203475E-3</v>
      </c>
      <c r="I243" s="15">
        <f>Calc!AH263</f>
        <v>45963.470970726848</v>
      </c>
      <c r="J243" s="15">
        <f>Calc!AI263</f>
        <v>334.33082213274139</v>
      </c>
      <c r="K243" s="15">
        <f>Calc!AJ263</f>
        <v>0.21352185135303792</v>
      </c>
      <c r="L243" s="15">
        <f>Calc!AK263</f>
        <v>3.1346064244135858</v>
      </c>
      <c r="M243" s="167">
        <f>Calc!AP263</f>
        <v>618.92409999999995</v>
      </c>
      <c r="N243" s="167" t="e">
        <f>Calc!AQ263</f>
        <v>#VALUE!</v>
      </c>
      <c r="O243" s="167">
        <f>Calc!AW263</f>
        <v>618.92229999999995</v>
      </c>
      <c r="P243" s="167">
        <f>Calc!AX263</f>
        <v>287.9132533943</v>
      </c>
      <c r="Q243" s="172">
        <f>Calc!BC263</f>
        <v>1.2246067384821566</v>
      </c>
      <c r="R243" s="167">
        <f>Calc!BD263</f>
        <v>17.988667507483264</v>
      </c>
      <c r="S243" s="15">
        <f>Input!E263</f>
        <v>0</v>
      </c>
      <c r="T243" s="65"/>
      <c r="U243" s="65">
        <f>Input!K243</f>
        <v>7.1423455577867105E-3</v>
      </c>
      <c r="W243" s="65">
        <f>Calc!AS243</f>
        <v>2.16138456759516E-5</v>
      </c>
      <c r="X243" s="65">
        <f>Calc!AT243</f>
        <v>2.2476656653413662E-7</v>
      </c>
      <c r="Y243" s="65">
        <f>Calc!AN243</f>
        <v>0.99445947479436403</v>
      </c>
      <c r="Z243" s="65">
        <f>Calc!AO243</f>
        <v>2.6352709849219737E-3</v>
      </c>
      <c r="AA243" s="65">
        <f t="shared" si="30"/>
        <v>1.000213521851353</v>
      </c>
      <c r="AB243" s="65">
        <f t="shared" si="31"/>
        <v>0.3343308221327414</v>
      </c>
    </row>
    <row r="244" spans="1:28" x14ac:dyDescent="0.2">
      <c r="A244" s="13">
        <f>Input!A395</f>
        <v>10073</v>
      </c>
      <c r="B244" s="13" t="str">
        <f>Input!B395</f>
        <v>Hu1-13</v>
      </c>
      <c r="C244" s="165">
        <f>Calc!O395*1000</f>
        <v>13703.150778602601</v>
      </c>
      <c r="D244" s="165">
        <f>Calc!P395*1000</f>
        <v>1.6416863890852091</v>
      </c>
      <c r="E244" s="165">
        <f>Calc!X395</f>
        <v>0.86487592674476332</v>
      </c>
      <c r="F244" s="165">
        <f>Calc!Y395</f>
        <v>5.0257711765523683E-3</v>
      </c>
      <c r="G244" s="165">
        <f>Calc!AN395</f>
        <v>0.9956766313949128</v>
      </c>
      <c r="H244" s="166">
        <f>Calc!AO395</f>
        <v>2.4939785296499779E-3</v>
      </c>
      <c r="I244" s="15">
        <f>Calc!AH395</f>
        <v>48213.512353167927</v>
      </c>
      <c r="J244" s="15">
        <f>Calc!AI395</f>
        <v>305.0323911825509</v>
      </c>
      <c r="K244" s="15">
        <f>Calc!AJ395</f>
        <v>-0.67614475950628083</v>
      </c>
      <c r="L244" s="15">
        <f>Calc!AK395</f>
        <v>1.7813171225299071</v>
      </c>
      <c r="M244" s="167">
        <f>Calc!AP395</f>
        <v>620.9203</v>
      </c>
      <c r="N244" s="167" t="e">
        <f>Calc!AQ395</f>
        <v>#VALUE!</v>
      </c>
      <c r="O244" s="167">
        <f>Calc!AW395</f>
        <v>620.91859999999997</v>
      </c>
      <c r="P244" s="167">
        <f>Calc!AX395</f>
        <v>257.5347250296</v>
      </c>
      <c r="Q244" s="172">
        <f>Calc!BC395</f>
        <v>-3.8997851416498599</v>
      </c>
      <c r="R244" s="167">
        <f>Calc!BD395</f>
        <v>10.351330407383077</v>
      </c>
      <c r="S244" s="15">
        <f>Input!E395</f>
        <v>0</v>
      </c>
      <c r="T244" s="65"/>
      <c r="U244" s="65">
        <f>Input!K244</f>
        <v>7.1410950001279108E-3</v>
      </c>
      <c r="W244" s="65">
        <f>Calc!AS244</f>
        <v>1.1255948220130062E-4</v>
      </c>
      <c r="X244" s="65">
        <f>Calc!AT244</f>
        <v>2.3305514088755169E-7</v>
      </c>
      <c r="Y244" s="65">
        <f>Calc!AN244</f>
        <v>1.1984299489535841</v>
      </c>
      <c r="Z244" s="65">
        <f>Calc!AO244</f>
        <v>2.8978149273801343E-3</v>
      </c>
      <c r="AA244" s="65">
        <f t="shared" si="30"/>
        <v>0.99932385524049372</v>
      </c>
      <c r="AB244" s="65">
        <f t="shared" si="31"/>
        <v>0.30503239118255088</v>
      </c>
    </row>
    <row r="245" spans="1:28" x14ac:dyDescent="0.2">
      <c r="A245" s="13">
        <f>Input!A423</f>
        <v>10073</v>
      </c>
      <c r="B245" s="13" t="str">
        <f>Input!B423</f>
        <v>Hu1-13</v>
      </c>
      <c r="C245" s="165">
        <f>Calc!O423*1000</f>
        <v>13707.907399151272</v>
      </c>
      <c r="D245" s="165">
        <f>Calc!P423*1000</f>
        <v>1.8032827088846299</v>
      </c>
      <c r="E245" s="165">
        <f>Calc!X423</f>
        <v>0.89977615043992232</v>
      </c>
      <c r="F245" s="165">
        <f>Calc!Y423</f>
        <v>5.370044533780022E-3</v>
      </c>
      <c r="G245" s="165">
        <f>Calc!AN423</f>
        <v>0.99605446473924519</v>
      </c>
      <c r="H245" s="166">
        <f>Calc!AO423</f>
        <v>3.0024839502569255E-3</v>
      </c>
      <c r="I245" s="15">
        <f>Calc!AH423</f>
        <v>46377.101266545207</v>
      </c>
      <c r="J245" s="15">
        <f>Calc!AI423</f>
        <v>310.02869465931673</v>
      </c>
      <c r="K245" s="15">
        <f>Calc!AJ423</f>
        <v>-0.51563005797772288</v>
      </c>
      <c r="L245" s="15">
        <f>Calc!AK423</f>
        <v>1.8334282625951781</v>
      </c>
      <c r="M245" s="167">
        <f>Calc!AP423</f>
        <v>625.92309999999998</v>
      </c>
      <c r="N245" s="167" t="e">
        <f>Calc!AQ423</f>
        <v>#VALUE!</v>
      </c>
      <c r="O245" s="167">
        <f>Calc!AW423</f>
        <v>625.92129999999997</v>
      </c>
      <c r="P245" s="167">
        <f>Calc!AX423</f>
        <v>279.13557913300002</v>
      </c>
      <c r="Q245" s="172">
        <f>Calc!BC423</f>
        <v>-3.0162723607232858</v>
      </c>
      <c r="R245" s="167">
        <f>Calc!BD423</f>
        <v>10.785706171264346</v>
      </c>
      <c r="S245" s="15">
        <f>Input!E423</f>
        <v>0</v>
      </c>
      <c r="T245" s="65"/>
      <c r="U245" s="65">
        <f>Input!K245</f>
        <v>7.1429056796701845E-3</v>
      </c>
      <c r="W245" s="65">
        <f>Calc!AS245</f>
        <v>2.1688409686814058E-5</v>
      </c>
      <c r="X245" s="65">
        <f>Calc!AT245</f>
        <v>1.3698538443150002E-7</v>
      </c>
      <c r="Y245" s="65">
        <f>Calc!AN245</f>
        <v>0.99687458904110893</v>
      </c>
      <c r="Z245" s="65">
        <f>Calc!AO245</f>
        <v>3.6051051182203475E-3</v>
      </c>
      <c r="AA245" s="65">
        <f t="shared" si="30"/>
        <v>0.99948436994202228</v>
      </c>
      <c r="AB245" s="65">
        <f t="shared" si="31"/>
        <v>0.31002869465931671</v>
      </c>
    </row>
    <row r="246" spans="1:28" x14ac:dyDescent="0.2">
      <c r="A246" s="13">
        <f>Input!A367</f>
        <v>10073</v>
      </c>
      <c r="B246" s="13" t="str">
        <f>Input!B367</f>
        <v>Hu1-13</v>
      </c>
      <c r="C246" s="165">
        <f>Calc!O367*1000</f>
        <v>13702.402695381017</v>
      </c>
      <c r="D246" s="165">
        <f>Calc!P367*1000</f>
        <v>1.888068043001488</v>
      </c>
      <c r="E246" s="165">
        <f>Calc!X367</f>
        <v>0.94275195867872486</v>
      </c>
      <c r="F246" s="165">
        <f>Calc!Y367</f>
        <v>5.4554514572674939E-3</v>
      </c>
      <c r="G246" s="165">
        <f>Calc!AN367</f>
        <v>0.99448261899700452</v>
      </c>
      <c r="H246" s="166">
        <f>Calc!AO367</f>
        <v>2.8992463574741365E-3</v>
      </c>
      <c r="I246" s="15">
        <f>Calc!AH367</f>
        <v>44175.381598809996</v>
      </c>
      <c r="J246" s="15">
        <f>Calc!AI367</f>
        <v>286.17472202633439</v>
      </c>
      <c r="K246" s="15">
        <f>Calc!AJ367</f>
        <v>-1.6262388313320608</v>
      </c>
      <c r="L246" s="15">
        <f>Calc!AK367</f>
        <v>2.0247909972953826</v>
      </c>
      <c r="M246" s="167">
        <f>Calc!AP367</f>
        <v>626.00220000000002</v>
      </c>
      <c r="N246" s="167" t="e">
        <f>Calc!AQ367</f>
        <v>#VALUE!</v>
      </c>
      <c r="O246" s="167">
        <f>Calc!AW367</f>
        <v>626.00030000000004</v>
      </c>
      <c r="P246" s="167">
        <f>Calc!AX367</f>
        <v>282.63353121879999</v>
      </c>
      <c r="Q246" s="172">
        <f>Calc!BC367</f>
        <v>-9.5151026573876987</v>
      </c>
      <c r="R246" s="167">
        <f>Calc!BD367</f>
        <v>12.420808230175123</v>
      </c>
      <c r="S246" s="15">
        <f>Input!E367</f>
        <v>0</v>
      </c>
      <c r="T246" s="65"/>
      <c r="U246" s="65">
        <f>Input!K246</f>
        <v>7.1386074275290017E-3</v>
      </c>
      <c r="W246" s="65">
        <f>Calc!AS246</f>
        <v>7.2584353874140077E-3</v>
      </c>
      <c r="X246" s="65">
        <f>Calc!AT246</f>
        <v>1.430433143718419E-5</v>
      </c>
      <c r="Y246" s="65">
        <f>Calc!AN246</f>
        <v>1.1888028718707147</v>
      </c>
      <c r="Z246" s="65">
        <f>Calc!AO246</f>
        <v>3.7659826478617276E-3</v>
      </c>
      <c r="AA246" s="65">
        <f t="shared" si="30"/>
        <v>0.99837376116866794</v>
      </c>
      <c r="AB246" s="65">
        <f t="shared" si="31"/>
        <v>0.28617472202633437</v>
      </c>
    </row>
    <row r="247" spans="1:28" x14ac:dyDescent="0.2">
      <c r="A247" s="13">
        <f>Input!A431</f>
        <v>10073</v>
      </c>
      <c r="B247" s="13" t="str">
        <f>Input!B431</f>
        <v>Hu1-13</v>
      </c>
      <c r="C247" s="165">
        <f>Calc!O431*1000</f>
        <v>13703.510754575263</v>
      </c>
      <c r="D247" s="165">
        <f>Calc!P431*1000</f>
        <v>1.8420210157863695</v>
      </c>
      <c r="E247" s="165">
        <f>Calc!X431</f>
        <v>0.88783261018128945</v>
      </c>
      <c r="F247" s="165">
        <f>Calc!Y431</f>
        <v>4.8436959671719869E-3</v>
      </c>
      <c r="G247" s="165">
        <f>Calc!AN431</f>
        <v>0.9936397994359748</v>
      </c>
      <c r="H247" s="166">
        <f>Calc!AO431</f>
        <v>2.5743919781999886E-3</v>
      </c>
      <c r="I247" s="15">
        <f>Calc!AH431</f>
        <v>46872.008099020073</v>
      </c>
      <c r="J247" s="15">
        <f>Calc!AI431</f>
        <v>283.01751425745891</v>
      </c>
      <c r="K247" s="15">
        <f>Calc!AJ431</f>
        <v>-2.2305026305050601</v>
      </c>
      <c r="L247" s="15">
        <f>Calc!AK431</f>
        <v>1.6408210599290438</v>
      </c>
      <c r="M247" s="167">
        <f>Calc!AP431</f>
        <v>626.47339999999997</v>
      </c>
      <c r="N247" s="167" t="e">
        <f>Calc!AQ431</f>
        <v>#VALUE!</v>
      </c>
      <c r="O247" s="167">
        <f>Calc!AW431</f>
        <v>626.47170000000006</v>
      </c>
      <c r="P247" s="167">
        <f>Calc!AX431</f>
        <v>275.86307021160002</v>
      </c>
      <c r="Q247" s="172">
        <f>Calc!BC431</f>
        <v>-13.068015510195202</v>
      </c>
      <c r="R247" s="167">
        <f>Calc!BD431</f>
        <v>10.569379013903729</v>
      </c>
      <c r="S247" s="15">
        <f>Input!E431</f>
        <v>0</v>
      </c>
      <c r="T247" s="65"/>
      <c r="U247" s="65">
        <f>Input!K247</f>
        <v>7.1424582920659686E-3</v>
      </c>
      <c r="W247" s="65">
        <f>Calc!AS247</f>
        <v>2.1842333828207883E-5</v>
      </c>
      <c r="X247" s="65">
        <f>Calc!AT247</f>
        <v>1.540949064189227E-7</v>
      </c>
      <c r="Y247" s="65">
        <f>Calc!AN247</f>
        <v>0.99334829642158384</v>
      </c>
      <c r="Z247" s="65">
        <f>Calc!AO247</f>
        <v>2.9910744412862443E-3</v>
      </c>
      <c r="AA247" s="65">
        <f t="shared" si="30"/>
        <v>0.99776949736949494</v>
      </c>
      <c r="AB247" s="65">
        <f t="shared" si="31"/>
        <v>0.28301751425745891</v>
      </c>
    </row>
    <row r="248" spans="1:28" x14ac:dyDescent="0.2">
      <c r="A248" s="13">
        <f>Input!A421</f>
        <v>10073</v>
      </c>
      <c r="B248" s="13" t="str">
        <f>Input!B421</f>
        <v>Hu1-13</v>
      </c>
      <c r="C248" s="165">
        <f>Calc!O421*1000</f>
        <v>13705.798483765589</v>
      </c>
      <c r="D248" s="165">
        <f>Calc!P421*1000</f>
        <v>2.1246841518827924</v>
      </c>
      <c r="E248" s="165">
        <f>Calc!X421</f>
        <v>0.89536095294601936</v>
      </c>
      <c r="F248" s="165">
        <f>Calc!Y421</f>
        <v>6.8760150889332732E-3</v>
      </c>
      <c r="G248" s="165">
        <f>Calc!AN421</f>
        <v>0.99380971088370862</v>
      </c>
      <c r="H248" s="166">
        <f>Calc!AO421</f>
        <v>3.3090906318774416E-3</v>
      </c>
      <c r="I248" s="15">
        <f>Calc!AH421</f>
        <v>46493.608758356349</v>
      </c>
      <c r="J248" s="15">
        <f>Calc!AI421</f>
        <v>389.10223743299514</v>
      </c>
      <c r="K248" s="15">
        <f>Calc!AJ421</f>
        <v>-2.1693382637475445</v>
      </c>
      <c r="L248" s="15">
        <f>Calc!AK421</f>
        <v>1.6420298587812603</v>
      </c>
      <c r="M248" s="167">
        <f>Calc!AP421</f>
        <v>629.3818</v>
      </c>
      <c r="N248" s="167" t="e">
        <f>Calc!AQ421</f>
        <v>#VALUE!</v>
      </c>
      <c r="O248" s="167">
        <f>Calc!AW421</f>
        <v>629.38</v>
      </c>
      <c r="P248" s="167">
        <f>Calc!AX421</f>
        <v>277.05410139579999</v>
      </c>
      <c r="Q248" s="172">
        <f>Calc!BC421</f>
        <v>-12.81440970918421</v>
      </c>
      <c r="R248" s="167">
        <f>Calc!BD421</f>
        <v>10.985456422180921</v>
      </c>
      <c r="S248" s="15">
        <f>Input!E421</f>
        <v>0</v>
      </c>
      <c r="T248" s="65"/>
      <c r="U248" s="65">
        <f>Input!K248</f>
        <v>7.1401100836194073E-3</v>
      </c>
      <c r="W248" s="65">
        <f>Calc!AS248</f>
        <v>4.3900386519305416E-5</v>
      </c>
      <c r="X248" s="65">
        <f>Calc!AT248</f>
        <v>1.907586371759816E-7</v>
      </c>
      <c r="Y248" s="65">
        <f>Calc!AN248</f>
        <v>1.0165894699381699</v>
      </c>
      <c r="Z248" s="65">
        <f>Calc!AO248</f>
        <v>3.1204522028740402E-3</v>
      </c>
      <c r="AA248" s="65">
        <f t="shared" si="30"/>
        <v>0.99783066173625246</v>
      </c>
      <c r="AB248" s="65">
        <f t="shared" si="31"/>
        <v>0.38910223743299516</v>
      </c>
    </row>
    <row r="249" spans="1:28" x14ac:dyDescent="0.2">
      <c r="A249" s="13">
        <f>Input!A389</f>
        <v>10073</v>
      </c>
      <c r="B249" s="13" t="str">
        <f>Input!B389</f>
        <v>Hu1-13</v>
      </c>
      <c r="C249" s="165">
        <f>Calc!O389*1000</f>
        <v>13702.211824087126</v>
      </c>
      <c r="D249" s="165">
        <f>Calc!P389*1000</f>
        <v>1.3894065965187568</v>
      </c>
      <c r="E249" s="165">
        <f>Calc!X389</f>
        <v>0.88026640715476923</v>
      </c>
      <c r="F249" s="165">
        <f>Calc!Y389</f>
        <v>4.393423620544722E-3</v>
      </c>
      <c r="G249" s="165">
        <f>Calc!AN389</f>
        <v>0.99534436407042037</v>
      </c>
      <c r="H249" s="166">
        <f>Calc!AO389</f>
        <v>2.6631952547214273E-3</v>
      </c>
      <c r="I249" s="15">
        <f>Calc!AH389</f>
        <v>47351.49981244759</v>
      </c>
      <c r="J249" s="15">
        <f>Calc!AI389</f>
        <v>268.10765343275682</v>
      </c>
      <c r="K249" s="15">
        <f>Calc!AJ389</f>
        <v>-1.117475010476654</v>
      </c>
      <c r="L249" s="15">
        <f>Calc!AK389</f>
        <v>1.6200509593671852</v>
      </c>
      <c r="M249" s="167">
        <f>Calc!AP389</f>
        <v>630.91430000000003</v>
      </c>
      <c r="N249" s="167" t="e">
        <f>Calc!AQ389</f>
        <v>#VALUE!</v>
      </c>
      <c r="O249" s="167">
        <f>Calc!AW389</f>
        <v>630.9126</v>
      </c>
      <c r="P249" s="167">
        <f>Calc!AX389</f>
        <v>271.70508562679998</v>
      </c>
      <c r="Q249" s="172">
        <f>Calc!BC389</f>
        <v>-6.6296028286473065</v>
      </c>
      <c r="R249" s="167">
        <f>Calc!BD389</f>
        <v>9.8914541664604148</v>
      </c>
      <c r="S249" s="15">
        <f>Input!E389</f>
        <v>0</v>
      </c>
      <c r="T249" s="65"/>
      <c r="U249" s="65">
        <f>Input!K249</f>
        <v>7.1407819269906541E-3</v>
      </c>
      <c r="W249" s="65">
        <f>Calc!AS249</f>
        <v>2.1714177453398546E-5</v>
      </c>
      <c r="X249" s="65">
        <f>Calc!AT249</f>
        <v>1.5566733519396087E-7</v>
      </c>
      <c r="Y249" s="65">
        <f>Calc!AN249</f>
        <v>0.99598104141932953</v>
      </c>
      <c r="Z249" s="65">
        <f>Calc!AO249</f>
        <v>3.7088272806293922E-3</v>
      </c>
      <c r="AA249" s="65">
        <f t="shared" si="30"/>
        <v>0.99888252498952335</v>
      </c>
      <c r="AB249" s="65">
        <f t="shared" si="31"/>
        <v>0.26810765343275683</v>
      </c>
    </row>
    <row r="250" spans="1:28" x14ac:dyDescent="0.2">
      <c r="A250" s="13">
        <f>Input!A409</f>
        <v>10073</v>
      </c>
      <c r="B250" s="13" t="str">
        <f>Input!B409</f>
        <v>Hu1-13</v>
      </c>
      <c r="C250" s="165">
        <f>Calc!O409*1000</f>
        <v>13704.88180944174</v>
      </c>
      <c r="D250" s="165">
        <f>Calc!P409*1000</f>
        <v>2.7842609600335142</v>
      </c>
      <c r="E250" s="165">
        <f>Calc!X409</f>
        <v>0.8952805391797467</v>
      </c>
      <c r="F250" s="165">
        <f>Calc!Y409</f>
        <v>5.4758299445148238E-3</v>
      </c>
      <c r="G250" s="165">
        <f>Calc!AN409</f>
        <v>0.99598264502748124</v>
      </c>
      <c r="H250" s="166">
        <f>Calc!AO409</f>
        <v>3.4998658089144129E-3</v>
      </c>
      <c r="I250" s="15">
        <f>Calc!AH409</f>
        <v>46596.33408794523</v>
      </c>
      <c r="J250" s="15">
        <f>Calc!AI409</f>
        <v>328.5496794958363</v>
      </c>
      <c r="K250" s="15">
        <f>Calc!AJ409</f>
        <v>-0.68087295779273305</v>
      </c>
      <c r="L250" s="15">
        <f>Calc!AK409</f>
        <v>2.4098219870214717</v>
      </c>
      <c r="M250" s="167">
        <f>Calc!AP409</f>
        <v>631.59780000000001</v>
      </c>
      <c r="N250" s="167" t="e">
        <f>Calc!AQ409</f>
        <v>#VALUE!</v>
      </c>
      <c r="O250" s="167">
        <f>Calc!AW409</f>
        <v>631.596</v>
      </c>
      <c r="P250" s="167">
        <f>Calc!AX409</f>
        <v>292.21631208050002</v>
      </c>
      <c r="Q250" s="172">
        <f>Calc!BC409</f>
        <v>-4.0471877819066844</v>
      </c>
      <c r="R250" s="167">
        <f>Calc!BD409</f>
        <v>14.462153875232865</v>
      </c>
      <c r="S250" s="15">
        <f>Input!E409</f>
        <v>0</v>
      </c>
      <c r="T250" s="65"/>
      <c r="U250" s="65">
        <f>Input!K250</f>
        <v>7.1395046449877703E-3</v>
      </c>
      <c r="W250" s="65">
        <f>Calc!AS250</f>
        <v>3.0569842093663708E-4</v>
      </c>
      <c r="X250" s="65">
        <f>Calc!AT250</f>
        <v>6.8099110749445512E-7</v>
      </c>
      <c r="Y250" s="65">
        <f>Calc!AN250</f>
        <v>1.2364918242055387</v>
      </c>
      <c r="Z250" s="65">
        <f>Calc!AO250</f>
        <v>3.8711680431052636E-3</v>
      </c>
      <c r="AA250" s="65">
        <f t="shared" si="30"/>
        <v>0.99931912704220727</v>
      </c>
      <c r="AB250" s="65">
        <f t="shared" si="31"/>
        <v>0.3285496794958363</v>
      </c>
    </row>
    <row r="251" spans="1:28" x14ac:dyDescent="0.2">
      <c r="A251" s="13">
        <f>Input!A391</f>
        <v>10073</v>
      </c>
      <c r="B251" s="13" t="str">
        <f>Input!B391</f>
        <v>Hu1-13</v>
      </c>
      <c r="C251" s="165">
        <f>Calc!O391*1000</f>
        <v>13702.059441365576</v>
      </c>
      <c r="D251" s="165">
        <f>Calc!P391*1000</f>
        <v>2.1701068984275418</v>
      </c>
      <c r="E251" s="165">
        <f>Calc!X391</f>
        <v>0.86948397695672752</v>
      </c>
      <c r="F251" s="165">
        <f>Calc!Y391</f>
        <v>4.4497522090764354E-3</v>
      </c>
      <c r="G251" s="165">
        <f>Calc!AN391</f>
        <v>0.99364471979534097</v>
      </c>
      <c r="H251" s="166">
        <f>Calc!AO391</f>
        <v>2.8663269385104735E-3</v>
      </c>
      <c r="I251" s="15">
        <f>Calc!AH391</f>
        <v>47856.311480407763</v>
      </c>
      <c r="J251" s="15">
        <f>Calc!AI391</f>
        <v>281.0390634108013</v>
      </c>
      <c r="K251" s="15">
        <f>Calc!AJ391</f>
        <v>-2.3715054915476319</v>
      </c>
      <c r="L251" s="15">
        <f>Calc!AK391</f>
        <v>1.2424057278229332</v>
      </c>
      <c r="M251" s="167">
        <f>Calc!AP391</f>
        <v>633.79169999999999</v>
      </c>
      <c r="N251" s="167" t="e">
        <f>Calc!AQ391</f>
        <v>#VALUE!</v>
      </c>
      <c r="O251" s="167">
        <f>Calc!AW391</f>
        <v>633.79</v>
      </c>
      <c r="P251" s="167">
        <f>Calc!AX391</f>
        <v>273.92294351570001</v>
      </c>
      <c r="Q251" s="172">
        <f>Calc!BC391</f>
        <v>-14.18405419155094</v>
      </c>
      <c r="R251" s="167">
        <f>Calc!BD391</f>
        <v>8.9284712373169999</v>
      </c>
      <c r="S251" s="15">
        <f>Input!E391</f>
        <v>0</v>
      </c>
      <c r="T251" s="65"/>
      <c r="U251" s="65">
        <f>Input!K251</f>
        <v>7.1407819269906541E-3</v>
      </c>
      <c r="W251" s="65">
        <f>Calc!AS251</f>
        <v>2.1714177453398546E-5</v>
      </c>
      <c r="X251" s="65">
        <f>Calc!AT251</f>
        <v>1.5566733519396087E-7</v>
      </c>
      <c r="Y251" s="65">
        <f>Calc!AN251</f>
        <v>0.99598104141932953</v>
      </c>
      <c r="Z251" s="65">
        <f>Calc!AO251</f>
        <v>3.7088272806293922E-3</v>
      </c>
      <c r="AA251" s="65">
        <f t="shared" si="30"/>
        <v>0.99762849450845237</v>
      </c>
      <c r="AB251" s="65">
        <f t="shared" si="31"/>
        <v>0.28103906341080132</v>
      </c>
    </row>
    <row r="252" spans="1:28" ht="13.5" customHeight="1" x14ac:dyDescent="0.2">
      <c r="A252" s="13">
        <f>Input!A469</f>
        <v>10368</v>
      </c>
      <c r="B252" s="13" t="str">
        <f>Input!B469</f>
        <v>Hu1-13</v>
      </c>
      <c r="C252" s="165">
        <f>Calc!O469*1000</f>
        <v>13711.385666017035</v>
      </c>
      <c r="D252" s="165">
        <f>Calc!P469*1000</f>
        <v>1.0314954439308044</v>
      </c>
      <c r="E252" s="165">
        <f>Calc!X469</f>
        <v>0.92373682826511805</v>
      </c>
      <c r="F252" s="165">
        <f>Calc!Y469</f>
        <v>2.2186622361101004E-3</v>
      </c>
      <c r="G252" s="165">
        <f>Calc!AN469</f>
        <v>0.99472966435213428</v>
      </c>
      <c r="H252" s="166">
        <f>Calc!AO469</f>
        <v>2.3030589061554911E-3</v>
      </c>
      <c r="I252" s="15">
        <f>Calc!AH469</f>
        <v>45125.495794081187</v>
      </c>
      <c r="J252" s="15">
        <f>Calc!AI469</f>
        <v>150.50269310324438</v>
      </c>
      <c r="K252" s="15">
        <f>Calc!AJ469</f>
        <v>-1.6176818009445704</v>
      </c>
      <c r="L252" s="15">
        <f>Calc!AK469</f>
        <v>0.61804826189726514</v>
      </c>
      <c r="M252" s="167">
        <f>Calc!AP469</f>
        <v>634.36350000000004</v>
      </c>
      <c r="N252" s="167" t="e">
        <f>Calc!AQ469</f>
        <v>#VALUE!</v>
      </c>
      <c r="O252" s="167">
        <f>Calc!AW469</f>
        <v>634.36159999999995</v>
      </c>
      <c r="P252" s="167">
        <f>Calc!AX469</f>
        <v>238.68787485670001</v>
      </c>
      <c r="Q252" s="172">
        <f>Calc!BC469</f>
        <v>-9.6910292133389184</v>
      </c>
      <c r="R252" s="167">
        <f>Calc!BD469</f>
        <v>4.4552557864915752</v>
      </c>
      <c r="S252" s="15">
        <f>Input!E469</f>
        <v>0</v>
      </c>
    </row>
    <row r="253" spans="1:28" x14ac:dyDescent="0.2">
      <c r="A253" s="13">
        <f>Input!A413</f>
        <v>10073</v>
      </c>
      <c r="B253" s="13" t="str">
        <f>Input!B413</f>
        <v>Hu1-13</v>
      </c>
      <c r="C253" s="165">
        <f>Calc!O413*1000</f>
        <v>13704.385061426678</v>
      </c>
      <c r="D253" s="165">
        <f>Calc!P413*1000</f>
        <v>1.818333973209898</v>
      </c>
      <c r="E253" s="165">
        <f>Calc!X413</f>
        <v>0.8738927862921898</v>
      </c>
      <c r="F253" s="165">
        <f>Calc!Y413</f>
        <v>5.9774373535269E-3</v>
      </c>
      <c r="G253" s="165">
        <f>Calc!AN413</f>
        <v>0.99770512725712623</v>
      </c>
      <c r="H253" s="166">
        <f>Calc!AO413</f>
        <v>4.0104699645329899E-3</v>
      </c>
      <c r="I253" s="15">
        <f>Calc!AH413</f>
        <v>47817.562229124749</v>
      </c>
      <c r="J253" s="15">
        <f>Calc!AI413</f>
        <v>379.31748888924545</v>
      </c>
      <c r="K253" s="15">
        <f>Calc!AJ413</f>
        <v>0.47154765843604451</v>
      </c>
      <c r="L253" s="15">
        <f>Calc!AK413</f>
        <v>1.6994059832032844</v>
      </c>
      <c r="M253" s="167">
        <f>Calc!AP413</f>
        <v>634.77570000000003</v>
      </c>
      <c r="N253" s="167" t="e">
        <f>Calc!AQ413</f>
        <v>#VALUE!</v>
      </c>
      <c r="O253" s="167">
        <f>Calc!AW413</f>
        <v>634.774</v>
      </c>
      <c r="P253" s="167">
        <f>Calc!AX413</f>
        <v>293.2816092576</v>
      </c>
      <c r="Q253" s="172">
        <f>Calc!BC413</f>
        <v>2.8281851346496021</v>
      </c>
      <c r="R253" s="167">
        <f>Calc!BD413</f>
        <v>10.282982743825704</v>
      </c>
      <c r="S253" s="15">
        <f>Input!E413</f>
        <v>0</v>
      </c>
      <c r="T253" s="65"/>
      <c r="U253" s="65">
        <f>Input!K253</f>
        <v>7.1459358440449806E-3</v>
      </c>
      <c r="W253" s="65">
        <f>Calc!AS253</f>
        <v>2.194613413341314E-5</v>
      </c>
      <c r="X253" s="65">
        <f>Calc!AT253</f>
        <v>1.5971391166910107E-7</v>
      </c>
      <c r="Y253" s="65">
        <f>Calc!AN253</f>
        <v>0.99554632782059715</v>
      </c>
      <c r="Z253" s="65">
        <f>Calc!AO253</f>
        <v>3.1366329740584852E-3</v>
      </c>
      <c r="AA253" s="65">
        <f t="shared" ref="AA253:AA269" si="32">1+K253/1000</f>
        <v>1.000471547658436</v>
      </c>
      <c r="AB253" s="65">
        <f t="shared" ref="AB253:AB269" si="33">J253/1000</f>
        <v>0.37931748888924544</v>
      </c>
    </row>
    <row r="254" spans="1:28" x14ac:dyDescent="0.2">
      <c r="A254" s="13">
        <f>Input!A185</f>
        <v>10073</v>
      </c>
      <c r="B254" s="13" t="str">
        <f>Input!B185</f>
        <v>Hu1-13</v>
      </c>
      <c r="C254" s="165">
        <f>Calc!O185*1000</f>
        <v>13704.060506377671</v>
      </c>
      <c r="D254" s="165">
        <f>Calc!P185*1000</f>
        <v>0.97774054392933207</v>
      </c>
      <c r="E254" s="165">
        <f>Calc!X185</f>
        <v>0.90446597290564146</v>
      </c>
      <c r="F254" s="165">
        <f>Calc!Y185</f>
        <v>2.9833483056931147E-3</v>
      </c>
      <c r="G254" s="165">
        <f>Calc!AN185</f>
        <v>0.99406981913058345</v>
      </c>
      <c r="H254" s="166">
        <f>Calc!AO185</f>
        <v>1.8727892795754192E-3</v>
      </c>
      <c r="I254" s="15">
        <f>Calc!AH185</f>
        <v>46031.778238250467</v>
      </c>
      <c r="J254" s="15">
        <f>Calc!AI185</f>
        <v>174.8243324140262</v>
      </c>
      <c r="K254" s="15">
        <f>Calc!AJ185</f>
        <v>-2.1429702419401009</v>
      </c>
      <c r="L254" s="15">
        <f>Calc!AK185</f>
        <v>0.65523178137189586</v>
      </c>
      <c r="M254" s="167">
        <f>Calc!AP185</f>
        <v>637.58349999999996</v>
      </c>
      <c r="N254" s="167" t="e">
        <f>Calc!AQ185</f>
        <v>#VALUE!</v>
      </c>
      <c r="O254" s="167">
        <f>Calc!AW185</f>
        <v>637.58169999999996</v>
      </c>
      <c r="P254" s="167">
        <f>Calc!AX185</f>
        <v>226.29167253099999</v>
      </c>
      <c r="Q254" s="172">
        <f>Calc!BC185</f>
        <v>-12.955062553550896</v>
      </c>
      <c r="R254" s="167">
        <f>Calc!BD185</f>
        <v>4.9119960244559087</v>
      </c>
      <c r="S254" s="15">
        <f>Input!E185</f>
        <v>0</v>
      </c>
      <c r="T254" s="65"/>
      <c r="U254" s="65">
        <f>Input!K254</f>
        <v>7.1451181508108185E-3</v>
      </c>
      <c r="W254" s="65">
        <f>Calc!AS254</f>
        <v>5.8964476289682032E-4</v>
      </c>
      <c r="X254" s="65">
        <f>Calc!AT254</f>
        <v>2.2400304294757338E-6</v>
      </c>
      <c r="Y254" s="65">
        <f>Calc!AN254</f>
        <v>1.1372285358910745</v>
      </c>
      <c r="Z254" s="65">
        <f>Calc!AO254</f>
        <v>6.1280901561131008E-3</v>
      </c>
      <c r="AA254" s="65">
        <f t="shared" si="32"/>
        <v>0.9978570297580599</v>
      </c>
      <c r="AB254" s="65">
        <f t="shared" si="33"/>
        <v>0.1748243324140262</v>
      </c>
    </row>
    <row r="255" spans="1:28" x14ac:dyDescent="0.2">
      <c r="A255" s="13">
        <f>Input!A187</f>
        <v>10073</v>
      </c>
      <c r="B255" s="13" t="str">
        <f>Input!B187</f>
        <v>Hu1-13</v>
      </c>
      <c r="C255" s="165">
        <f>Calc!O187*1000</f>
        <v>13704.060506377671</v>
      </c>
      <c r="D255" s="165">
        <f>Calc!P187*1000</f>
        <v>0.97774054392933207</v>
      </c>
      <c r="E255" s="165">
        <f>Calc!X187</f>
        <v>0.90446597290564146</v>
      </c>
      <c r="F255" s="165">
        <f>Calc!Y187</f>
        <v>2.9833483056931147E-3</v>
      </c>
      <c r="G255" s="165">
        <f>Calc!AN187</f>
        <v>0.99406981913058345</v>
      </c>
      <c r="H255" s="166">
        <f>Calc!AO187</f>
        <v>1.8727892795754192E-3</v>
      </c>
      <c r="I255" s="15">
        <f>Calc!AH187</f>
        <v>46031.778238250467</v>
      </c>
      <c r="J255" s="15">
        <f>Calc!AI187</f>
        <v>174.8243324140262</v>
      </c>
      <c r="K255" s="15">
        <f>Calc!AJ187</f>
        <v>-2.1429702419401009</v>
      </c>
      <c r="L255" s="15">
        <f>Calc!AK187</f>
        <v>0.65523178137189586</v>
      </c>
      <c r="M255" s="167">
        <f>Calc!AP187</f>
        <v>637.58349999999996</v>
      </c>
      <c r="N255" s="167" t="e">
        <f>Calc!AQ187</f>
        <v>#VALUE!</v>
      </c>
      <c r="O255" s="167">
        <f>Calc!AW187</f>
        <v>637.58169999999996</v>
      </c>
      <c r="P255" s="167">
        <f>Calc!AX187</f>
        <v>219.32097794910001</v>
      </c>
      <c r="Q255" s="172">
        <f>Calc!BC187</f>
        <v>-12.955062553550896</v>
      </c>
      <c r="R255" s="167">
        <f>Calc!BD187</f>
        <v>4.9119960244559087</v>
      </c>
      <c r="S255" s="15">
        <f>Input!E187</f>
        <v>0</v>
      </c>
      <c r="T255" s="65"/>
      <c r="U255" s="65">
        <f>Input!K255</f>
        <v>7.1449754155964787E-3</v>
      </c>
      <c r="W255" s="65">
        <f>Calc!AS255</f>
        <v>2.1823956932735134E-5</v>
      </c>
      <c r="X255" s="65">
        <f>Calc!AT255</f>
        <v>1.532774540849212E-7</v>
      </c>
      <c r="Y255" s="65">
        <f>Calc!AN255</f>
        <v>0.99715627282443131</v>
      </c>
      <c r="Z255" s="65">
        <f>Calc!AO255</f>
        <v>2.4015796883612439E-3</v>
      </c>
      <c r="AA255" s="65">
        <f t="shared" si="32"/>
        <v>0.9978570297580599</v>
      </c>
      <c r="AB255" s="65">
        <f t="shared" si="33"/>
        <v>0.1748243324140262</v>
      </c>
    </row>
    <row r="256" spans="1:28" x14ac:dyDescent="0.2">
      <c r="A256" s="13">
        <f>Input!A353</f>
        <v>10073</v>
      </c>
      <c r="B256" s="13" t="str">
        <f>Input!B353</f>
        <v>Hu1-13</v>
      </c>
      <c r="C256" s="165">
        <f>Calc!O353*1000</f>
        <v>13707.571270115264</v>
      </c>
      <c r="D256" s="165">
        <f>Calc!P353*1000</f>
        <v>2.2230561496665691</v>
      </c>
      <c r="E256" s="165">
        <f>Calc!X353</f>
        <v>0.92958086242644777</v>
      </c>
      <c r="F256" s="165">
        <f>Calc!Y353</f>
        <v>7.6717041557769284E-3</v>
      </c>
      <c r="G256" s="165">
        <f>Calc!AN353</f>
        <v>0.99274288393944676</v>
      </c>
      <c r="H256" s="166">
        <f>Calc!AO353</f>
        <v>3.67042484320482E-3</v>
      </c>
      <c r="I256" s="15">
        <f>Calc!AH353</f>
        <v>44739.790935338424</v>
      </c>
      <c r="J256" s="15">
        <f>Calc!AI353</f>
        <v>404.52580327474669</v>
      </c>
      <c r="K256" s="15">
        <f>Calc!AJ353</f>
        <v>-3.1062382944218037</v>
      </c>
      <c r="L256" s="15">
        <f>Calc!AK353</f>
        <v>2.0302077524899889</v>
      </c>
      <c r="M256" s="167">
        <f>Calc!AP353</f>
        <v>639.14329999999995</v>
      </c>
      <c r="N256" s="167" t="e">
        <f>Calc!AQ353</f>
        <v>#VALUE!</v>
      </c>
      <c r="O256" s="167">
        <f>Calc!AW353</f>
        <v>639.14139999999998</v>
      </c>
      <c r="P256" s="167">
        <f>Calc!AX353</f>
        <v>297.379790512</v>
      </c>
      <c r="Q256" s="172">
        <f>Calc!BC353</f>
        <v>-18.861217349291636</v>
      </c>
      <c r="R256" s="167">
        <f>Calc!BD353</f>
        <v>15.645301302966066</v>
      </c>
      <c r="S256" s="15">
        <f>Input!E353</f>
        <v>0</v>
      </c>
      <c r="T256" s="65"/>
      <c r="U256" s="65">
        <f>Input!K256</f>
        <v>7.1451876005474632E-3</v>
      </c>
      <c r="W256" s="65">
        <f>Calc!AS256</f>
        <v>5.1469548568376221E-5</v>
      </c>
      <c r="X256" s="65">
        <f>Calc!AT256</f>
        <v>2.5691825920897948E-7</v>
      </c>
      <c r="Y256" s="65">
        <f>Calc!AN256</f>
        <v>1.1565340966177216</v>
      </c>
      <c r="Z256" s="65">
        <f>Calc!AO256</f>
        <v>3.0474562150195924E-3</v>
      </c>
      <c r="AA256" s="65">
        <f t="shared" si="32"/>
        <v>0.9968937617055782</v>
      </c>
      <c r="AB256" s="65">
        <f t="shared" si="33"/>
        <v>0.40452580327474669</v>
      </c>
    </row>
    <row r="257" spans="1:28" x14ac:dyDescent="0.2">
      <c r="A257" s="13">
        <f>Input!A473</f>
        <v>10368</v>
      </c>
      <c r="B257" s="13" t="str">
        <f>Input!B473</f>
        <v>Hu1-13</v>
      </c>
      <c r="C257" s="165">
        <f>Calc!O473*1000</f>
        <v>13710.533189547898</v>
      </c>
      <c r="D257" s="165">
        <f>Calc!P473*1000</f>
        <v>0.96142142299704247</v>
      </c>
      <c r="E257" s="165">
        <f>Calc!X473</f>
        <v>0.92353367107901896</v>
      </c>
      <c r="F257" s="165">
        <f>Calc!Y473</f>
        <v>2.6896046456668138E-3</v>
      </c>
      <c r="G257" s="165">
        <f>Calc!AN473</f>
        <v>0.99443975044743094</v>
      </c>
      <c r="H257" s="166">
        <f>Calc!AO473</f>
        <v>2.3154461373361915E-3</v>
      </c>
      <c r="I257" s="15">
        <f>Calc!AH473</f>
        <v>45119.462316998164</v>
      </c>
      <c r="J257" s="15">
        <f>Calc!AI473</f>
        <v>168.20527410355959</v>
      </c>
      <c r="K257" s="15">
        <f>Calc!AJ473</f>
        <v>-1.9367984548095407</v>
      </c>
      <c r="L257" s="15">
        <f>Calc!AK473</f>
        <v>0.57988328551825663</v>
      </c>
      <c r="M257" s="167">
        <f>Calc!AP473</f>
        <v>640.57640000000004</v>
      </c>
      <c r="N257" s="167" t="e">
        <f>Calc!AQ473</f>
        <v>#VALUE!</v>
      </c>
      <c r="O257" s="167">
        <f>Calc!AW473</f>
        <v>640.57460000000003</v>
      </c>
      <c r="P257" s="167">
        <f>Calc!AX473</f>
        <v>249.53712534350001</v>
      </c>
      <c r="Q257" s="172">
        <f>Calc!BC473</f>
        <v>-11.807988388648827</v>
      </c>
      <c r="R257" s="167">
        <f>Calc!BD473</f>
        <v>4.7644620301508267</v>
      </c>
      <c r="S257" s="15">
        <f>Input!E473</f>
        <v>0</v>
      </c>
      <c r="T257" s="65"/>
      <c r="U257" s="65">
        <f>Input!K257</f>
        <v>7.1454466444165962E-3</v>
      </c>
      <c r="W257" s="65">
        <f>Calc!AS257</f>
        <v>2.2002347502625332E-5</v>
      </c>
      <c r="X257" s="65">
        <f>Calc!AT257</f>
        <v>1.6737006945681038E-7</v>
      </c>
      <c r="Y257" s="65">
        <f>Calc!AN257</f>
        <v>0.99798831187694537</v>
      </c>
      <c r="Z257" s="65">
        <f>Calc!AO257</f>
        <v>3.5715986389935413E-3</v>
      </c>
      <c r="AA257" s="65">
        <f t="shared" si="32"/>
        <v>0.99806320154519046</v>
      </c>
      <c r="AB257" s="65">
        <f t="shared" si="33"/>
        <v>0.16820527410355959</v>
      </c>
    </row>
    <row r="258" spans="1:28" x14ac:dyDescent="0.2">
      <c r="A258" s="13">
        <f>Input!A195</f>
        <v>10073</v>
      </c>
      <c r="B258" s="13" t="str">
        <f>Input!B195</f>
        <v>Hu1-13</v>
      </c>
      <c r="C258" s="165">
        <f>Calc!O195*1000</f>
        <v>13706.501118817283</v>
      </c>
      <c r="D258" s="165">
        <f>Calc!P195*1000</f>
        <v>2.219843574113193</v>
      </c>
      <c r="E258" s="165">
        <f>Calc!X195</f>
        <v>0.91162666267329584</v>
      </c>
      <c r="F258" s="165">
        <f>Calc!Y195</f>
        <v>7.2391561624638376E-3</v>
      </c>
      <c r="G258" s="165">
        <f>Calc!AN195</f>
        <v>0.99298298928421991</v>
      </c>
      <c r="H258" s="166">
        <f>Calc!AO195</f>
        <v>2.5395663900242139E-3</v>
      </c>
      <c r="I258" s="15">
        <f>Calc!AH195</f>
        <v>45628.39842618486</v>
      </c>
      <c r="J258" s="15">
        <f>Calc!AI195</f>
        <v>380.58811426793983</v>
      </c>
      <c r="K258" s="15">
        <f>Calc!AJ195</f>
        <v>-2.991815671442688</v>
      </c>
      <c r="L258" s="15">
        <f>Calc!AK195</f>
        <v>2.6236971191608678</v>
      </c>
      <c r="M258" s="167">
        <f>Calc!AP195</f>
        <v>642.21420000000001</v>
      </c>
      <c r="N258" s="167" t="e">
        <f>Calc!AQ195</f>
        <v>#VALUE!</v>
      </c>
      <c r="O258" s="167">
        <f>Calc!AW195</f>
        <v>642.2124</v>
      </c>
      <c r="P258" s="167">
        <f>Calc!AX195</f>
        <v>297.8940523238</v>
      </c>
      <c r="Q258" s="172">
        <f>Calc!BC195</f>
        <v>-18.324562566352924</v>
      </c>
      <c r="R258" s="167">
        <f>Calc!BD195</f>
        <v>18.566503343904806</v>
      </c>
      <c r="S258" s="15">
        <f>Input!E195</f>
        <v>0</v>
      </c>
      <c r="T258" s="65"/>
      <c r="U258" s="65">
        <f>Input!K258</f>
        <v>7.1421280036950609E-3</v>
      </c>
      <c r="W258" s="65">
        <f>Calc!AS258</f>
        <v>7.2148480800726428E-4</v>
      </c>
      <c r="X258" s="65">
        <f>Calc!AT258</f>
        <v>1.1339512954392667E-6</v>
      </c>
      <c r="Y258" s="65">
        <f>Calc!AN258</f>
        <v>0.78371356860645125</v>
      </c>
      <c r="Z258" s="65">
        <f>Calc!AO258</f>
        <v>1.4397782592045637E-3</v>
      </c>
      <c r="AA258" s="65">
        <f t="shared" si="32"/>
        <v>0.99700818432855731</v>
      </c>
      <c r="AB258" s="65">
        <f t="shared" si="33"/>
        <v>0.38058811426793981</v>
      </c>
    </row>
    <row r="259" spans="1:28" x14ac:dyDescent="0.2">
      <c r="A259" s="13">
        <f>Input!A243</f>
        <v>10073</v>
      </c>
      <c r="B259" s="13" t="str">
        <f>Input!B243</f>
        <v>Hu1-13</v>
      </c>
      <c r="C259" s="165">
        <f>Calc!O243*1000</f>
        <v>13701.992042195508</v>
      </c>
      <c r="D259" s="165">
        <f>Calc!P243*1000</f>
        <v>2.4431534643872546</v>
      </c>
      <c r="E259" s="165">
        <f>Calc!X243</f>
        <v>0.90510629716154278</v>
      </c>
      <c r="F259" s="165">
        <f>Calc!Y243</f>
        <v>9.4109919700202053E-3</v>
      </c>
      <c r="G259" s="165">
        <f>Calc!AN243</f>
        <v>0.99445947479436403</v>
      </c>
      <c r="H259" s="166">
        <f>Calc!AO243</f>
        <v>2.6352709849219737E-3</v>
      </c>
      <c r="I259" s="15">
        <f>Calc!AH243</f>
        <v>46010.297737104607</v>
      </c>
      <c r="J259" s="15">
        <f>Calc!AI243</f>
        <v>493.62401233512878</v>
      </c>
      <c r="K259" s="15">
        <f>Calc!AJ243</f>
        <v>-1.998896393071381</v>
      </c>
      <c r="L259" s="15">
        <f>Calc!AK243</f>
        <v>3.5833399430104325</v>
      </c>
      <c r="M259" s="167">
        <f>Calc!AP243</f>
        <v>644.89980000000003</v>
      </c>
      <c r="N259" s="167" t="e">
        <f>Calc!AQ243</f>
        <v>#VALUE!</v>
      </c>
      <c r="O259" s="167">
        <f>Calc!AW243</f>
        <v>644.89800000000002</v>
      </c>
      <c r="P259" s="167">
        <f>Calc!AX243</f>
        <v>295.3811924968</v>
      </c>
      <c r="Q259" s="172">
        <f>Calc!BC243</f>
        <v>-12.336175886154408</v>
      </c>
      <c r="R259" s="167">
        <f>Calc!BD243</f>
        <v>23.553848655542772</v>
      </c>
      <c r="S259" s="15">
        <f>Input!E243</f>
        <v>0</v>
      </c>
      <c r="T259" s="65"/>
      <c r="U259" s="65">
        <f>Input!K259</f>
        <v>7.1432824877673265E-3</v>
      </c>
      <c r="W259" s="65">
        <f>Calc!AS259</f>
        <v>2.1894667441584817E-5</v>
      </c>
      <c r="X259" s="65">
        <f>Calc!AT259</f>
        <v>1.4721777818869957E-7</v>
      </c>
      <c r="Y259" s="65">
        <f>Calc!AN259</f>
        <v>0.99834628283519367</v>
      </c>
      <c r="Z259" s="65">
        <f>Calc!AO259</f>
        <v>3.0032585631519413E-3</v>
      </c>
      <c r="AA259" s="65">
        <f t="shared" si="32"/>
        <v>0.99800110360692862</v>
      </c>
      <c r="AB259" s="65">
        <f t="shared" si="33"/>
        <v>0.49362401233512876</v>
      </c>
    </row>
    <row r="260" spans="1:28" x14ac:dyDescent="0.2">
      <c r="A260" s="13">
        <f>Input!A261</f>
        <v>10073</v>
      </c>
      <c r="B260" s="13" t="str">
        <f>Input!B261</f>
        <v>Hu1-13</v>
      </c>
      <c r="C260" s="165">
        <f>Calc!O261*1000</f>
        <v>13701.992042195508</v>
      </c>
      <c r="D260" s="165">
        <f>Calc!P261*1000</f>
        <v>2.4431534643872546</v>
      </c>
      <c r="E260" s="165">
        <f>Calc!X261</f>
        <v>0.90510629716154278</v>
      </c>
      <c r="F260" s="165">
        <f>Calc!Y261</f>
        <v>9.4109919700202053E-3</v>
      </c>
      <c r="G260" s="165">
        <f>Calc!AN261</f>
        <v>0.99445947479436403</v>
      </c>
      <c r="H260" s="166">
        <f>Calc!AO261</f>
        <v>2.6352709849219737E-3</v>
      </c>
      <c r="I260" s="15">
        <f>Calc!AH261</f>
        <v>46010.297737104607</v>
      </c>
      <c r="J260" s="15">
        <f>Calc!AI261</f>
        <v>493.62401233512878</v>
      </c>
      <c r="K260" s="15">
        <f>Calc!AJ261</f>
        <v>-1.998896393071381</v>
      </c>
      <c r="L260" s="15">
        <f>Calc!AK261</f>
        <v>3.5833399430104325</v>
      </c>
      <c r="M260" s="167">
        <f>Calc!AP261</f>
        <v>644.89980000000003</v>
      </c>
      <c r="N260" s="167" t="e">
        <f>Calc!AQ261</f>
        <v>#VALUE!</v>
      </c>
      <c r="O260" s="167">
        <f>Calc!AW261</f>
        <v>644.89800000000002</v>
      </c>
      <c r="P260" s="167">
        <f>Calc!AX261</f>
        <v>297.74902577360001</v>
      </c>
      <c r="Q260" s="172">
        <f>Calc!BC261</f>
        <v>-12.336175886154408</v>
      </c>
      <c r="R260" s="167">
        <f>Calc!BD261</f>
        <v>23.553848655542772</v>
      </c>
      <c r="S260" s="15">
        <f>Input!E261</f>
        <v>0</v>
      </c>
      <c r="T260" s="65"/>
      <c r="U260" s="65">
        <f>Input!K260</f>
        <v>7.1429182496503844E-3</v>
      </c>
      <c r="W260" s="65">
        <f>Calc!AS260</f>
        <v>8.3512516848077475E-5</v>
      </c>
      <c r="X260" s="65">
        <f>Calc!AT260</f>
        <v>2.6339520037791296E-7</v>
      </c>
      <c r="Y260" s="65">
        <f>Calc!AN260</f>
        <v>1.09885397418456</v>
      </c>
      <c r="Z260" s="65">
        <f>Calc!AO260</f>
        <v>3.0532943612655312E-3</v>
      </c>
      <c r="AA260" s="65">
        <f t="shared" si="32"/>
        <v>0.99800110360692862</v>
      </c>
      <c r="AB260" s="65">
        <f t="shared" si="33"/>
        <v>0.49362401233512876</v>
      </c>
    </row>
    <row r="261" spans="1:28" x14ac:dyDescent="0.2">
      <c r="A261" s="13">
        <f>Input!A359</f>
        <v>10073</v>
      </c>
      <c r="B261" s="13" t="str">
        <f>Input!B359</f>
        <v>Hu1-13</v>
      </c>
      <c r="C261" s="165">
        <f>Calc!O359*1000</f>
        <v>13707.960532138013</v>
      </c>
      <c r="D261" s="165">
        <f>Calc!P359*1000</f>
        <v>2.7463416268096994</v>
      </c>
      <c r="E261" s="165">
        <f>Calc!X359</f>
        <v>0.92194112670804351</v>
      </c>
      <c r="F261" s="165">
        <f>Calc!Y359</f>
        <v>7.0917781029672554E-3</v>
      </c>
      <c r="G261" s="165">
        <f>Calc!AN359</f>
        <v>0.99395919589708104</v>
      </c>
      <c r="H261" s="166">
        <f>Calc!AO359</f>
        <v>4.0111714145939347E-3</v>
      </c>
      <c r="I261" s="15">
        <f>Calc!AH359</f>
        <v>45167.082813168701</v>
      </c>
      <c r="J261" s="15">
        <f>Calc!AI359</f>
        <v>392.24130127810508</v>
      </c>
      <c r="K261" s="15">
        <f>Calc!AJ359</f>
        <v>-2.3825977667262244</v>
      </c>
      <c r="L261" s="15">
        <f>Calc!AK359</f>
        <v>2.1569422279952239</v>
      </c>
      <c r="M261" s="167">
        <f>Calc!AP359</f>
        <v>646.74800000000005</v>
      </c>
      <c r="N261" s="167" t="e">
        <f>Calc!AQ359</f>
        <v>#VALUE!</v>
      </c>
      <c r="O261" s="167">
        <f>Calc!AW359</f>
        <v>646.74620000000004</v>
      </c>
      <c r="P261" s="167">
        <f>Calc!AX359</f>
        <v>298.62760237779997</v>
      </c>
      <c r="Q261" s="172">
        <f>Calc!BC359</f>
        <v>-14.781079817591751</v>
      </c>
      <c r="R261" s="167">
        <f>Calc!BD359</f>
        <v>15.971001663375588</v>
      </c>
      <c r="S261" s="15">
        <f>Input!E359</f>
        <v>0</v>
      </c>
      <c r="T261" s="65"/>
      <c r="U261" s="65">
        <f>Input!K261</f>
        <v>7.1423455577867105E-3</v>
      </c>
      <c r="W261" s="65">
        <f>Calc!AS261</f>
        <v>2.16138456759516E-5</v>
      </c>
      <c r="X261" s="65">
        <f>Calc!AT261</f>
        <v>2.2476656653413662E-7</v>
      </c>
      <c r="Y261" s="65">
        <f>Calc!AN261</f>
        <v>0.99445947479436403</v>
      </c>
      <c r="Z261" s="65">
        <f>Calc!AO261</f>
        <v>2.6352709849219737E-3</v>
      </c>
      <c r="AA261" s="65">
        <f t="shared" si="32"/>
        <v>0.99761740223327378</v>
      </c>
      <c r="AB261" s="65">
        <f t="shared" si="33"/>
        <v>0.39224130127810508</v>
      </c>
    </row>
    <row r="262" spans="1:28" x14ac:dyDescent="0.2">
      <c r="A262" s="65">
        <f>Input!A12</f>
        <v>9813</v>
      </c>
      <c r="B262" s="65" t="str">
        <f>Input!B12</f>
        <v>EG 5-11_HR</v>
      </c>
      <c r="C262" s="169">
        <f>Calc!O12*1000</f>
        <v>1445.305923760842</v>
      </c>
      <c r="D262" s="169">
        <f>Calc!P12*1000</f>
        <v>6.846673460857941E-2</v>
      </c>
      <c r="E262" s="169">
        <f>Calc!X12</f>
        <v>7.1248669942373377</v>
      </c>
      <c r="F262" s="169">
        <f>Calc!Y12</f>
        <v>9.0330989115030239E-3</v>
      </c>
      <c r="G262" s="169">
        <f>Calc!AN12</f>
        <v>1.004606660359447</v>
      </c>
      <c r="H262" s="68">
        <f>Calc!AO12</f>
        <v>1.6548950518095991E-3</v>
      </c>
      <c r="I262" s="67">
        <f>Calc!AH12</f>
        <v>623.07315227497497</v>
      </c>
      <c r="J262" s="67">
        <f>Calc!AI12</f>
        <v>1.2948473354733794</v>
      </c>
      <c r="K262" s="67">
        <f>Calc!AJ12</f>
        <v>5.09594606386643</v>
      </c>
      <c r="L262" s="67">
        <f>Calc!AK12</f>
        <v>1.1395758831096996</v>
      </c>
      <c r="M262" s="170">
        <f>Calc!AP12</f>
        <v>647.64530000000002</v>
      </c>
      <c r="N262" s="170" t="e">
        <f>Calc!AQ12</f>
        <v>#VALUE!</v>
      </c>
      <c r="O262" s="170">
        <f>Calc!AW12</f>
        <v>647.51729999999998</v>
      </c>
      <c r="P262" s="170">
        <f>Calc!AY12</f>
        <v>92.286817313738169</v>
      </c>
      <c r="Q262" s="171">
        <f>Calc!BC12</f>
        <v>31.682928599453895</v>
      </c>
      <c r="R262" s="170">
        <f>Calc!BD12</f>
        <v>10.875883963347373</v>
      </c>
      <c r="S262" s="67">
        <f>Input!E12</f>
        <v>-342</v>
      </c>
      <c r="T262" s="65"/>
      <c r="U262" s="65">
        <f>Input!K262</f>
        <v>7.1410950001279108E-3</v>
      </c>
      <c r="W262" s="65">
        <f>Calc!AS262</f>
        <v>1.1255948220130062E-4</v>
      </c>
      <c r="X262" s="65">
        <f>Calc!AT262</f>
        <v>2.3305514088755169E-7</v>
      </c>
      <c r="Y262" s="65">
        <f>Calc!AN262</f>
        <v>1.1984299489535841</v>
      </c>
      <c r="Z262" s="65">
        <f>Calc!AO262</f>
        <v>2.8978149273801343E-3</v>
      </c>
      <c r="AA262" s="65">
        <f t="shared" si="32"/>
        <v>1.0050959460638664</v>
      </c>
      <c r="AB262" s="65">
        <f t="shared" si="33"/>
        <v>1.2948473354733793E-3</v>
      </c>
    </row>
    <row r="263" spans="1:28" x14ac:dyDescent="0.2">
      <c r="A263" s="13">
        <f>Input!A199</f>
        <v>10073</v>
      </c>
      <c r="B263" s="13" t="str">
        <f>Input!B199</f>
        <v>Hu1-13</v>
      </c>
      <c r="C263" s="165">
        <f>Calc!O199*1000</f>
        <v>13705.15798967547</v>
      </c>
      <c r="D263" s="165">
        <f>Calc!P199*1000</f>
        <v>1.8135850572844197</v>
      </c>
      <c r="E263" s="165">
        <f>Calc!X199</f>
        <v>0.90703247983454649</v>
      </c>
      <c r="F263" s="165">
        <f>Calc!Y199</f>
        <v>5.753218730041627E-3</v>
      </c>
      <c r="G263" s="165">
        <f>Calc!AN199</f>
        <v>0.9942495349725532</v>
      </c>
      <c r="H263" s="166">
        <f>Calc!AO199</f>
        <v>2.5069926063758033E-3</v>
      </c>
      <c r="I263" s="15">
        <f>Calc!AH199</f>
        <v>45913.503461639775</v>
      </c>
      <c r="J263" s="15">
        <f>Calc!AI199</f>
        <v>313.33343052809511</v>
      </c>
      <c r="K263" s="15">
        <f>Calc!AJ199</f>
        <v>-2.2262858966760612</v>
      </c>
      <c r="L263" s="15">
        <f>Calc!AK199</f>
        <v>2.1404584197833394</v>
      </c>
      <c r="M263" s="167">
        <f>Calc!AP199</f>
        <v>649.62940000000003</v>
      </c>
      <c r="N263" s="167" t="e">
        <f>Calc!AQ199</f>
        <v>#VALUE!</v>
      </c>
      <c r="O263" s="167">
        <f>Calc!AW199</f>
        <v>649.62760000000003</v>
      </c>
      <c r="P263" s="167">
        <f>Calc!AX199</f>
        <v>297.05932962269998</v>
      </c>
      <c r="Q263" s="172">
        <f>Calc!BC199</f>
        <v>-13.924122179145815</v>
      </c>
      <c r="R263" s="167">
        <f>Calc!BD199</f>
        <v>14.917555853970793</v>
      </c>
      <c r="S263" s="15">
        <f>Input!E199</f>
        <v>0</v>
      </c>
      <c r="T263" s="65"/>
      <c r="U263" s="65">
        <f>Input!K263</f>
        <v>7.1429056796701845E-3</v>
      </c>
      <c r="W263" s="65">
        <f>Calc!AS263</f>
        <v>2.1688409686814058E-5</v>
      </c>
      <c r="X263" s="65">
        <f>Calc!AT263</f>
        <v>1.3698538443150002E-7</v>
      </c>
      <c r="Y263" s="65">
        <f>Calc!AN263</f>
        <v>0.99687458904110893</v>
      </c>
      <c r="Z263" s="65">
        <f>Calc!AO263</f>
        <v>3.6051051182203475E-3</v>
      </c>
      <c r="AA263" s="65">
        <f t="shared" si="32"/>
        <v>0.99777371410332394</v>
      </c>
      <c r="AB263" s="65">
        <f t="shared" si="33"/>
        <v>0.31333343052809509</v>
      </c>
    </row>
    <row r="264" spans="1:28" x14ac:dyDescent="0.2">
      <c r="A264" s="13">
        <f>Input!A217</f>
        <v>10073</v>
      </c>
      <c r="B264" s="13" t="str">
        <f>Input!B217</f>
        <v>Hu1-13</v>
      </c>
      <c r="C264" s="165">
        <f>Calc!O217*1000</f>
        <v>13705.15798967547</v>
      </c>
      <c r="D264" s="165">
        <f>Calc!P217*1000</f>
        <v>1.8135850572844197</v>
      </c>
      <c r="E264" s="165">
        <f>Calc!X217</f>
        <v>0.90703247983454649</v>
      </c>
      <c r="F264" s="165">
        <f>Calc!Y217</f>
        <v>5.753218730041627E-3</v>
      </c>
      <c r="G264" s="165">
        <f>Calc!AN217</f>
        <v>0.9942495349725532</v>
      </c>
      <c r="H264" s="166">
        <f>Calc!AO217</f>
        <v>2.5069926063758033E-3</v>
      </c>
      <c r="I264" s="15">
        <f>Calc!AH217</f>
        <v>45913.503461639775</v>
      </c>
      <c r="J264" s="15">
        <f>Calc!AI217</f>
        <v>313.33343052809511</v>
      </c>
      <c r="K264" s="15">
        <f>Calc!AJ217</f>
        <v>-2.2262858966760612</v>
      </c>
      <c r="L264" s="15">
        <f>Calc!AK217</f>
        <v>2.1404584197833394</v>
      </c>
      <c r="M264" s="167">
        <f>Calc!AP217</f>
        <v>649.62940000000003</v>
      </c>
      <c r="N264" s="167" t="e">
        <f>Calc!AQ217</f>
        <v>#VALUE!</v>
      </c>
      <c r="O264" s="167">
        <f>Calc!AW217</f>
        <v>649.62760000000003</v>
      </c>
      <c r="P264" s="167">
        <f>Calc!AX217</f>
        <v>293.81829469820002</v>
      </c>
      <c r="Q264" s="172">
        <f>Calc!BC217</f>
        <v>-13.924122179145815</v>
      </c>
      <c r="R264" s="167">
        <f>Calc!BD217</f>
        <v>14.917555853970793</v>
      </c>
      <c r="S264" s="15">
        <f>Input!E217</f>
        <v>0</v>
      </c>
      <c r="T264" s="65"/>
      <c r="U264" s="65">
        <f>Input!K264</f>
        <v>7.1386074275290017E-3</v>
      </c>
      <c r="W264" s="65">
        <f>Calc!AS264</f>
        <v>7.2584353874140077E-3</v>
      </c>
      <c r="X264" s="65">
        <f>Calc!AT264</f>
        <v>1.430433143718419E-5</v>
      </c>
      <c r="Y264" s="65">
        <f>Calc!AN264</f>
        <v>1.1888028718707147</v>
      </c>
      <c r="Z264" s="65">
        <f>Calc!AO264</f>
        <v>3.7659826478617276E-3</v>
      </c>
      <c r="AA264" s="65">
        <f t="shared" si="32"/>
        <v>0.99777371410332394</v>
      </c>
      <c r="AB264" s="65">
        <f t="shared" si="33"/>
        <v>0.31333343052809509</v>
      </c>
    </row>
    <row r="265" spans="1:28" x14ac:dyDescent="0.2">
      <c r="A265" s="13">
        <f>Input!A467</f>
        <v>10368</v>
      </c>
      <c r="B265" s="13" t="str">
        <f>Input!B467</f>
        <v>Hu1-13</v>
      </c>
      <c r="C265" s="165">
        <f>Calc!O467*1000</f>
        <v>13713.506313321475</v>
      </c>
      <c r="D265" s="165">
        <f>Calc!P467*1000</f>
        <v>1.0098227860899098</v>
      </c>
      <c r="E265" s="165">
        <f>Calc!X467</f>
        <v>0.92292270565376111</v>
      </c>
      <c r="F265" s="165">
        <f>Calc!Y467</f>
        <v>3.5796051446882761E-3</v>
      </c>
      <c r="G265" s="165">
        <f>Calc!AN467</f>
        <v>0.993883363440352</v>
      </c>
      <c r="H265" s="166">
        <f>Calc!AO467</f>
        <v>2.4839503153033906E-3</v>
      </c>
      <c r="I265" s="15">
        <f>Calc!AH467</f>
        <v>45133.855119847234</v>
      </c>
      <c r="J265" s="15">
        <f>Calc!AI467</f>
        <v>208.22288747257815</v>
      </c>
      <c r="K265" s="15">
        <f>Calc!AJ467</f>
        <v>-2.5748942375026784</v>
      </c>
      <c r="L265" s="15">
        <f>Calc!AK467</f>
        <v>0.80729844100012094</v>
      </c>
      <c r="M265" s="167">
        <f>Calc!AP467</f>
        <v>655.31640000000004</v>
      </c>
      <c r="N265" s="167" t="e">
        <f>Calc!AQ467</f>
        <v>#VALUE!</v>
      </c>
      <c r="O265" s="167">
        <f>Calc!AW467</f>
        <v>655.31449999999995</v>
      </c>
      <c r="P265" s="167">
        <f>Calc!AX467</f>
        <v>286.54149062070002</v>
      </c>
      <c r="Q265" s="172">
        <f>Calc!BC467</f>
        <v>-16.365006388480762</v>
      </c>
      <c r="R265" s="167">
        <f>Calc!BD467</f>
        <v>7.6453894670353071</v>
      </c>
      <c r="S265" s="15">
        <f>Input!E467</f>
        <v>0</v>
      </c>
      <c r="T265" s="65"/>
      <c r="U265" s="65">
        <f>Input!K265</f>
        <v>7.1424582920659686E-3</v>
      </c>
      <c r="W265" s="65">
        <f>Calc!AS265</f>
        <v>2.1842333828207883E-5</v>
      </c>
      <c r="X265" s="65">
        <f>Calc!AT265</f>
        <v>1.540949064189227E-7</v>
      </c>
      <c r="Y265" s="65">
        <f>Calc!AN265</f>
        <v>0.99334829642158384</v>
      </c>
      <c r="Z265" s="65">
        <f>Calc!AO265</f>
        <v>2.9910744412862443E-3</v>
      </c>
      <c r="AA265" s="65">
        <f t="shared" si="32"/>
        <v>0.99742510576249732</v>
      </c>
      <c r="AB265" s="65">
        <f t="shared" si="33"/>
        <v>0.20822288747257814</v>
      </c>
    </row>
    <row r="266" spans="1:28" x14ac:dyDescent="0.2">
      <c r="A266" s="13">
        <f>Input!A475</f>
        <v>10368</v>
      </c>
      <c r="B266" s="13" t="str">
        <f>Input!B475</f>
        <v>Hu1-13</v>
      </c>
      <c r="C266" s="165">
        <f>Calc!O475*1000</f>
        <v>13708.686319718418</v>
      </c>
      <c r="D266" s="165">
        <f>Calc!P475*1000</f>
        <v>0.86409796425218766</v>
      </c>
      <c r="E266" s="165">
        <f>Calc!X475</f>
        <v>0.92247561026984914</v>
      </c>
      <c r="F266" s="165">
        <f>Calc!Y475</f>
        <v>2.9074061721038099E-3</v>
      </c>
      <c r="G266" s="165">
        <f>Calc!AN475</f>
        <v>0.99492126505513556</v>
      </c>
      <c r="H266" s="166">
        <f>Calc!AO475</f>
        <v>2.1173213287114909E-3</v>
      </c>
      <c r="I266" s="15">
        <f>Calc!AH475</f>
        <v>45186.997929207093</v>
      </c>
      <c r="J266" s="15">
        <f>Calc!AI475</f>
        <v>171.82023644846996</v>
      </c>
      <c r="K266" s="15">
        <f>Calc!AJ475</f>
        <v>-1.8964038102987635</v>
      </c>
      <c r="L266" s="15">
        <f>Calc!AK475</f>
        <v>0.83997540073944421</v>
      </c>
      <c r="M266" s="167">
        <f>Calc!AP475</f>
        <v>658.64980000000003</v>
      </c>
      <c r="N266" s="167" t="e">
        <f>Calc!AQ475</f>
        <v>#VALUE!</v>
      </c>
      <c r="O266" s="167">
        <f>Calc!AW475</f>
        <v>658.64800000000002</v>
      </c>
      <c r="P266" s="167">
        <f>Calc!AX475</f>
        <v>277.458626563</v>
      </c>
      <c r="Q266" s="172">
        <f>Calc!BC475</f>
        <v>-12.166710031552382</v>
      </c>
      <c r="R266" s="167">
        <f>Calc!BD475</f>
        <v>6.6193853265725799</v>
      </c>
      <c r="S266" s="15">
        <f>Input!E475</f>
        <v>0</v>
      </c>
      <c r="T266" s="65"/>
      <c r="U266" s="65">
        <f>Input!K266</f>
        <v>7.1401100836194073E-3</v>
      </c>
      <c r="W266" s="65">
        <f>Calc!AS266</f>
        <v>4.3900386519305416E-5</v>
      </c>
      <c r="X266" s="65">
        <f>Calc!AT266</f>
        <v>1.907586371759816E-7</v>
      </c>
      <c r="Y266" s="65">
        <f>Calc!AN266</f>
        <v>1.0165894699381699</v>
      </c>
      <c r="Z266" s="65">
        <f>Calc!AO266</f>
        <v>3.1204522028740402E-3</v>
      </c>
      <c r="AA266" s="65">
        <f t="shared" si="32"/>
        <v>0.99810359618970124</v>
      </c>
      <c r="AB266" s="65">
        <f t="shared" si="33"/>
        <v>0.17182023644846994</v>
      </c>
    </row>
    <row r="267" spans="1:28" x14ac:dyDescent="0.2">
      <c r="A267" s="13">
        <f>Input!A477</f>
        <v>10368</v>
      </c>
      <c r="B267" s="13" t="str">
        <f>Input!B477</f>
        <v>Hu1-13</v>
      </c>
      <c r="C267" s="165">
        <f>Calc!O477*1000</f>
        <v>13708.686319718418</v>
      </c>
      <c r="D267" s="165">
        <f>Calc!P477*1000</f>
        <v>0.86409796425218766</v>
      </c>
      <c r="E267" s="165">
        <f>Calc!X477</f>
        <v>0.92247561026984914</v>
      </c>
      <c r="F267" s="165">
        <f>Calc!Y477</f>
        <v>2.9074061721038099E-3</v>
      </c>
      <c r="G267" s="165">
        <f>Calc!AN477</f>
        <v>0.99492126505513556</v>
      </c>
      <c r="H267" s="166">
        <f>Calc!AO477</f>
        <v>2.1173213287114909E-3</v>
      </c>
      <c r="I267" s="15">
        <f>Calc!AH477</f>
        <v>45186.997929207093</v>
      </c>
      <c r="J267" s="15">
        <f>Calc!AI477</f>
        <v>171.82023644846996</v>
      </c>
      <c r="K267" s="15">
        <f>Calc!AJ477</f>
        <v>-1.8964038102987635</v>
      </c>
      <c r="L267" s="15">
        <f>Calc!AK477</f>
        <v>0.83997540073944421</v>
      </c>
      <c r="M267" s="167">
        <f>Calc!AP477</f>
        <v>658.64980000000003</v>
      </c>
      <c r="N267" s="167" t="e">
        <f>Calc!AQ477</f>
        <v>#VALUE!</v>
      </c>
      <c r="O267" s="167">
        <f>Calc!AW477</f>
        <v>658.64800000000002</v>
      </c>
      <c r="P267" s="167">
        <f>Calc!AX477</f>
        <v>277.64934055050003</v>
      </c>
      <c r="Q267" s="172">
        <f>Calc!BC477</f>
        <v>-12.166710031552382</v>
      </c>
      <c r="R267" s="167">
        <f>Calc!BD477</f>
        <v>6.6193853265725799</v>
      </c>
      <c r="S267" s="15">
        <f>Input!E477</f>
        <v>0</v>
      </c>
      <c r="T267" s="65"/>
      <c r="U267" s="65">
        <f>Input!K267</f>
        <v>7.1407819269906541E-3</v>
      </c>
      <c r="W267" s="65">
        <f>Calc!AS267</f>
        <v>2.1714177453398546E-5</v>
      </c>
      <c r="X267" s="65">
        <f>Calc!AT267</f>
        <v>1.5566733519396087E-7</v>
      </c>
      <c r="Y267" s="65">
        <f>Calc!AN267</f>
        <v>0.99598104141932953</v>
      </c>
      <c r="Z267" s="65">
        <f>Calc!AO267</f>
        <v>3.7088272806293922E-3</v>
      </c>
      <c r="AA267" s="65">
        <f t="shared" si="32"/>
        <v>0.99810359618970124</v>
      </c>
      <c r="AB267" s="65">
        <f t="shared" si="33"/>
        <v>0.17182023644846994</v>
      </c>
    </row>
    <row r="268" spans="1:28" x14ac:dyDescent="0.2">
      <c r="A268" s="13">
        <f>Input!A357</f>
        <v>10073</v>
      </c>
      <c r="B268" s="13" t="str">
        <f>Input!B357</f>
        <v>Hu1-13</v>
      </c>
      <c r="C268" s="165">
        <f>Calc!O357*1000</f>
        <v>13704.351708639955</v>
      </c>
      <c r="D268" s="165">
        <f>Calc!P357*1000</f>
        <v>2.3163474707836342</v>
      </c>
      <c r="E268" s="165">
        <f>Calc!X357</f>
        <v>0.93966889169048329</v>
      </c>
      <c r="F268" s="165">
        <f>Calc!Y357</f>
        <v>7.9092202315934525E-3</v>
      </c>
      <c r="G268" s="165">
        <f>Calc!AN357</f>
        <v>0.99511182475259408</v>
      </c>
      <c r="H268" s="166">
        <f>Calc!AO357</f>
        <v>3.5310998971692792E-3</v>
      </c>
      <c r="I268" s="15">
        <f>Calc!AH357</f>
        <v>44354.671027500917</v>
      </c>
      <c r="J268" s="15">
        <f>Calc!AI357</f>
        <v>405.08533949579834</v>
      </c>
      <c r="K268" s="15">
        <f>Calc!AJ357</f>
        <v>-1.8016258147955933</v>
      </c>
      <c r="L268" s="15">
        <f>Calc!AK357</f>
        <v>2.2161810061925831</v>
      </c>
      <c r="M268" s="167">
        <f>Calc!AP357</f>
        <v>661.26379999999995</v>
      </c>
      <c r="N268" s="167" t="e">
        <f>Calc!AQ357</f>
        <v>#VALUE!</v>
      </c>
      <c r="O268" s="167">
        <f>Calc!AW357</f>
        <v>661.26189999999997</v>
      </c>
      <c r="P268" s="167">
        <f>Calc!AX357</f>
        <v>307.42354982559999</v>
      </c>
      <c r="Q268" s="172">
        <f>Calc!BC357</f>
        <v>-11.644223791768042</v>
      </c>
      <c r="R268" s="167">
        <f>Calc!BD357</f>
        <v>16.092294029640158</v>
      </c>
      <c r="S268" s="15">
        <f>Input!E357</f>
        <v>0</v>
      </c>
      <c r="T268" s="65"/>
      <c r="U268" s="65">
        <f>Input!K268</f>
        <v>7.1395046449877703E-3</v>
      </c>
      <c r="W268" s="65">
        <f>Calc!AS268</f>
        <v>3.0569842093663708E-4</v>
      </c>
      <c r="X268" s="65">
        <f>Calc!AT268</f>
        <v>6.8099110749445512E-7</v>
      </c>
      <c r="Y268" s="65">
        <f>Calc!AN268</f>
        <v>1.2364918242055387</v>
      </c>
      <c r="Z268" s="65">
        <f>Calc!AO268</f>
        <v>3.8711680431052636E-3</v>
      </c>
      <c r="AA268" s="65">
        <f t="shared" si="32"/>
        <v>0.99819837418520441</v>
      </c>
      <c r="AB268" s="65">
        <f t="shared" si="33"/>
        <v>0.40508533949579834</v>
      </c>
    </row>
    <row r="269" spans="1:28" x14ac:dyDescent="0.2">
      <c r="A269" s="13">
        <f>Input!A9</f>
        <v>9186</v>
      </c>
      <c r="B269" s="13" t="str">
        <f>Input!B9</f>
        <v>Hu1-13</v>
      </c>
      <c r="C269" s="165">
        <f>Calc!O9*1000</f>
        <v>13714.221852875606</v>
      </c>
      <c r="D269" s="165">
        <f>Calc!P9*1000</f>
        <v>1.8282880250910576</v>
      </c>
      <c r="E269" s="165">
        <f>Calc!X9</f>
        <v>0.88637569694127982</v>
      </c>
      <c r="F269" s="165">
        <f>Calc!Y9</f>
        <v>4.3477809587354841E-3</v>
      </c>
      <c r="G269" s="165">
        <f>Calc!AN9</f>
        <v>0.99994594395916248</v>
      </c>
      <c r="H269" s="166">
        <f>Calc!AO9</f>
        <v>1.7514853602888106E-3</v>
      </c>
      <c r="I269" s="15">
        <f>Calc!AH9</f>
        <v>47283.94279115797</v>
      </c>
      <c r="J269" s="15">
        <f>Calc!AI9</f>
        <v>246.19674431392502</v>
      </c>
      <c r="K269" s="15">
        <f>Calc!AJ9</f>
        <v>1.5061031711656181</v>
      </c>
      <c r="L269" s="15">
        <f>Calc!AK9</f>
        <v>1.320015390647272</v>
      </c>
      <c r="M269" s="167">
        <f>Calc!AP9</f>
        <v>667.36980000000005</v>
      </c>
      <c r="N269" s="167" t="e">
        <f>Calc!AQ9</f>
        <v>#VALUE!</v>
      </c>
      <c r="O269" s="167">
        <f>Calc!AW9</f>
        <v>667.36810000000003</v>
      </c>
      <c r="P269" s="167">
        <f>Calc!AX9</f>
        <v>285.82792168819998</v>
      </c>
      <c r="Q269" s="172">
        <f>Calc!BC9</f>
        <v>9.9034031843733867</v>
      </c>
      <c r="R269" s="167">
        <f>Calc!BD9</f>
        <v>9.3601882480140883</v>
      </c>
      <c r="S269" s="15">
        <f>Input!E9</f>
        <v>0</v>
      </c>
      <c r="T269" s="65"/>
      <c r="U269" s="65">
        <f>Input!K269</f>
        <v>7.1407819269906541E-3</v>
      </c>
      <c r="W269" s="65">
        <f>Calc!AS269</f>
        <v>2.1714177453398546E-5</v>
      </c>
      <c r="X269" s="65">
        <f>Calc!AT269</f>
        <v>1.5566733519396087E-7</v>
      </c>
      <c r="Y269" s="65">
        <f>Calc!AN269</f>
        <v>0.99598104141932953</v>
      </c>
      <c r="Z269" s="65">
        <f>Calc!AO269</f>
        <v>3.7088272806293922E-3</v>
      </c>
      <c r="AA269" s="65">
        <f t="shared" si="32"/>
        <v>1.0015061031711656</v>
      </c>
      <c r="AB269" s="65">
        <f t="shared" si="33"/>
        <v>0.24619674431392502</v>
      </c>
    </row>
    <row r="270" spans="1:28" ht="13.5" customHeight="1" x14ac:dyDescent="0.2">
      <c r="A270" s="13">
        <f>Input!A501</f>
        <v>10368</v>
      </c>
      <c r="B270" s="13" t="str">
        <f>Input!B501</f>
        <v>Hu1-13</v>
      </c>
      <c r="C270" s="165">
        <f>Calc!O501*1000</f>
        <v>13711.638730116763</v>
      </c>
      <c r="D270" s="165">
        <f>Calc!P501*1000</f>
        <v>2.2575008813188018</v>
      </c>
      <c r="E270" s="165">
        <f>Calc!X501</f>
        <v>0.92833231730021704</v>
      </c>
      <c r="F270" s="165">
        <f>Calc!Y501</f>
        <v>1.0539859361203059E-2</v>
      </c>
      <c r="G270" s="165">
        <f>Calc!AN501</f>
        <v>0.9965102330331056</v>
      </c>
      <c r="H270" s="166">
        <f>Calc!AO501</f>
        <v>2.8733622984424968E-3</v>
      </c>
      <c r="I270" s="15">
        <f>Calc!AH501</f>
        <v>44983.317843430566</v>
      </c>
      <c r="J270" s="15">
        <f>Calc!AI501</f>
        <v>526.88108399901819</v>
      </c>
      <c r="K270" s="15">
        <f>Calc!AJ501</f>
        <v>-0.97240145742349959</v>
      </c>
      <c r="L270" s="15">
        <f>Calc!AK501</f>
        <v>2.1548238322780242</v>
      </c>
      <c r="M270" s="167">
        <f>Calc!AP501</f>
        <v>672.10199999999998</v>
      </c>
      <c r="N270" s="167" t="e">
        <f>Calc!AQ501</f>
        <v>#VALUE!</v>
      </c>
      <c r="O270" s="167">
        <f>Calc!AW501</f>
        <v>672.10019999999997</v>
      </c>
      <c r="P270" s="167">
        <f>Calc!AX501</f>
        <v>310.894681203</v>
      </c>
      <c r="Q270" s="172">
        <f>Calc!BC501</f>
        <v>-6.4800002740821752</v>
      </c>
      <c r="R270" s="167">
        <f>Calc!BD501</f>
        <v>14.901629708672765</v>
      </c>
      <c r="S270" s="15">
        <f>Input!E501</f>
        <v>0</v>
      </c>
    </row>
    <row r="271" spans="1:28" x14ac:dyDescent="0.2">
      <c r="A271" s="13">
        <f>Input!A365</f>
        <v>10073</v>
      </c>
      <c r="B271" s="13" t="str">
        <f>Input!B365</f>
        <v>Hu1-13</v>
      </c>
      <c r="C271" s="165">
        <f>Calc!O365*1000</f>
        <v>13702.614110823346</v>
      </c>
      <c r="D271" s="165">
        <f>Calc!P365*1000</f>
        <v>2.0996955489926861</v>
      </c>
      <c r="E271" s="165">
        <f>Calc!X365</f>
        <v>0.94876162626037663</v>
      </c>
      <c r="F271" s="165">
        <f>Calc!Y365</f>
        <v>4.7570307355210414E-3</v>
      </c>
      <c r="G271" s="165">
        <f>Calc!AN365</f>
        <v>0.99398791952314358</v>
      </c>
      <c r="H271" s="166">
        <f>Calc!AO365</f>
        <v>2.8920236541943368E-3</v>
      </c>
      <c r="I271" s="15">
        <f>Calc!AH365</f>
        <v>43874.406229927779</v>
      </c>
      <c r="J271" s="15">
        <f>Calc!AI365</f>
        <v>254.24968016245285</v>
      </c>
      <c r="K271" s="15">
        <f>Calc!AJ365</f>
        <v>-2.8454844365115584</v>
      </c>
      <c r="L271" s="15">
        <f>Calc!AK365</f>
        <v>1.8472549736232282</v>
      </c>
      <c r="M271" s="167">
        <f>Calc!AP365</f>
        <v>680.06970000000001</v>
      </c>
      <c r="N271" s="167" t="e">
        <f>Calc!AQ365</f>
        <v>#VALUE!</v>
      </c>
      <c r="O271" s="167">
        <f>Calc!AW365</f>
        <v>680.06780000000003</v>
      </c>
      <c r="P271" s="167">
        <f>Calc!AX365</f>
        <v>315.48928134289997</v>
      </c>
      <c r="Q271" s="172">
        <f>Calc!BC365</f>
        <v>-19.39325771511049</v>
      </c>
      <c r="R271" s="167">
        <f>Calc!BD365</f>
        <v>17.450490053294644</v>
      </c>
      <c r="S271" s="15">
        <f>Input!E365</f>
        <v>0</v>
      </c>
      <c r="T271" s="65"/>
      <c r="U271" s="65">
        <f>Input!K271</f>
        <v>7.16549170317994E-3</v>
      </c>
      <c r="W271" s="65">
        <f>Calc!AS271</f>
        <v>2.3045608650043492E-5</v>
      </c>
      <c r="X271" s="65">
        <f>Calc!AT271</f>
        <v>1.0037984876999347E-7</v>
      </c>
      <c r="Y271" s="65">
        <f>Calc!AN271</f>
        <v>1.0098477283691463</v>
      </c>
      <c r="Z271" s="65">
        <f>Calc!AO271</f>
        <v>2.6750102944887214E-3</v>
      </c>
      <c r="AA271" s="65">
        <f t="shared" ref="AA271:AA283" si="34">1+K271/1000</f>
        <v>0.99715451556348844</v>
      </c>
      <c r="AB271" s="65">
        <f t="shared" ref="AB271:AB283" si="35">J271/1000</f>
        <v>0.25424968016245286</v>
      </c>
    </row>
    <row r="272" spans="1:28" x14ac:dyDescent="0.2">
      <c r="A272" s="13">
        <f>Input!A183</f>
        <v>10073</v>
      </c>
      <c r="B272" s="13" t="str">
        <f>Input!B183</f>
        <v>Hu1-13</v>
      </c>
      <c r="C272" s="165">
        <f>Calc!O183*1000</f>
        <v>13702.828414820066</v>
      </c>
      <c r="D272" s="165">
        <f>Calc!P183*1000</f>
        <v>0.92672559670644084</v>
      </c>
      <c r="E272" s="165">
        <f>Calc!X183</f>
        <v>0.909263995884114</v>
      </c>
      <c r="F272" s="165">
        <f>Calc!Y183</f>
        <v>2.3209000054554389E-3</v>
      </c>
      <c r="G272" s="165">
        <f>Calc!AN183</f>
        <v>0.99605470169686217</v>
      </c>
      <c r="H272" s="166">
        <f>Calc!AO183</f>
        <v>2.0111964586394171E-3</v>
      </c>
      <c r="I272" s="15">
        <f>Calc!AH183</f>
        <v>45876.179566619459</v>
      </c>
      <c r="J272" s="15">
        <f>Calc!AI183</f>
        <v>149.27548243291989</v>
      </c>
      <c r="K272" s="15">
        <f>Calc!AJ183</f>
        <v>-1.4364963996762459</v>
      </c>
      <c r="L272" s="15">
        <f>Calc!AK183</f>
        <v>0.81742431571706287</v>
      </c>
      <c r="M272" s="167">
        <f>Calc!AP183</f>
        <v>683.41909999999996</v>
      </c>
      <c r="N272" s="167" t="e">
        <f>Calc!AQ183</f>
        <v>#VALUE!</v>
      </c>
      <c r="O272" s="167">
        <f>Calc!AW183</f>
        <v>683.41729999999995</v>
      </c>
      <c r="P272" s="167">
        <f>Calc!AX183</f>
        <v>294.47835784850002</v>
      </c>
      <c r="Q272" s="172">
        <f>Calc!BC183</f>
        <v>-9.8833519335852209</v>
      </c>
      <c r="R272" s="167">
        <f>Calc!BD183</f>
        <v>6.7523084306549954</v>
      </c>
      <c r="S272" s="15">
        <f>Input!E183</f>
        <v>0</v>
      </c>
      <c r="T272" s="65"/>
      <c r="U272" s="65">
        <f>Input!K272</f>
        <v>7.1569616354691841E-3</v>
      </c>
      <c r="W272" s="65">
        <f>Calc!AS272</f>
        <v>3.4048376963129001E-3</v>
      </c>
      <c r="X272" s="65">
        <f>Calc!AT272</f>
        <v>7.6284679782035221E-6</v>
      </c>
      <c r="Y272" s="65">
        <f>Calc!AN272</f>
        <v>0.13886439075757934</v>
      </c>
      <c r="Z272" s="65">
        <f>Calc!AO272</f>
        <v>5.5857025719517042E-4</v>
      </c>
      <c r="AA272" s="65">
        <f t="shared" si="34"/>
        <v>0.99856350360032375</v>
      </c>
      <c r="AB272" s="65">
        <f t="shared" si="35"/>
        <v>0.14927548243291988</v>
      </c>
    </row>
    <row r="273" spans="1:28" x14ac:dyDescent="0.2">
      <c r="A273" s="13">
        <f>Input!A7</f>
        <v>9186</v>
      </c>
      <c r="B273" s="13" t="str">
        <f>Input!B7</f>
        <v>Hu1-13</v>
      </c>
      <c r="C273" s="165">
        <f>Calc!O7*1000</f>
        <v>13713.721678926497</v>
      </c>
      <c r="D273" s="165">
        <f>Calc!P7*1000</f>
        <v>1.6332201110486155</v>
      </c>
      <c r="E273" s="165">
        <f>Calc!X7</f>
        <v>0.89142866143582222</v>
      </c>
      <c r="F273" s="165">
        <f>Calc!Y7</f>
        <v>3.9424663150171568E-3</v>
      </c>
      <c r="G273" s="165">
        <f>Calc!AN7</f>
        <v>0.99944735132620954</v>
      </c>
      <c r="H273" s="166">
        <f>Calc!AO7</f>
        <v>2.5188846395913234E-3</v>
      </c>
      <c r="I273" s="15">
        <f>Calc!AH7</f>
        <v>46990.762076482177</v>
      </c>
      <c r="J273" s="15">
        <f>Calc!AI7</f>
        <v>239.13331716801329</v>
      </c>
      <c r="K273" s="15">
        <f>Calc!AJ7</f>
        <v>0.92325009571436745</v>
      </c>
      <c r="L273" s="15">
        <f>Calc!AK7</f>
        <v>2.2433389335993357</v>
      </c>
      <c r="M273" s="167">
        <f>Calc!AP7</f>
        <v>685.0539</v>
      </c>
      <c r="N273" s="167" t="e">
        <f>Calc!AQ7</f>
        <v>#VALUE!</v>
      </c>
      <c r="O273" s="167">
        <f>Calc!AW7</f>
        <v>685.05219999999997</v>
      </c>
      <c r="P273" s="167">
        <f>Calc!AX7</f>
        <v>316.98937339269997</v>
      </c>
      <c r="Q273" s="168">
        <f>Calc!BC7</f>
        <v>6.3815007052390555</v>
      </c>
      <c r="R273" s="167">
        <f>Calc!BD7</f>
        <v>16.070510421835955</v>
      </c>
      <c r="S273" s="15">
        <f>Input!E7</f>
        <v>0</v>
      </c>
      <c r="T273" s="65"/>
      <c r="U273" s="65">
        <f>Input!K273</f>
        <v>7.1603110226361724E-3</v>
      </c>
      <c r="W273" s="65">
        <f>Calc!AS273</f>
        <v>2.2904786174514052E-5</v>
      </c>
      <c r="X273" s="65">
        <f>Calc!AT273</f>
        <v>7.7116113987333208E-8</v>
      </c>
      <c r="Y273" s="65">
        <f>Calc!AN273</f>
        <v>1.0056559308305684</v>
      </c>
      <c r="Z273" s="65">
        <f>Calc!AO273</f>
        <v>2.9938835634212052E-3</v>
      </c>
      <c r="AA273" s="65">
        <f t="shared" si="34"/>
        <v>1.0009232500957144</v>
      </c>
      <c r="AB273" s="65">
        <f t="shared" si="35"/>
        <v>0.23913331716801328</v>
      </c>
    </row>
    <row r="274" spans="1:28" x14ac:dyDescent="0.2">
      <c r="A274" s="13">
        <f>Input!A51</f>
        <v>10073</v>
      </c>
      <c r="B274" s="13" t="str">
        <f>Input!B51</f>
        <v>Hu1-13</v>
      </c>
      <c r="C274" s="165">
        <f>Calc!O51*1000</f>
        <v>13703.178598737777</v>
      </c>
      <c r="D274" s="165">
        <f>Calc!P51*1000</f>
        <v>1.4638450722166385</v>
      </c>
      <c r="E274" s="165">
        <f>Calc!X51</f>
        <v>0.88413443478463782</v>
      </c>
      <c r="F274" s="165">
        <f>Calc!Y51</f>
        <v>3.5467468894831745E-3</v>
      </c>
      <c r="G274" s="165">
        <f>Calc!AN51</f>
        <v>0.99708575815799294</v>
      </c>
      <c r="H274" s="166">
        <f>Calc!AO51</f>
        <v>2.3272146152398011E-3</v>
      </c>
      <c r="I274" s="15">
        <f>Calc!AH51</f>
        <v>47230.153258839717</v>
      </c>
      <c r="J274" s="15">
        <f>Calc!AI51</f>
        <v>219.14348935421134</v>
      </c>
      <c r="K274" s="15">
        <f>Calc!AJ51</f>
        <v>-0.76121173650045559</v>
      </c>
      <c r="L274" s="15">
        <f>Calc!AK51</f>
        <v>1.5029494697293213</v>
      </c>
      <c r="M274" s="167">
        <f>Calc!AP51</f>
        <v>687.44090000000006</v>
      </c>
      <c r="N274" s="167" t="e">
        <f>Calc!AQ51</f>
        <v>#VALUE!</v>
      </c>
      <c r="O274" s="167">
        <f>Calc!AW51</f>
        <v>687.43910000000005</v>
      </c>
      <c r="P274" s="167">
        <f>Calc!AX51</f>
        <v>310.20936369100002</v>
      </c>
      <c r="Q274" s="172">
        <f>Calc!BC51</f>
        <v>-5.2970531753852361</v>
      </c>
      <c r="R274" s="167">
        <f>Calc!BD51</f>
        <v>10.831051603707481</v>
      </c>
      <c r="S274" s="15">
        <f>Input!E51</f>
        <v>0</v>
      </c>
      <c r="T274" s="65"/>
      <c r="U274" s="65">
        <f>Input!K274</f>
        <v>7.154139671025796E-3</v>
      </c>
      <c r="W274" s="65">
        <f>Calc!AS274</f>
        <v>2.5100801719877843E-3</v>
      </c>
      <c r="X274" s="65">
        <f>Calc!AT274</f>
        <v>4.5928390803589097E-6</v>
      </c>
      <c r="Y274" s="65">
        <f>Calc!AN274</f>
        <v>0.16354865420242332</v>
      </c>
      <c r="Z274" s="65">
        <f>Calc!AO274</f>
        <v>7.0997660202508632E-4</v>
      </c>
      <c r="AA274" s="65">
        <f t="shared" si="34"/>
        <v>0.99923878826349954</v>
      </c>
      <c r="AB274" s="65">
        <f t="shared" si="35"/>
        <v>0.21914348935421135</v>
      </c>
    </row>
    <row r="275" spans="1:28" x14ac:dyDescent="0.2">
      <c r="A275" s="13">
        <f>Input!A249</f>
        <v>10073</v>
      </c>
      <c r="B275" s="13" t="str">
        <f>Input!B249</f>
        <v>Hu1-13</v>
      </c>
      <c r="C275" s="165">
        <f>Calc!O249*1000</f>
        <v>13707.347930141077</v>
      </c>
      <c r="D275" s="165">
        <f>Calc!P249*1000</f>
        <v>2.697823897000319</v>
      </c>
      <c r="E275" s="165">
        <f>Calc!X249</f>
        <v>0.90966324717452141</v>
      </c>
      <c r="F275" s="165">
        <f>Calc!Y249</f>
        <v>6.518850571102768E-3</v>
      </c>
      <c r="G275" s="165">
        <f>Calc!AN249</f>
        <v>0.99598104141932953</v>
      </c>
      <c r="H275" s="166">
        <f>Calc!AO249</f>
        <v>3.7088272806293922E-3</v>
      </c>
      <c r="I275" s="15">
        <f>Calc!AH249</f>
        <v>45867.776643017423</v>
      </c>
      <c r="J275" s="15">
        <f>Calc!AI249</f>
        <v>370.31707959321022</v>
      </c>
      <c r="K275" s="15">
        <f>Calc!AJ249</f>
        <v>-1.5515029931162383</v>
      </c>
      <c r="L275" s="15">
        <f>Calc!AK249</f>
        <v>2.7705351764557213</v>
      </c>
      <c r="M275" s="167">
        <f>Calc!AP249</f>
        <v>688.79769999999996</v>
      </c>
      <c r="N275" s="167" t="e">
        <f>Calc!AQ249</f>
        <v>#VALUE!</v>
      </c>
      <c r="O275" s="167">
        <f>Calc!AW249</f>
        <v>688.79589999999996</v>
      </c>
      <c r="P275" s="167">
        <f>Calc!AX249</f>
        <v>314.397252761</v>
      </c>
      <c r="Q275" s="172">
        <f>Calc!BC249</f>
        <v>-10.837880939699888</v>
      </c>
      <c r="R275" s="167">
        <f>Calc!BD249</f>
        <v>21.806859678182647</v>
      </c>
      <c r="S275" s="15">
        <f>Input!E249</f>
        <v>0</v>
      </c>
      <c r="T275" s="65"/>
      <c r="U275" s="65">
        <f>Input!K275</f>
        <v>7.157209641432816E-3</v>
      </c>
      <c r="W275" s="65">
        <f>Calc!AS275</f>
        <v>2.280813502986099E-5</v>
      </c>
      <c r="X275" s="65">
        <f>Calc!AT275</f>
        <v>6.8302765752506579E-8</v>
      </c>
      <c r="Y275" s="65">
        <f>Calc!AN275</f>
        <v>1.0034943203813962</v>
      </c>
      <c r="Z275" s="65">
        <f>Calc!AO275</f>
        <v>2.31493961528649E-3</v>
      </c>
      <c r="AA275" s="65">
        <f t="shared" si="34"/>
        <v>0.99844849700688376</v>
      </c>
      <c r="AB275" s="65">
        <f t="shared" si="35"/>
        <v>0.3703170795932102</v>
      </c>
    </row>
    <row r="276" spans="1:28" x14ac:dyDescent="0.2">
      <c r="A276" s="13">
        <f>Input!A251</f>
        <v>10073</v>
      </c>
      <c r="B276" s="13" t="str">
        <f>Input!B251</f>
        <v>Hu1-13</v>
      </c>
      <c r="C276" s="165">
        <f>Calc!O251*1000</f>
        <v>13707.347930141077</v>
      </c>
      <c r="D276" s="165">
        <f>Calc!P251*1000</f>
        <v>2.697823897000319</v>
      </c>
      <c r="E276" s="165">
        <f>Calc!X251</f>
        <v>0.90966324717452141</v>
      </c>
      <c r="F276" s="165">
        <f>Calc!Y251</f>
        <v>6.518850571102768E-3</v>
      </c>
      <c r="G276" s="165">
        <f>Calc!AN251</f>
        <v>0.99598104141932953</v>
      </c>
      <c r="H276" s="166">
        <f>Calc!AO251</f>
        <v>3.7088272806293922E-3</v>
      </c>
      <c r="I276" s="15">
        <f>Calc!AH251</f>
        <v>45867.776643017423</v>
      </c>
      <c r="J276" s="15">
        <f>Calc!AI251</f>
        <v>370.31707959321022</v>
      </c>
      <c r="K276" s="15">
        <f>Calc!AJ251</f>
        <v>-1.5515029931162383</v>
      </c>
      <c r="L276" s="15">
        <f>Calc!AK251</f>
        <v>2.7705351764557213</v>
      </c>
      <c r="M276" s="167">
        <f>Calc!AP251</f>
        <v>688.79769999999996</v>
      </c>
      <c r="N276" s="167" t="e">
        <f>Calc!AQ251</f>
        <v>#VALUE!</v>
      </c>
      <c r="O276" s="167">
        <f>Calc!AW251</f>
        <v>688.79589999999996</v>
      </c>
      <c r="P276" s="167">
        <f>Calc!AX251</f>
        <v>314.13650145769998</v>
      </c>
      <c r="Q276" s="172">
        <f>Calc!BC251</f>
        <v>-10.837880939699888</v>
      </c>
      <c r="R276" s="167">
        <f>Calc!BD251</f>
        <v>21.806859678182647</v>
      </c>
      <c r="S276" s="15">
        <f>Input!E251</f>
        <v>0</v>
      </c>
      <c r="T276" s="65"/>
      <c r="U276" s="65">
        <f>Input!K276</f>
        <v>7.1544785340539206E-3</v>
      </c>
      <c r="W276" s="65">
        <f>Calc!AS276</f>
        <v>8.1188326348758024E-3</v>
      </c>
      <c r="X276" s="65">
        <f>Calc!AT276</f>
        <v>1.0634462160727279E-5</v>
      </c>
      <c r="Y276" s="65">
        <f>Calc!AN276</f>
        <v>0.1893356552196172</v>
      </c>
      <c r="Z276" s="65">
        <f>Calc!AO276</f>
        <v>4.1135143536249618E-4</v>
      </c>
      <c r="AA276" s="65">
        <f t="shared" si="34"/>
        <v>0.99844849700688376</v>
      </c>
      <c r="AB276" s="65">
        <f t="shared" si="35"/>
        <v>0.3703170795932102</v>
      </c>
    </row>
    <row r="277" spans="1:28" x14ac:dyDescent="0.2">
      <c r="A277" s="13">
        <f>Input!A267</f>
        <v>10073</v>
      </c>
      <c r="B277" s="13" t="str">
        <f>Input!B267</f>
        <v>Hu1-13</v>
      </c>
      <c r="C277" s="165">
        <f>Calc!O267*1000</f>
        <v>13707.347930141077</v>
      </c>
      <c r="D277" s="165">
        <f>Calc!P267*1000</f>
        <v>2.697823897000319</v>
      </c>
      <c r="E277" s="165">
        <f>Calc!X267</f>
        <v>0.90966324717452141</v>
      </c>
      <c r="F277" s="165">
        <f>Calc!Y267</f>
        <v>6.518850571102768E-3</v>
      </c>
      <c r="G277" s="165">
        <f>Calc!AN267</f>
        <v>0.99598104141932953</v>
      </c>
      <c r="H277" s="166">
        <f>Calc!AO267</f>
        <v>3.7088272806293922E-3</v>
      </c>
      <c r="I277" s="15">
        <f>Calc!AH267</f>
        <v>45867.776643017423</v>
      </c>
      <c r="J277" s="15">
        <f>Calc!AI267</f>
        <v>370.31707959321022</v>
      </c>
      <c r="K277" s="15">
        <f>Calc!AJ267</f>
        <v>-1.5515029931162383</v>
      </c>
      <c r="L277" s="15">
        <f>Calc!AK267</f>
        <v>2.7705351764557213</v>
      </c>
      <c r="M277" s="167">
        <f>Calc!AP267</f>
        <v>688.79769999999996</v>
      </c>
      <c r="N277" s="167" t="e">
        <f>Calc!AQ267</f>
        <v>#VALUE!</v>
      </c>
      <c r="O277" s="167">
        <f>Calc!AW267</f>
        <v>688.79589999999996</v>
      </c>
      <c r="P277" s="167">
        <f>Calc!AX267</f>
        <v>313.68170346059998</v>
      </c>
      <c r="Q277" s="172">
        <f>Calc!BC267</f>
        <v>-10.837880939699888</v>
      </c>
      <c r="R277" s="167">
        <f>Calc!BD267</f>
        <v>21.806859678182647</v>
      </c>
      <c r="S277" s="15">
        <f>Input!E267</f>
        <v>0</v>
      </c>
      <c r="T277" s="65"/>
      <c r="U277" s="65">
        <f>Input!K277</f>
        <v>7.1569322980280601E-3</v>
      </c>
      <c r="W277" s="65">
        <f>Calc!AS277</f>
        <v>2.2763498890185811E-5</v>
      </c>
      <c r="X277" s="65">
        <f>Calc!AT277</f>
        <v>5.8094815450418064E-8</v>
      </c>
      <c r="Y277" s="65">
        <f>Calc!AN277</f>
        <v>1.0044347743132227</v>
      </c>
      <c r="Z277" s="65">
        <f>Calc!AO277</f>
        <v>2.5689852649688166E-3</v>
      </c>
      <c r="AA277" s="65">
        <f t="shared" si="34"/>
        <v>0.99844849700688376</v>
      </c>
      <c r="AB277" s="65">
        <f t="shared" si="35"/>
        <v>0.3703170795932102</v>
      </c>
    </row>
    <row r="278" spans="1:28" x14ac:dyDescent="0.2">
      <c r="A278" s="13">
        <f>Input!A269</f>
        <v>10073</v>
      </c>
      <c r="B278" s="13" t="str">
        <f>Input!B269</f>
        <v>Hu1-13</v>
      </c>
      <c r="C278" s="165">
        <f>Calc!O269*1000</f>
        <v>13707.347930141077</v>
      </c>
      <c r="D278" s="165">
        <f>Calc!P269*1000</f>
        <v>2.697823897000319</v>
      </c>
      <c r="E278" s="165">
        <f>Calc!X269</f>
        <v>0.90966324717452141</v>
      </c>
      <c r="F278" s="165">
        <f>Calc!Y269</f>
        <v>6.518850571102768E-3</v>
      </c>
      <c r="G278" s="165">
        <f>Calc!AN269</f>
        <v>0.99598104141932953</v>
      </c>
      <c r="H278" s="166">
        <f>Calc!AO269</f>
        <v>3.7088272806293922E-3</v>
      </c>
      <c r="I278" s="15">
        <f>Calc!AH269</f>
        <v>45867.776643017423</v>
      </c>
      <c r="J278" s="15">
        <f>Calc!AI269</f>
        <v>370.31707959321022</v>
      </c>
      <c r="K278" s="15">
        <f>Calc!AJ269</f>
        <v>-1.5515029931162383</v>
      </c>
      <c r="L278" s="15">
        <f>Calc!AK269</f>
        <v>2.7705351764557213</v>
      </c>
      <c r="M278" s="167">
        <f>Calc!AP269</f>
        <v>688.79769999999996</v>
      </c>
      <c r="N278" s="167" t="e">
        <f>Calc!AQ269</f>
        <v>#VALUE!</v>
      </c>
      <c r="O278" s="167">
        <f>Calc!AW269</f>
        <v>688.79589999999996</v>
      </c>
      <c r="P278" s="167">
        <f>Calc!AX269</f>
        <v>313.41760884310003</v>
      </c>
      <c r="Q278" s="172">
        <f>Calc!BC269</f>
        <v>-10.837880939699888</v>
      </c>
      <c r="R278" s="167">
        <f>Calc!BD269</f>
        <v>21.806859678182647</v>
      </c>
      <c r="S278" s="15">
        <f>Input!E269</f>
        <v>0</v>
      </c>
      <c r="T278" s="65"/>
      <c r="U278" s="65">
        <f>Input!K278</f>
        <v>7.1544108933839666E-3</v>
      </c>
      <c r="W278" s="65">
        <f>Calc!AS278</f>
        <v>1.3831925693225942E-2</v>
      </c>
      <c r="X278" s="65">
        <f>Calc!AT278</f>
        <v>1.8515592400547258E-5</v>
      </c>
      <c r="Y278" s="65">
        <f>Calc!AN278</f>
        <v>0.22195101531507283</v>
      </c>
      <c r="Z278" s="65">
        <f>Calc!AO278</f>
        <v>5.18449979908593E-4</v>
      </c>
      <c r="AA278" s="65">
        <f t="shared" si="34"/>
        <v>0.99844849700688376</v>
      </c>
      <c r="AB278" s="65">
        <f t="shared" si="35"/>
        <v>0.3703170795932102</v>
      </c>
    </row>
    <row r="279" spans="1:28" x14ac:dyDescent="0.2">
      <c r="A279" s="13">
        <f>Input!A425</f>
        <v>10073</v>
      </c>
      <c r="B279" s="13" t="str">
        <f>Input!B425</f>
        <v>Hu1-13</v>
      </c>
      <c r="C279" s="165">
        <f>Calc!O425*1000</f>
        <v>13705.327206176838</v>
      </c>
      <c r="D279" s="165">
        <f>Calc!P425*1000</f>
        <v>1.7529492298624167</v>
      </c>
      <c r="E279" s="165">
        <f>Calc!X425</f>
        <v>0.89944774778692971</v>
      </c>
      <c r="F279" s="165">
        <f>Calc!Y425</f>
        <v>4.3418929636835184E-3</v>
      </c>
      <c r="G279" s="165">
        <f>Calc!AN425</f>
        <v>0.99517049618482201</v>
      </c>
      <c r="H279" s="166">
        <f>Calc!AO425</f>
        <v>2.2571184186653357E-3</v>
      </c>
      <c r="I279" s="15">
        <f>Calc!AH425</f>
        <v>46344.136122336524</v>
      </c>
      <c r="J279" s="15">
        <f>Calc!AI425</f>
        <v>247.10812223918418</v>
      </c>
      <c r="K279" s="15">
        <f>Calc!AJ425</f>
        <v>-2.1930655133959309</v>
      </c>
      <c r="L279" s="15">
        <f>Calc!AK425</f>
        <v>1.5610850018131484</v>
      </c>
      <c r="M279" s="167">
        <f>Calc!AP425</f>
        <v>695.40440000000001</v>
      </c>
      <c r="N279" s="167" t="e">
        <f>Calc!AQ425</f>
        <v>#VALUE!</v>
      </c>
      <c r="O279" s="167">
        <f>Calc!AW425</f>
        <v>695.40260000000001</v>
      </c>
      <c r="P279" s="167">
        <f>Calc!AX425</f>
        <v>320.51688131489999</v>
      </c>
      <c r="Q279" s="172">
        <f>Calc!BC425</f>
        <v>-15.607759652608484</v>
      </c>
      <c r="R279" s="167">
        <f>Calc!BD425</f>
        <v>14.323390683738669</v>
      </c>
      <c r="S279" s="15">
        <f>Input!E425</f>
        <v>0</v>
      </c>
      <c r="T279" s="65"/>
      <c r="U279" s="65">
        <f>Input!K279</f>
        <v>7.1557549250793927E-3</v>
      </c>
      <c r="W279" s="65">
        <f>Calc!AS279</f>
        <v>2.2818647062386816E-5</v>
      </c>
      <c r="X279" s="65">
        <f>Calc!AT279</f>
        <v>6.9394572929434949E-8</v>
      </c>
      <c r="Y279" s="65">
        <f>Calc!AN279</f>
        <v>1.0027794910261978</v>
      </c>
      <c r="Z279" s="65">
        <f>Calc!AO279</f>
        <v>2.0013079081533541E-3</v>
      </c>
      <c r="AA279" s="65">
        <f t="shared" si="34"/>
        <v>0.99780693448660407</v>
      </c>
      <c r="AB279" s="65">
        <f t="shared" si="35"/>
        <v>0.24710812223918419</v>
      </c>
    </row>
    <row r="280" spans="1:28" x14ac:dyDescent="0.2">
      <c r="A280" s="13">
        <f>Input!A247</f>
        <v>10073</v>
      </c>
      <c r="B280" s="13" t="str">
        <f>Input!B247</f>
        <v>Hu1-13</v>
      </c>
      <c r="C280" s="165">
        <f>Calc!O247*1000</f>
        <v>13705.379644026902</v>
      </c>
      <c r="D280" s="165">
        <f>Calc!P247*1000</f>
        <v>2.3134898392973278</v>
      </c>
      <c r="E280" s="165">
        <f>Calc!X247</f>
        <v>0.91490065765471984</v>
      </c>
      <c r="F280" s="165">
        <f>Calc!Y247</f>
        <v>6.4526607219472032E-3</v>
      </c>
      <c r="G280" s="165">
        <f>Calc!AN247</f>
        <v>0.99334829642158384</v>
      </c>
      <c r="H280" s="166">
        <f>Calc!AO247</f>
        <v>2.9910744412862443E-3</v>
      </c>
      <c r="I280" s="15">
        <f>Calc!AH247</f>
        <v>45478.120801301113</v>
      </c>
      <c r="J280" s="15">
        <f>Calc!AI247</f>
        <v>348.67514574462524</v>
      </c>
      <c r="K280" s="15">
        <f>Calc!AJ247</f>
        <v>-3.5306842660655091</v>
      </c>
      <c r="L280" s="15">
        <f>Calc!AK247</f>
        <v>3.4818330833876701</v>
      </c>
      <c r="M280" s="167">
        <f>Calc!AP247</f>
        <v>701.26089999999999</v>
      </c>
      <c r="N280" s="167" t="e">
        <f>Calc!AQ247</f>
        <v>#VALUE!</v>
      </c>
      <c r="O280" s="167">
        <f>Calc!AW247</f>
        <v>701.25900000000001</v>
      </c>
      <c r="P280" s="167">
        <f>Calc!AX247</f>
        <v>314.05638169090003</v>
      </c>
      <c r="Q280" s="172">
        <f>Calc!BC247</f>
        <v>-25.546151236791836</v>
      </c>
      <c r="R280" s="167">
        <f>Calc!BD247</f>
        <v>38.3088110153274</v>
      </c>
      <c r="S280" s="15">
        <f>Input!E247</f>
        <v>0</v>
      </c>
      <c r="T280" s="65"/>
      <c r="U280" s="65">
        <f>Input!K280</f>
        <v>7.1517009221630807E-3</v>
      </c>
      <c r="W280" s="65">
        <f>Calc!AS280</f>
        <v>4.6995957036334319E-3</v>
      </c>
      <c r="X280" s="65">
        <f>Calc!AT280</f>
        <v>8.9993619218844295E-6</v>
      </c>
      <c r="Y280" s="65">
        <f>Calc!AN280</f>
        <v>0.13952910389290343</v>
      </c>
      <c r="Z280" s="65">
        <f>Calc!AO280</f>
        <v>4.0993803720729176E-4</v>
      </c>
      <c r="AA280" s="65">
        <f t="shared" si="34"/>
        <v>0.99646931573393449</v>
      </c>
      <c r="AB280" s="65">
        <f t="shared" si="35"/>
        <v>0.34867514574462521</v>
      </c>
    </row>
    <row r="281" spans="1:28" x14ac:dyDescent="0.2">
      <c r="A281" s="13">
        <f>Input!A265</f>
        <v>10073</v>
      </c>
      <c r="B281" s="13" t="str">
        <f>Input!B265</f>
        <v>Hu1-13</v>
      </c>
      <c r="C281" s="165">
        <f>Calc!O265*1000</f>
        <v>13705.379644026902</v>
      </c>
      <c r="D281" s="165">
        <f>Calc!P265*1000</f>
        <v>2.3134898392973278</v>
      </c>
      <c r="E281" s="165">
        <f>Calc!X265</f>
        <v>0.91490065765471984</v>
      </c>
      <c r="F281" s="165">
        <f>Calc!Y265</f>
        <v>6.4526607219472032E-3</v>
      </c>
      <c r="G281" s="165">
        <f>Calc!AN265</f>
        <v>0.99334829642158384</v>
      </c>
      <c r="H281" s="166">
        <f>Calc!AO265</f>
        <v>2.9910744412862443E-3</v>
      </c>
      <c r="I281" s="15">
        <f>Calc!AH265</f>
        <v>45478.120801301113</v>
      </c>
      <c r="J281" s="15">
        <f>Calc!AI265</f>
        <v>348.67514574462524</v>
      </c>
      <c r="K281" s="15">
        <f>Calc!AJ265</f>
        <v>-3.5306842660655091</v>
      </c>
      <c r="L281" s="15">
        <f>Calc!AK265</f>
        <v>3.4818330833876701</v>
      </c>
      <c r="M281" s="167">
        <f>Calc!AP265</f>
        <v>701.26089999999999</v>
      </c>
      <c r="N281" s="167" t="e">
        <f>Calc!AQ265</f>
        <v>#VALUE!</v>
      </c>
      <c r="O281" s="167">
        <f>Calc!AW265</f>
        <v>701.25900000000001</v>
      </c>
      <c r="P281" s="167">
        <f>Calc!AX265</f>
        <v>317.0483616089</v>
      </c>
      <c r="Q281" s="172">
        <f>Calc!BC265</f>
        <v>-25.546151236791836</v>
      </c>
      <c r="R281" s="167">
        <f>Calc!BD265</f>
        <v>38.3088110153274</v>
      </c>
      <c r="S281" s="15">
        <f>Input!E265</f>
        <v>0</v>
      </c>
      <c r="T281" s="65"/>
      <c r="U281" s="65">
        <f>Input!K281</f>
        <v>7.1539395521643496E-3</v>
      </c>
      <c r="W281" s="65">
        <f>Calc!AS281</f>
        <v>2.2905873357379575E-5</v>
      </c>
      <c r="X281" s="65">
        <f>Calc!AT281</f>
        <v>6.9772949066965749E-8</v>
      </c>
      <c r="Y281" s="65">
        <f>Calc!AN281</f>
        <v>1.00536460531562</v>
      </c>
      <c r="Z281" s="65">
        <f>Calc!AO281</f>
        <v>2.2706013310688487E-3</v>
      </c>
      <c r="AA281" s="65">
        <f t="shared" si="34"/>
        <v>0.99646931573393449</v>
      </c>
      <c r="AB281" s="65">
        <f t="shared" si="35"/>
        <v>0.34867514574462521</v>
      </c>
    </row>
    <row r="282" spans="1:28" x14ac:dyDescent="0.2">
      <c r="A282" s="13">
        <f>Input!A241</f>
        <v>10073</v>
      </c>
      <c r="B282" s="13" t="str">
        <f>Input!B241</f>
        <v>Hu1-13</v>
      </c>
      <c r="C282" s="165">
        <f>Calc!O241*1000</f>
        <v>13705.497771384695</v>
      </c>
      <c r="D282" s="165">
        <f>Calc!P241*1000</f>
        <v>2.4227769036869304</v>
      </c>
      <c r="E282" s="165">
        <f>Calc!X241</f>
        <v>0.91710063819312515</v>
      </c>
      <c r="F282" s="165">
        <f>Calc!Y241</f>
        <v>6.1643708935801966E-3</v>
      </c>
      <c r="G282" s="165">
        <f>Calc!AN241</f>
        <v>0.99834628283519367</v>
      </c>
      <c r="H282" s="166">
        <f>Calc!AO241</f>
        <v>3.0032585631519413E-3</v>
      </c>
      <c r="I282" s="15">
        <f>Calc!AH241</f>
        <v>45597.691104411206</v>
      </c>
      <c r="J282" s="15">
        <f>Calc!AI241</f>
        <v>335.6867776277191</v>
      </c>
      <c r="K282" s="15">
        <f>Calc!AJ241</f>
        <v>-3.7778934883103688E-2</v>
      </c>
      <c r="L282" s="15">
        <f>Calc!AK241</f>
        <v>4.0418415890636457</v>
      </c>
      <c r="M282" s="167">
        <f>Calc!AP241</f>
        <v>702.02189999999996</v>
      </c>
      <c r="N282" s="167" t="e">
        <f>Calc!AQ241</f>
        <v>#VALUE!</v>
      </c>
      <c r="O282" s="167">
        <f>Calc!AW241</f>
        <v>702.02009999999996</v>
      </c>
      <c r="P282" s="167">
        <f>Calc!AX241</f>
        <v>308.8608161313</v>
      </c>
      <c r="Q282" s="172">
        <f>Calc!BC241</f>
        <v>-0.27393600274130114</v>
      </c>
      <c r="R282" s="167">
        <f>Calc!BD241</f>
        <v>29.309473817455896</v>
      </c>
      <c r="S282" s="15">
        <f>Input!E241</f>
        <v>0</v>
      </c>
      <c r="T282" s="65"/>
      <c r="U282" s="65">
        <f>Input!K282</f>
        <v>7.15190739029147E-3</v>
      </c>
      <c r="W282" s="65">
        <f>Calc!AS282</f>
        <v>5.4607997981693168E-3</v>
      </c>
      <c r="X282" s="65">
        <f>Calc!AT282</f>
        <v>8.3110625169245601E-6</v>
      </c>
      <c r="Y282" s="65">
        <f>Calc!AN282</f>
        <v>0.15024317511672264</v>
      </c>
      <c r="Z282" s="65">
        <f>Calc!AO282</f>
        <v>4.1579843658517263E-4</v>
      </c>
      <c r="AA282" s="65">
        <f t="shared" si="34"/>
        <v>0.9999622210651169</v>
      </c>
      <c r="AB282" s="65">
        <f t="shared" si="35"/>
        <v>0.33568677762771909</v>
      </c>
    </row>
    <row r="283" spans="1:28" x14ac:dyDescent="0.2">
      <c r="A283" s="13">
        <f>Input!A259</f>
        <v>10073</v>
      </c>
      <c r="B283" s="13" t="str">
        <f>Input!B259</f>
        <v>Hu1-13</v>
      </c>
      <c r="C283" s="165">
        <f>Calc!O259*1000</f>
        <v>13705.497771384695</v>
      </c>
      <c r="D283" s="165">
        <f>Calc!P259*1000</f>
        <v>2.4227769036869304</v>
      </c>
      <c r="E283" s="165">
        <f>Calc!X259</f>
        <v>0.91710063819312515</v>
      </c>
      <c r="F283" s="165">
        <f>Calc!Y259</f>
        <v>6.1643708935801966E-3</v>
      </c>
      <c r="G283" s="165">
        <f>Calc!AN259</f>
        <v>0.99834628283519367</v>
      </c>
      <c r="H283" s="166">
        <f>Calc!AO259</f>
        <v>3.0032585631519413E-3</v>
      </c>
      <c r="I283" s="15">
        <f>Calc!AH259</f>
        <v>45597.691104411206</v>
      </c>
      <c r="J283" s="15">
        <f>Calc!AI259</f>
        <v>335.6867776277191</v>
      </c>
      <c r="K283" s="15">
        <f>Calc!AJ259</f>
        <v>-3.7778934883103688E-2</v>
      </c>
      <c r="L283" s="15">
        <f>Calc!AK259</f>
        <v>4.0418415890636457</v>
      </c>
      <c r="M283" s="167">
        <f>Calc!AP259</f>
        <v>702.02189999999996</v>
      </c>
      <c r="N283" s="167" t="e">
        <f>Calc!AQ259</f>
        <v>#VALUE!</v>
      </c>
      <c r="O283" s="167">
        <f>Calc!AW259</f>
        <v>702.02009999999996</v>
      </c>
      <c r="P283" s="167">
        <f>Calc!AX259</f>
        <v>310.60657361009999</v>
      </c>
      <c r="Q283" s="172">
        <f>Calc!BC259</f>
        <v>-0.27393600274130114</v>
      </c>
      <c r="R283" s="167">
        <f>Calc!BD259</f>
        <v>29.309473817455896</v>
      </c>
      <c r="S283" s="15">
        <f>Input!E259</f>
        <v>0</v>
      </c>
      <c r="T283" s="65"/>
      <c r="U283" s="65">
        <f>Input!K283</f>
        <v>7.1539395521643496E-3</v>
      </c>
      <c r="W283" s="65">
        <f>Calc!AS283</f>
        <v>2.2905873357379575E-5</v>
      </c>
      <c r="X283" s="65">
        <f>Calc!AT283</f>
        <v>6.9772949066965749E-8</v>
      </c>
      <c r="Y283" s="65">
        <f>Calc!AN283</f>
        <v>1.00536460531562</v>
      </c>
      <c r="Z283" s="65">
        <f>Calc!AO283</f>
        <v>2.2706013310688487E-3</v>
      </c>
      <c r="AA283" s="65">
        <f t="shared" si="34"/>
        <v>0.9999622210651169</v>
      </c>
      <c r="AB283" s="65">
        <f t="shared" si="35"/>
        <v>0.33568677762771909</v>
      </c>
    </row>
    <row r="284" spans="1:28" ht="13.5" customHeight="1" x14ac:dyDescent="0.2">
      <c r="A284" s="13">
        <f>Input!A455</f>
        <v>10073</v>
      </c>
      <c r="B284" s="13" t="str">
        <f>Input!B455</f>
        <v>Hu1-13</v>
      </c>
      <c r="C284" s="165">
        <f>Calc!O455*1000</f>
        <v>13701.416835959297</v>
      </c>
      <c r="D284" s="165">
        <f>Calc!P455*1000</f>
        <v>1.2153334675324059</v>
      </c>
      <c r="E284" s="165">
        <f>Calc!X455</f>
        <v>0.94708628526453942</v>
      </c>
      <c r="F284" s="165">
        <f>Calc!Y455</f>
        <v>3.158744375937197E-3</v>
      </c>
      <c r="G284" s="165">
        <f>Calc!AN455</f>
        <v>0.99683499622618521</v>
      </c>
      <c r="H284" s="166">
        <f>Calc!AO455</f>
        <v>2.2528958342801697E-3</v>
      </c>
      <c r="I284" s="15">
        <f>Calc!AH455</f>
        <v>44074.057822849703</v>
      </c>
      <c r="J284" s="15">
        <f>Calc!AI455</f>
        <v>177.52420182314788</v>
      </c>
      <c r="K284" s="15">
        <f>Calc!AJ455</f>
        <v>-1.0980922989967112</v>
      </c>
      <c r="L284" s="15">
        <f>Calc!AK455</f>
        <v>1.1162799276913364</v>
      </c>
      <c r="M284" s="167">
        <f>Calc!AP455</f>
        <v>702.20069999999998</v>
      </c>
      <c r="N284" s="167" t="e">
        <f>Calc!AQ455</f>
        <v>#VALUE!</v>
      </c>
      <c r="O284" s="167">
        <f>Calc!AW455</f>
        <v>702.19880000000001</v>
      </c>
      <c r="P284" s="167">
        <f>Calc!AX455</f>
        <v>323.900996797</v>
      </c>
      <c r="Q284" s="172">
        <f>Calc!BC455</f>
        <v>-7.9663111687117185</v>
      </c>
      <c r="R284" s="167">
        <f>Calc!BD455</f>
        <v>9.1407572627114497</v>
      </c>
      <c r="S284" s="15">
        <f>Input!E455</f>
        <v>0</v>
      </c>
    </row>
    <row r="285" spans="1:28" x14ac:dyDescent="0.2">
      <c r="A285" s="13">
        <f>Input!A451</f>
        <v>10073</v>
      </c>
      <c r="B285" s="13" t="str">
        <f>Input!B451</f>
        <v>Hu1-13</v>
      </c>
      <c r="C285" s="165">
        <f>Calc!O451*1000</f>
        <v>13703.146757215394</v>
      </c>
      <c r="D285" s="165">
        <f>Calc!P451*1000</f>
        <v>1.1777602332272634</v>
      </c>
      <c r="E285" s="165">
        <f>Calc!X451</f>
        <v>0.95344335839797534</v>
      </c>
      <c r="F285" s="165">
        <f>Calc!Y451</f>
        <v>3.3549458982939885E-3</v>
      </c>
      <c r="G285" s="165">
        <f>Calc!AN451</f>
        <v>0.99587810797588561</v>
      </c>
      <c r="H285" s="166">
        <f>Calc!AO451</f>
        <v>2.1987960388559981E-3</v>
      </c>
      <c r="I285" s="15">
        <f>Calc!AH451</f>
        <v>43743.691078849726</v>
      </c>
      <c r="J285" s="15">
        <f>Calc!AI451</f>
        <v>181.6767105371967</v>
      </c>
      <c r="K285" s="15">
        <f>Calc!AJ451</f>
        <v>-1.7957238510056817</v>
      </c>
      <c r="L285" s="15">
        <f>Calc!AK451</f>
        <v>1.2089116161833258</v>
      </c>
      <c r="M285" s="167">
        <f>Calc!AP451</f>
        <v>704.9434</v>
      </c>
      <c r="N285" s="167" t="e">
        <f>Calc!AQ451</f>
        <v>#VALUE!</v>
      </c>
      <c r="O285" s="167">
        <f>Calc!AW451</f>
        <v>704.94150000000002</v>
      </c>
      <c r="P285" s="167">
        <f>Calc!AX451</f>
        <v>322.29418335269997</v>
      </c>
      <c r="Q285" s="172">
        <f>Calc!BC451</f>
        <v>-13.128630893911359</v>
      </c>
      <c r="R285" s="167">
        <f>Calc!BD451</f>
        <v>11.460668662234072</v>
      </c>
      <c r="S285" s="15">
        <f>Input!E451</f>
        <v>0</v>
      </c>
      <c r="T285" s="65"/>
      <c r="U285" s="65">
        <f>Input!K285</f>
        <v>7.1585403217366535E-3</v>
      </c>
      <c r="W285" s="65">
        <f>Calc!AS285</f>
        <v>2.3030070661645932E-5</v>
      </c>
      <c r="X285" s="65">
        <f>Calc!AT285</f>
        <v>1.1767900935677839E-7</v>
      </c>
      <c r="Y285" s="65">
        <f>Calc!AN285</f>
        <v>1.0082872259767077</v>
      </c>
      <c r="Z285" s="65">
        <f>Calc!AO285</f>
        <v>2.4885777670769346E-3</v>
      </c>
      <c r="AA285" s="65">
        <f t="shared" ref="AA285:AA297" si="36">1+K285/1000</f>
        <v>0.99820427614899432</v>
      </c>
      <c r="AB285" s="65">
        <f t="shared" ref="AB285:AB297" si="37">J285/1000</f>
        <v>0.1816767105371967</v>
      </c>
    </row>
    <row r="286" spans="1:28" x14ac:dyDescent="0.2">
      <c r="A286" s="13">
        <f>Input!A47</f>
        <v>10073</v>
      </c>
      <c r="B286" s="13" t="str">
        <f>Input!B47</f>
        <v>Hu1-13</v>
      </c>
      <c r="C286" s="165">
        <f>Calc!O47*1000</f>
        <v>13707.490815604298</v>
      </c>
      <c r="D286" s="165">
        <f>Calc!P47*1000</f>
        <v>1.413415474082834</v>
      </c>
      <c r="E286" s="165">
        <f>Calc!X47</f>
        <v>0.88587433578251951</v>
      </c>
      <c r="F286" s="165">
        <f>Calc!Y47</f>
        <v>3.6778414973149499E-3</v>
      </c>
      <c r="G286" s="165">
        <f>Calc!AN47</f>
        <v>0.99659017245648529</v>
      </c>
      <c r="H286" s="166">
        <f>Calc!AO47</f>
        <v>2.5067958112294786E-3</v>
      </c>
      <c r="I286" s="15">
        <f>Calc!AH47</f>
        <v>47128.788175655398</v>
      </c>
      <c r="J286" s="15">
        <f>Calc!AI47</f>
        <v>228.7212001806021</v>
      </c>
      <c r="K286" s="15">
        <f>Calc!AJ47</f>
        <v>-1.3013286451519779</v>
      </c>
      <c r="L286" s="15">
        <f>Calc!AK47</f>
        <v>1.4879857851756368</v>
      </c>
      <c r="M286" s="167">
        <f>Calc!AP47</f>
        <v>705.37620000000004</v>
      </c>
      <c r="N286" s="167" t="e">
        <f>Calc!AQ47</f>
        <v>#VALUE!</v>
      </c>
      <c r="O286" s="167">
        <f>Calc!AW47</f>
        <v>705.37440000000004</v>
      </c>
      <c r="P286" s="167">
        <f>Calc!AX47</f>
        <v>329.40143603510001</v>
      </c>
      <c r="Q286" s="172">
        <f>Calc!BC47</f>
        <v>-9.5257118825158482</v>
      </c>
      <c r="R286" s="167">
        <f>Calc!BD47</f>
        <v>12.545422315625116</v>
      </c>
      <c r="S286" s="15">
        <f>Input!E47</f>
        <v>0</v>
      </c>
      <c r="T286" s="65"/>
      <c r="U286" s="65">
        <f>Input!K286</f>
        <v>7.1546991394026357E-3</v>
      </c>
      <c r="W286" s="65">
        <f>Calc!AS286</f>
        <v>7.1402948236068027E-3</v>
      </c>
      <c r="X286" s="65">
        <f>Calc!AT286</f>
        <v>9.4789041661078934E-6</v>
      </c>
      <c r="Y286" s="65">
        <f>Calc!AN286</f>
        <v>0.17129310619800592</v>
      </c>
      <c r="Z286" s="65">
        <f>Calc!AO286</f>
        <v>3.5987330984232549E-4</v>
      </c>
      <c r="AA286" s="65">
        <f t="shared" si="36"/>
        <v>0.99869867135484802</v>
      </c>
      <c r="AB286" s="65">
        <f t="shared" si="37"/>
        <v>0.2287212001806021</v>
      </c>
    </row>
    <row r="287" spans="1:28" x14ac:dyDescent="0.2">
      <c r="A287" s="13">
        <f>Input!A351</f>
        <v>10073</v>
      </c>
      <c r="B287" s="13" t="str">
        <f>Input!B351</f>
        <v>Hu1-13</v>
      </c>
      <c r="C287" s="165">
        <f>Calc!O351*1000</f>
        <v>13705.476267105851</v>
      </c>
      <c r="D287" s="165">
        <f>Calc!P351*1000</f>
        <v>2.1822590055509354</v>
      </c>
      <c r="E287" s="165">
        <f>Calc!X351</f>
        <v>0.93114882155161416</v>
      </c>
      <c r="F287" s="165">
        <f>Calc!Y351</f>
        <v>6.6443476846554748E-3</v>
      </c>
      <c r="G287" s="165">
        <f>Calc!AN351</f>
        <v>0.99811123522802636</v>
      </c>
      <c r="H287" s="166">
        <f>Calc!AO351</f>
        <v>2.8400491200584804E-3</v>
      </c>
      <c r="I287" s="15">
        <f>Calc!AH351</f>
        <v>44899.117758177927</v>
      </c>
      <c r="J287" s="15">
        <f>Calc!AI351</f>
        <v>344.84309985530587</v>
      </c>
      <c r="K287" s="15">
        <f>Calc!AJ351</f>
        <v>-0.39585655618579185</v>
      </c>
      <c r="L287" s="15">
        <f>Calc!AK351</f>
        <v>2.0855409032650223</v>
      </c>
      <c r="M287" s="167">
        <f>Calc!AP351</f>
        <v>722.75509999999997</v>
      </c>
      <c r="N287" s="167" t="e">
        <f>Calc!AQ351</f>
        <v>#VALUE!</v>
      </c>
      <c r="O287" s="167">
        <f>Calc!AW351</f>
        <v>722.75319999999999</v>
      </c>
      <c r="P287" s="167">
        <f>Calc!AX351</f>
        <v>327.43259423469999</v>
      </c>
      <c r="Q287" s="172">
        <f>Calc!BC351</f>
        <v>-3.0433215387648049</v>
      </c>
      <c r="R287" s="167">
        <f>Calc!BD351</f>
        <v>16.294271180663081</v>
      </c>
      <c r="S287" s="15">
        <f>Input!E351</f>
        <v>0</v>
      </c>
      <c r="T287" s="65"/>
      <c r="U287" s="65">
        <f>Input!K287</f>
        <v>7.156462976997212E-3</v>
      </c>
      <c r="W287" s="65">
        <f>Calc!AS287</f>
        <v>2.3130752243256266E-5</v>
      </c>
      <c r="X287" s="65">
        <f>Calc!AT287</f>
        <v>1.4978795312666669E-7</v>
      </c>
      <c r="Y287" s="65">
        <f>Calc!AN287</f>
        <v>1.0051398119214729</v>
      </c>
      <c r="Z287" s="65">
        <f>Calc!AO287</f>
        <v>2.7570518448305388E-3</v>
      </c>
      <c r="AA287" s="65">
        <f t="shared" si="36"/>
        <v>0.99960414344381421</v>
      </c>
      <c r="AB287" s="65">
        <f t="shared" si="37"/>
        <v>0.34484309985530587</v>
      </c>
    </row>
    <row r="288" spans="1:28" x14ac:dyDescent="0.2">
      <c r="A288" s="13">
        <f>Input!A441</f>
        <v>10073</v>
      </c>
      <c r="B288" s="13" t="str">
        <f>Input!B441</f>
        <v>Hu1-13</v>
      </c>
      <c r="C288" s="165">
        <f>Calc!O441*1000</f>
        <v>13699.898656773095</v>
      </c>
      <c r="D288" s="165">
        <f>Calc!P441*1000</f>
        <v>2.5516224119783133</v>
      </c>
      <c r="E288" s="165">
        <f>Calc!X441</f>
        <v>0.94099147958644258</v>
      </c>
      <c r="F288" s="165">
        <f>Calc!Y441</f>
        <v>1.1852231784165905E-2</v>
      </c>
      <c r="G288" s="165">
        <f>Calc!AN441</f>
        <v>0.99698026176552201</v>
      </c>
      <c r="H288" s="166">
        <f>Calc!AO441</f>
        <v>3.9101853987554567E-3</v>
      </c>
      <c r="I288" s="15">
        <f>Calc!AH441</f>
        <v>44361.074093459312</v>
      </c>
      <c r="J288" s="15">
        <f>Calc!AI441</f>
        <v>585.15188517179456</v>
      </c>
      <c r="K288" s="15">
        <f>Calc!AJ441</f>
        <v>-1.2001772312811854</v>
      </c>
      <c r="L288" s="15">
        <f>Calc!AK441</f>
        <v>3.4697354816875663</v>
      </c>
      <c r="M288" s="167">
        <f>Calc!AP441</f>
        <v>724.35709999999995</v>
      </c>
      <c r="N288" s="167" t="e">
        <f>Calc!AQ441</f>
        <v>#VALUE!</v>
      </c>
      <c r="O288" s="167">
        <f>Calc!AW441</f>
        <v>724.35530000000006</v>
      </c>
      <c r="P288" s="167">
        <f>Calc!AX441</f>
        <v>314.04899615300002</v>
      </c>
      <c r="Q288" s="172">
        <f>Calc!BC441</f>
        <v>-9.2687020773187996</v>
      </c>
      <c r="R288" s="167">
        <f>Calc!BD441</f>
        <v>30.165373697264243</v>
      </c>
      <c r="S288" s="15">
        <f>Input!E441</f>
        <v>0</v>
      </c>
      <c r="T288" s="65"/>
      <c r="U288" s="65">
        <f>Input!K288</f>
        <v>7.151911688266668E-3</v>
      </c>
      <c r="W288" s="65">
        <f>Calc!AS288</f>
        <v>6.482877449897991E-3</v>
      </c>
      <c r="X288" s="65">
        <f>Calc!AT288</f>
        <v>1.1055294471871124E-5</v>
      </c>
      <c r="Y288" s="65">
        <f>Calc!AN288</f>
        <v>0.19681194289075538</v>
      </c>
      <c r="Z288" s="65">
        <f>Calc!AO288</f>
        <v>4.6741076674998748E-4</v>
      </c>
      <c r="AA288" s="65">
        <f t="shared" si="36"/>
        <v>0.99879982276871881</v>
      </c>
      <c r="AB288" s="65">
        <f t="shared" si="37"/>
        <v>0.58515188517179451</v>
      </c>
    </row>
    <row r="289" spans="1:28" x14ac:dyDescent="0.2">
      <c r="A289" s="13">
        <f>Input!A443</f>
        <v>10073</v>
      </c>
      <c r="B289" s="13" t="str">
        <f>Input!B443</f>
        <v>Hu1-13</v>
      </c>
      <c r="C289" s="165">
        <f>Calc!O443*1000</f>
        <v>13699.898656773095</v>
      </c>
      <c r="D289" s="165">
        <f>Calc!P443*1000</f>
        <v>2.5516224119783133</v>
      </c>
      <c r="E289" s="165">
        <f>Calc!X443</f>
        <v>0.94099147958644258</v>
      </c>
      <c r="F289" s="165">
        <f>Calc!Y443</f>
        <v>1.1852231784165905E-2</v>
      </c>
      <c r="G289" s="165">
        <f>Calc!AN443</f>
        <v>0.99698026176552201</v>
      </c>
      <c r="H289" s="166">
        <f>Calc!AO443</f>
        <v>3.9101853987554567E-3</v>
      </c>
      <c r="I289" s="15">
        <f>Calc!AH443</f>
        <v>44361.074093459312</v>
      </c>
      <c r="J289" s="15">
        <f>Calc!AI443</f>
        <v>585.15188517179456</v>
      </c>
      <c r="K289" s="15">
        <f>Calc!AJ443</f>
        <v>-1.2001772312811854</v>
      </c>
      <c r="L289" s="15">
        <f>Calc!AK443</f>
        <v>3.4697354816875663</v>
      </c>
      <c r="M289" s="167">
        <f>Calc!AP443</f>
        <v>724.35709999999995</v>
      </c>
      <c r="N289" s="167" t="e">
        <f>Calc!AQ443</f>
        <v>#VALUE!</v>
      </c>
      <c r="O289" s="167">
        <f>Calc!AW443</f>
        <v>724.35530000000006</v>
      </c>
      <c r="P289" s="167">
        <f>Calc!AX443</f>
        <v>307.58669668239997</v>
      </c>
      <c r="Q289" s="172">
        <f>Calc!BC443</f>
        <v>-9.2687020773187996</v>
      </c>
      <c r="R289" s="167">
        <f>Calc!BD443</f>
        <v>30.165373697264243</v>
      </c>
      <c r="S289" s="15">
        <f>Input!E443</f>
        <v>0</v>
      </c>
      <c r="T289" s="65"/>
      <c r="U289" s="65">
        <f>Input!K289</f>
        <v>7.1548218739668264E-3</v>
      </c>
      <c r="W289" s="65">
        <f>Calc!AS289</f>
        <v>2.299159515862688E-5</v>
      </c>
      <c r="X289" s="65">
        <f>Calc!AT289</f>
        <v>1.1051580605429167E-7</v>
      </c>
      <c r="Y289" s="65">
        <f>Calc!AN289</f>
        <v>1.0044168450644815</v>
      </c>
      <c r="Z289" s="65">
        <f>Calc!AO289</f>
        <v>3.4486414792172888E-3</v>
      </c>
      <c r="AA289" s="65">
        <f t="shared" si="36"/>
        <v>0.99879982276871881</v>
      </c>
      <c r="AB289" s="65">
        <f t="shared" si="37"/>
        <v>0.58515188517179451</v>
      </c>
    </row>
    <row r="290" spans="1:28" x14ac:dyDescent="0.2">
      <c r="A290" s="13">
        <f>Input!A355</f>
        <v>10073</v>
      </c>
      <c r="B290" s="13" t="str">
        <f>Input!B355</f>
        <v>Hu1-13</v>
      </c>
      <c r="C290" s="165">
        <f>Calc!O355*1000</f>
        <v>13706.863111394987</v>
      </c>
      <c r="D290" s="165">
        <f>Calc!P355*1000</f>
        <v>1.574491543856041</v>
      </c>
      <c r="E290" s="165">
        <f>Calc!X355</f>
        <v>0.93396992478468221</v>
      </c>
      <c r="F290" s="165">
        <f>Calc!Y355</f>
        <v>6.8052388916215126E-3</v>
      </c>
      <c r="G290" s="165">
        <f>Calc!AN355</f>
        <v>0.99764473102925222</v>
      </c>
      <c r="H290" s="166">
        <f>Calc!AO355</f>
        <v>2.769868716355504E-3</v>
      </c>
      <c r="I290" s="15">
        <f>Calc!AH355</f>
        <v>44747.103293069929</v>
      </c>
      <c r="J290" s="15">
        <f>Calc!AI355</f>
        <v>348.8732051466751</v>
      </c>
      <c r="K290" s="15">
        <f>Calc!AJ355</f>
        <v>-0.75611476386661103</v>
      </c>
      <c r="L290" s="15">
        <f>Calc!AK355</f>
        <v>1.9267266706774846</v>
      </c>
      <c r="M290" s="167">
        <f>Calc!AP355</f>
        <v>726.86649999999997</v>
      </c>
      <c r="N290" s="167" t="e">
        <f>Calc!AQ355</f>
        <v>#VALUE!</v>
      </c>
      <c r="O290" s="167">
        <f>Calc!AW355</f>
        <v>726.86469999999997</v>
      </c>
      <c r="P290" s="167">
        <f>Calc!AX355</f>
        <v>332.14876059869999</v>
      </c>
      <c r="Q290" s="172">
        <f>Calc!BC355</f>
        <v>-5.8808051629738749</v>
      </c>
      <c r="R290" s="167">
        <f>Calc!BD355</f>
        <v>15.977735274431248</v>
      </c>
      <c r="S290" s="15">
        <f>Input!E355</f>
        <v>0</v>
      </c>
      <c r="T290" s="65"/>
      <c r="U290" s="65">
        <f>Input!K290</f>
        <v>7.1492381940636779E-3</v>
      </c>
      <c r="W290" s="65">
        <f>Calc!AS290</f>
        <v>2.0109058051519415E-3</v>
      </c>
      <c r="X290" s="65">
        <f>Calc!AT290</f>
        <v>3.895081883509823E-6</v>
      </c>
      <c r="Y290" s="65">
        <f>Calc!AN290</f>
        <v>0.10706999712279382</v>
      </c>
      <c r="Z290" s="65">
        <f>Calc!AO290</f>
        <v>3.0154155681029568E-4</v>
      </c>
      <c r="AA290" s="65">
        <f t="shared" si="36"/>
        <v>0.99924388523613339</v>
      </c>
      <c r="AB290" s="65">
        <f t="shared" si="37"/>
        <v>0.34887320514667508</v>
      </c>
    </row>
    <row r="291" spans="1:28" x14ac:dyDescent="0.2">
      <c r="A291" s="13">
        <f>Input!A499</f>
        <v>10368</v>
      </c>
      <c r="B291" s="13" t="str">
        <f>Input!B499</f>
        <v>Hu1-13</v>
      </c>
      <c r="C291" s="165">
        <f>Calc!O499*1000</f>
        <v>13709.297474004166</v>
      </c>
      <c r="D291" s="165">
        <f>Calc!P499*1000</f>
        <v>2.1801519400572609</v>
      </c>
      <c r="E291" s="165">
        <f>Calc!X499</f>
        <v>0.93920825651539164</v>
      </c>
      <c r="F291" s="165">
        <f>Calc!Y499</f>
        <v>8.7968165582893044E-3</v>
      </c>
      <c r="G291" s="165">
        <f>Calc!AN499</f>
        <v>0.99875293546923072</v>
      </c>
      <c r="H291" s="166">
        <f>Calc!AO499</f>
        <v>3.5223640818158796E-3</v>
      </c>
      <c r="I291" s="15">
        <f>Calc!AH499</f>
        <v>44554.871596226796</v>
      </c>
      <c r="J291" s="15">
        <f>Calc!AI499</f>
        <v>445.85725799286968</v>
      </c>
      <c r="K291" s="15">
        <f>Calc!AJ499</f>
        <v>-1.1947154606617438E-2</v>
      </c>
      <c r="L291" s="15">
        <f>Calc!AK499</f>
        <v>2.7674717484730276</v>
      </c>
      <c r="M291" s="167">
        <f>Calc!AP499</f>
        <v>730.68489999999997</v>
      </c>
      <c r="N291" s="167" t="e">
        <f>Calc!AQ499</f>
        <v>#VALUE!</v>
      </c>
      <c r="O291" s="167">
        <f>Calc!AW499</f>
        <v>730.68299999999999</v>
      </c>
      <c r="P291" s="167">
        <f>Calc!AX499</f>
        <v>321.28826668459999</v>
      </c>
      <c r="Q291" s="172">
        <f>Calc!BC499</f>
        <v>-9.3927612777404482E-2</v>
      </c>
      <c r="R291" s="167">
        <f>Calc!BD499</f>
        <v>21.758001792576586</v>
      </c>
      <c r="S291" s="15">
        <f>Input!E499</f>
        <v>0</v>
      </c>
      <c r="T291" s="65"/>
      <c r="U291" s="65">
        <f>Input!K291</f>
        <v>7.1523694071262064E-3</v>
      </c>
      <c r="W291" s="65">
        <f>Calc!AS291</f>
        <v>2.3114904344690401E-5</v>
      </c>
      <c r="X291" s="65">
        <f>Calc!AT291</f>
        <v>2.3801924458035915E-7</v>
      </c>
      <c r="Y291" s="65">
        <f>Calc!AN291</f>
        <v>1.0057647498794573</v>
      </c>
      <c r="Z291" s="65">
        <f>Calc!AO291</f>
        <v>2.4747938854489454E-3</v>
      </c>
      <c r="AA291" s="65">
        <f t="shared" si="36"/>
        <v>0.99998805284539338</v>
      </c>
      <c r="AB291" s="65">
        <f t="shared" si="37"/>
        <v>0.44585725799286968</v>
      </c>
    </row>
    <row r="292" spans="1:28" x14ac:dyDescent="0.2">
      <c r="A292" s="13">
        <f>Input!A311</f>
        <v>10073</v>
      </c>
      <c r="B292" s="13" t="str">
        <f>Input!B311</f>
        <v>Hu1-13</v>
      </c>
      <c r="C292" s="165">
        <f>Calc!O311*1000</f>
        <v>13696.869919486526</v>
      </c>
      <c r="D292" s="165">
        <f>Calc!P311*1000</f>
        <v>1.0340316394898754</v>
      </c>
      <c r="E292" s="165">
        <f>Calc!X311</f>
        <v>0.88869955886048746</v>
      </c>
      <c r="F292" s="165">
        <f>Calc!Y311</f>
        <v>3.5278117202569609E-3</v>
      </c>
      <c r="G292" s="165">
        <f>Calc!AN311</f>
        <v>0.99789306044220738</v>
      </c>
      <c r="H292" s="166">
        <f>Calc!AO311</f>
        <v>2.7954246908306565E-3</v>
      </c>
      <c r="I292" s="15">
        <f>Calc!AH311</f>
        <v>47003.932979421093</v>
      </c>
      <c r="J292" s="15">
        <f>Calc!AI311</f>
        <v>228.34298205584594</v>
      </c>
      <c r="K292" s="15">
        <f>Calc!AJ311</f>
        <v>-0.62674947428653649</v>
      </c>
      <c r="L292" s="15">
        <f>Calc!AK311</f>
        <v>1.065139955417254</v>
      </c>
      <c r="M292" s="167">
        <f>Calc!AP311</f>
        <v>732.44740000000002</v>
      </c>
      <c r="N292" s="167" t="e">
        <f>Calc!AQ311</f>
        <v>#VALUE!</v>
      </c>
      <c r="O292" s="167">
        <f>Calc!AW311</f>
        <v>732.44560000000001</v>
      </c>
      <c r="P292" s="167">
        <f>Calc!AX311</f>
        <v>328.89592247690001</v>
      </c>
      <c r="Q292" s="172">
        <f>Calc!BC311</f>
        <v>-4.9520273044955605</v>
      </c>
      <c r="R292" s="167">
        <f>Calc!BD311</f>
        <v>9.3171470419319693</v>
      </c>
      <c r="S292" s="15">
        <f>Input!E311</f>
        <v>0</v>
      </c>
      <c r="T292" s="65"/>
      <c r="U292" s="65">
        <f>Input!K292</f>
        <v>7.1488249401973581E-3</v>
      </c>
      <c r="W292" s="65">
        <f>Calc!AS292</f>
        <v>1.3206662058730053E-3</v>
      </c>
      <c r="X292" s="65">
        <f>Calc!AT292</f>
        <v>2.2970201306017358E-6</v>
      </c>
      <c r="Y292" s="65">
        <f>Calc!AN292</f>
        <v>9.3690878116877735E-2</v>
      </c>
      <c r="Z292" s="65">
        <f>Calc!AO292</f>
        <v>2.7087738012858626E-4</v>
      </c>
      <c r="AA292" s="65">
        <f t="shared" si="36"/>
        <v>0.99937325052571346</v>
      </c>
      <c r="AB292" s="65">
        <f t="shared" si="37"/>
        <v>0.22834298205584594</v>
      </c>
    </row>
    <row r="293" spans="1:28" x14ac:dyDescent="0.2">
      <c r="A293" s="13">
        <f>Input!A73</f>
        <v>10073</v>
      </c>
      <c r="B293" s="13" t="str">
        <f>Input!B73</f>
        <v>Hu1-13</v>
      </c>
      <c r="C293" s="165">
        <f>Calc!O73*1000</f>
        <v>13702.81805236434</v>
      </c>
      <c r="D293" s="165">
        <f>Calc!P73*1000</f>
        <v>1.8751465770297782</v>
      </c>
      <c r="E293" s="165">
        <f>Calc!X73</f>
        <v>0.88390917201374364</v>
      </c>
      <c r="F293" s="165">
        <f>Calc!Y73</f>
        <v>3.8494829684012442E-3</v>
      </c>
      <c r="G293" s="165">
        <f>Calc!AN73</f>
        <v>0.99881742695558118</v>
      </c>
      <c r="H293" s="166">
        <f>Calc!AO73</f>
        <v>2.8507320044770051E-3</v>
      </c>
      <c r="I293" s="15">
        <f>Calc!AH73</f>
        <v>47322.991559766589</v>
      </c>
      <c r="J293" s="15">
        <f>Calc!AI73</f>
        <v>246.32425510115061</v>
      </c>
      <c r="K293" s="15">
        <f>Calc!AJ73</f>
        <v>-1.3407106584928385E-3</v>
      </c>
      <c r="L293" s="15">
        <f>Calc!AK73</f>
        <v>1.8645769091277209</v>
      </c>
      <c r="M293" s="167">
        <f>Calc!AP73</f>
        <v>735.14700000000005</v>
      </c>
      <c r="N293" s="167" t="e">
        <f>Calc!AQ73</f>
        <v>#VALUE!</v>
      </c>
      <c r="O293" s="167">
        <f>Calc!AW73</f>
        <v>735.14520000000005</v>
      </c>
      <c r="P293" s="167">
        <f>Calc!AX73</f>
        <v>327.14338505400002</v>
      </c>
      <c r="Q293" s="172">
        <f>Calc!BC73</f>
        <v>-1.0674136635975424E-2</v>
      </c>
      <c r="R293" s="167">
        <f>Calc!BD73</f>
        <v>14.844928560849622</v>
      </c>
      <c r="S293" s="15">
        <f>Input!E73</f>
        <v>0</v>
      </c>
      <c r="T293" s="65"/>
      <c r="U293" s="65">
        <f>Input!K293</f>
        <v>7.1510715439599276E-3</v>
      </c>
      <c r="W293" s="65">
        <f>Calc!AS293</f>
        <v>2.2943243993564831E-5</v>
      </c>
      <c r="X293" s="65">
        <f>Calc!AT293</f>
        <v>1.2615422378304E-7</v>
      </c>
      <c r="Y293" s="65">
        <f>Calc!AN293</f>
        <v>1.003472718591361</v>
      </c>
      <c r="Z293" s="65">
        <f>Calc!AO293</f>
        <v>2.6186697935116077E-3</v>
      </c>
      <c r="AA293" s="65">
        <f t="shared" si="36"/>
        <v>0.99999865928934151</v>
      </c>
      <c r="AB293" s="65">
        <f t="shared" si="37"/>
        <v>0.24632425510115061</v>
      </c>
    </row>
    <row r="294" spans="1:28" x14ac:dyDescent="0.2">
      <c r="A294" s="13">
        <f>Input!A83</f>
        <v>10073</v>
      </c>
      <c r="B294" s="13" t="str">
        <f>Input!B83</f>
        <v>Hu1-13</v>
      </c>
      <c r="C294" s="165">
        <f>Calc!O83*1000</f>
        <v>13694.994305563074</v>
      </c>
      <c r="D294" s="165">
        <f>Calc!P83*1000</f>
        <v>1.2495844996570122</v>
      </c>
      <c r="E294" s="165">
        <f>Calc!X83</f>
        <v>0.89771753060640747</v>
      </c>
      <c r="F294" s="165">
        <f>Calc!Y83</f>
        <v>5.990600504519961E-3</v>
      </c>
      <c r="G294" s="165">
        <f>Calc!AN83</f>
        <v>0.99940315114047906</v>
      </c>
      <c r="H294" s="166">
        <f>Calc!AO83</f>
        <v>3.3234292752109154E-3</v>
      </c>
      <c r="I294" s="15">
        <f>Calc!AH83</f>
        <v>46595.791527914982</v>
      </c>
      <c r="J294" s="15">
        <f>Calc!AI83</f>
        <v>347.38384788874765</v>
      </c>
      <c r="K294" s="15">
        <f>Calc!AJ83</f>
        <v>0.34875700279357602</v>
      </c>
      <c r="L294" s="15">
        <f>Calc!AK83</f>
        <v>1.5452968217233449</v>
      </c>
      <c r="M294" s="167">
        <f>Calc!AP83</f>
        <v>743.24429999999995</v>
      </c>
      <c r="N294" s="167" t="e">
        <f>Calc!AQ83</f>
        <v>#VALUE!</v>
      </c>
      <c r="O294" s="167">
        <f>Calc!AW83</f>
        <v>743.24249999999995</v>
      </c>
      <c r="P294" s="167">
        <f>Calc!AX83</f>
        <v>328.61389325930003</v>
      </c>
      <c r="Q294" s="172">
        <f>Calc!BC83</f>
        <v>2.840826591574737</v>
      </c>
      <c r="R294" s="167">
        <f>Calc!BD83</f>
        <v>12.975593579332294</v>
      </c>
      <c r="S294" s="15">
        <f>Input!E83</f>
        <v>0</v>
      </c>
      <c r="T294" s="65"/>
      <c r="U294" s="65">
        <f>Input!K294</f>
        <v>7.1457278602271024E-3</v>
      </c>
      <c r="W294" s="65">
        <f>Calc!AS294</f>
        <v>8.2206020331358157E-3</v>
      </c>
      <c r="X294" s="65">
        <f>Calc!AT294</f>
        <v>1.4318893724617081E-5</v>
      </c>
      <c r="Y294" s="65">
        <f>Calc!AN294</f>
        <v>0.16358389814883492</v>
      </c>
      <c r="Z294" s="65">
        <f>Calc!AO294</f>
        <v>4.2589728593210314E-4</v>
      </c>
      <c r="AA294" s="65">
        <f t="shared" si="36"/>
        <v>1.0003487570027936</v>
      </c>
      <c r="AB294" s="65">
        <f t="shared" si="37"/>
        <v>0.34738384788874765</v>
      </c>
    </row>
    <row r="295" spans="1:28" x14ac:dyDescent="0.2">
      <c r="A295" s="13">
        <f>Input!A321</f>
        <v>10073</v>
      </c>
      <c r="B295" s="13" t="str">
        <f>Input!B321</f>
        <v>Hu1-13</v>
      </c>
      <c r="C295" s="165">
        <f>Calc!O321*1000</f>
        <v>13703.619299108675</v>
      </c>
      <c r="D295" s="165">
        <f>Calc!P321*1000</f>
        <v>1.7906333764016842</v>
      </c>
      <c r="E295" s="165">
        <f>Calc!X321</f>
        <v>0.87817356107261502</v>
      </c>
      <c r="F295" s="165">
        <f>Calc!Y321</f>
        <v>1.0297616011802353E-2</v>
      </c>
      <c r="G295" s="165">
        <f>Calc!AN321</f>
        <v>0.99644203358284622</v>
      </c>
      <c r="H295" s="166">
        <f>Calc!AO321</f>
        <v>2.7536303295121857E-3</v>
      </c>
      <c r="I295" s="15">
        <f>Calc!AH321</f>
        <v>47521.571701092915</v>
      </c>
      <c r="J295" s="15">
        <f>Calc!AI321</f>
        <v>572.47777876775922</v>
      </c>
      <c r="K295" s="15">
        <f>Calc!AJ321</f>
        <v>-1.774681237406317</v>
      </c>
      <c r="L295" s="15">
        <f>Calc!AK321</f>
        <v>1.5831652464841834</v>
      </c>
      <c r="M295" s="167">
        <f>Calc!AP321</f>
        <v>751.51229999999998</v>
      </c>
      <c r="N295" s="167" t="e">
        <f>Calc!AQ321</f>
        <v>#VALUE!</v>
      </c>
      <c r="O295" s="167">
        <f>Calc!AW321</f>
        <v>751.51049999999998</v>
      </c>
      <c r="P295" s="167">
        <f>Calc!AX321</f>
        <v>340.96611970689997</v>
      </c>
      <c r="Q295" s="172">
        <f>Calc!BC321</f>
        <v>-14.797060465843348</v>
      </c>
      <c r="R295" s="167">
        <f>Calc!BD321</f>
        <v>20.820080443439899</v>
      </c>
      <c r="S295" s="15">
        <f>Input!E321</f>
        <v>0</v>
      </c>
      <c r="T295" s="65"/>
      <c r="U295" s="65">
        <f>Input!K295</f>
        <v>7.1478120231097519E-3</v>
      </c>
      <c r="W295" s="65">
        <f>Calc!AS295</f>
        <v>2.3069782846980693E-5</v>
      </c>
      <c r="X295" s="65">
        <f>Calc!AT295</f>
        <v>1.5217504682582701E-7</v>
      </c>
      <c r="Y295" s="65">
        <f>Calc!AN295</f>
        <v>1.0013348101183148</v>
      </c>
      <c r="Z295" s="65">
        <f>Calc!AO295</f>
        <v>3.1042643130683939E-3</v>
      </c>
      <c r="AA295" s="65">
        <f t="shared" si="36"/>
        <v>0.99822531876259368</v>
      </c>
      <c r="AB295" s="65">
        <f t="shared" si="37"/>
        <v>0.57247777876775918</v>
      </c>
    </row>
    <row r="296" spans="1:28" x14ac:dyDescent="0.2">
      <c r="A296" s="13">
        <f>Input!A235</f>
        <v>10073</v>
      </c>
      <c r="B296" s="13" t="str">
        <f>Input!B235</f>
        <v>Hu1-13</v>
      </c>
      <c r="C296" s="165">
        <f>Calc!O235*1000</f>
        <v>13707.493725460883</v>
      </c>
      <c r="D296" s="165">
        <f>Calc!P235*1000</f>
        <v>2.9152255700283716</v>
      </c>
      <c r="E296" s="165">
        <f>Calc!X235</f>
        <v>0.91939029328242861</v>
      </c>
      <c r="F296" s="165">
        <f>Calc!Y235</f>
        <v>6.688043791312469E-3</v>
      </c>
      <c r="G296" s="165">
        <f>Calc!AN235</f>
        <v>0.99554632782059715</v>
      </c>
      <c r="H296" s="166">
        <f>Calc!AO235</f>
        <v>3.1366329740584852E-3</v>
      </c>
      <c r="I296" s="15">
        <f>Calc!AH235</f>
        <v>45363.175207467219</v>
      </c>
      <c r="J296" s="15">
        <f>Calc!AI235</f>
        <v>359.48376235948211</v>
      </c>
      <c r="K296" s="15">
        <f>Calc!AJ235</f>
        <v>-2.4070645506071298</v>
      </c>
      <c r="L296" s="15">
        <f>Calc!AK235</f>
        <v>3.1121160723258776</v>
      </c>
      <c r="M296" s="167">
        <f>Calc!AP235</f>
        <v>752.625</v>
      </c>
      <c r="N296" s="167" t="e">
        <f>Calc!AQ235</f>
        <v>#VALUE!</v>
      </c>
      <c r="O296" s="167">
        <f>Calc!AW235</f>
        <v>752.62310000000002</v>
      </c>
      <c r="P296" s="167">
        <f>Calc!AX235</f>
        <v>318.84495452589999</v>
      </c>
      <c r="Q296" s="172">
        <f>Calc!BC235</f>
        <v>-20.132904611091789</v>
      </c>
      <c r="R296" s="167">
        <f>Calc!BD235</f>
        <v>42.829745462319231</v>
      </c>
      <c r="S296" s="15">
        <f>Input!E235</f>
        <v>0</v>
      </c>
      <c r="T296" s="65"/>
      <c r="U296" s="65">
        <f>Input!K296</f>
        <v>7.1440809610835527E-3</v>
      </c>
      <c r="W296" s="65">
        <f>Calc!AS296</f>
        <v>3.6534763439807034E-3</v>
      </c>
      <c r="X296" s="65">
        <f>Calc!AT296</f>
        <v>5.7132372546506285E-6</v>
      </c>
      <c r="Y296" s="65">
        <f>Calc!AN296</f>
        <v>0.15907762494290245</v>
      </c>
      <c r="Z296" s="65">
        <f>Calc!AO296</f>
        <v>4.173354085540386E-4</v>
      </c>
      <c r="AA296" s="65">
        <f t="shared" si="36"/>
        <v>0.99759293544939287</v>
      </c>
      <c r="AB296" s="65">
        <f t="shared" si="37"/>
        <v>0.3594837623594821</v>
      </c>
    </row>
    <row r="297" spans="1:28" x14ac:dyDescent="0.2">
      <c r="A297" s="13">
        <f>Input!A253</f>
        <v>10073</v>
      </c>
      <c r="B297" s="13" t="str">
        <f>Input!B253</f>
        <v>Hu1-13</v>
      </c>
      <c r="C297" s="165">
        <f>Calc!O253*1000</f>
        <v>13707.493725460883</v>
      </c>
      <c r="D297" s="165">
        <f>Calc!P253*1000</f>
        <v>2.9152255700283716</v>
      </c>
      <c r="E297" s="165">
        <f>Calc!X253</f>
        <v>0.91939029328242861</v>
      </c>
      <c r="F297" s="165">
        <f>Calc!Y253</f>
        <v>6.688043791312469E-3</v>
      </c>
      <c r="G297" s="165">
        <f>Calc!AN253</f>
        <v>0.99554632782059715</v>
      </c>
      <c r="H297" s="166">
        <f>Calc!AO253</f>
        <v>3.1366329740584852E-3</v>
      </c>
      <c r="I297" s="15">
        <f>Calc!AH253</f>
        <v>45363.175207467219</v>
      </c>
      <c r="J297" s="15">
        <f>Calc!AI253</f>
        <v>359.48376235948211</v>
      </c>
      <c r="K297" s="15">
        <f>Calc!AJ253</f>
        <v>-2.4070645506071298</v>
      </c>
      <c r="L297" s="15">
        <f>Calc!AK253</f>
        <v>3.1121160723258776</v>
      </c>
      <c r="M297" s="167">
        <f>Calc!AP253</f>
        <v>752.625</v>
      </c>
      <c r="N297" s="167" t="e">
        <f>Calc!AQ253</f>
        <v>#VALUE!</v>
      </c>
      <c r="O297" s="167">
        <f>Calc!AW253</f>
        <v>752.62310000000002</v>
      </c>
      <c r="P297" s="167">
        <f>Calc!AX253</f>
        <v>321.2579674438</v>
      </c>
      <c r="Q297" s="172">
        <f>Calc!BC253</f>
        <v>-20.132904611091789</v>
      </c>
      <c r="R297" s="167">
        <f>Calc!BD253</f>
        <v>42.829745462319231</v>
      </c>
      <c r="S297" s="15">
        <f>Input!E253</f>
        <v>0</v>
      </c>
      <c r="T297" s="65"/>
      <c r="U297" s="65">
        <f>Input!K297</f>
        <v>7.1478120231097519E-3</v>
      </c>
      <c r="W297" s="65">
        <f>Calc!AS297</f>
        <v>2.3069782846980693E-5</v>
      </c>
      <c r="X297" s="65">
        <f>Calc!AT297</f>
        <v>1.5217504682582701E-7</v>
      </c>
      <c r="Y297" s="65">
        <f>Calc!AN297</f>
        <v>1.0013348101183148</v>
      </c>
      <c r="Z297" s="65">
        <f>Calc!AO297</f>
        <v>3.1042643130683939E-3</v>
      </c>
      <c r="AA297" s="65">
        <f t="shared" si="36"/>
        <v>0.99759293544939287</v>
      </c>
      <c r="AB297" s="65">
        <f t="shared" si="37"/>
        <v>0.3594837623594821</v>
      </c>
    </row>
    <row r="298" spans="1:28" ht="13.5" customHeight="1" x14ac:dyDescent="0.2">
      <c r="A298" s="13">
        <f>Input!A497</f>
        <v>10368</v>
      </c>
      <c r="B298" s="13" t="str">
        <f>Input!B497</f>
        <v>Hu1-13</v>
      </c>
      <c r="C298" s="165">
        <f>Calc!O497*1000</f>
        <v>13708.530999015364</v>
      </c>
      <c r="D298" s="165">
        <f>Calc!P497*1000</f>
        <v>2.2143083342242025</v>
      </c>
      <c r="E298" s="165">
        <f>Calc!X497</f>
        <v>0.89621722648723934</v>
      </c>
      <c r="F298" s="165">
        <f>Calc!Y497</f>
        <v>1.1886974978526331E-2</v>
      </c>
      <c r="G298" s="165">
        <f>Calc!AN497</f>
        <v>0.99712420951548109</v>
      </c>
      <c r="H298" s="166">
        <f>Calc!AO497</f>
        <v>2.8071911373251765E-3</v>
      </c>
      <c r="I298" s="15">
        <f>Calc!AH497</f>
        <v>46613.393493953714</v>
      </c>
      <c r="J298" s="15">
        <f>Calc!AI497</f>
        <v>631.98568587584452</v>
      </c>
      <c r="K298" s="15">
        <f>Calc!AJ497</f>
        <v>-1.3367254179702526</v>
      </c>
      <c r="L298" s="15">
        <f>Calc!AK497</f>
        <v>2.2472205763597186</v>
      </c>
      <c r="M298" s="167">
        <f>Calc!AP497</f>
        <v>757.64589999999998</v>
      </c>
      <c r="N298" s="167" t="e">
        <f>Calc!AQ497</f>
        <v>#VALUE!</v>
      </c>
      <c r="O298" s="167">
        <f>Calc!AW497</f>
        <v>757.64409999999998</v>
      </c>
      <c r="P298" s="167">
        <f>Calc!AX497</f>
        <v>332.87597467419999</v>
      </c>
      <c r="Q298" s="172">
        <f>Calc!BC497</f>
        <v>-11.340042137528524</v>
      </c>
      <c r="R298" s="167">
        <f>Calc!BD497</f>
        <v>24.619482576595768</v>
      </c>
      <c r="S298" s="15">
        <f>Input!E497</f>
        <v>0</v>
      </c>
    </row>
    <row r="299" spans="1:28" x14ac:dyDescent="0.2">
      <c r="A299" s="13">
        <f>Input!A369</f>
        <v>10073</v>
      </c>
      <c r="B299" s="13" t="str">
        <f>Input!B369</f>
        <v>Hu1-13</v>
      </c>
      <c r="C299" s="165">
        <f>Calc!O369*1000</f>
        <v>13704.335276287133</v>
      </c>
      <c r="D299" s="165">
        <f>Calc!P369*1000</f>
        <v>1.9308872977140288</v>
      </c>
      <c r="E299" s="165">
        <f>Calc!X369</f>
        <v>0.95344152476958821</v>
      </c>
      <c r="F299" s="165">
        <f>Calc!Y369</f>
        <v>5.1812234376264997E-3</v>
      </c>
      <c r="G299" s="165">
        <f>Calc!AN369</f>
        <v>0.99486679561213975</v>
      </c>
      <c r="H299" s="166">
        <f>Calc!AO369</f>
        <v>2.6435891428826241E-3</v>
      </c>
      <c r="I299" s="15">
        <f>Calc!AH369</f>
        <v>43703.143672001213</v>
      </c>
      <c r="J299" s="15">
        <f>Calc!AI369</f>
        <v>264.29348964620141</v>
      </c>
      <c r="K299" s="15">
        <f>Calc!AJ369</f>
        <v>-3.0007718100091285</v>
      </c>
      <c r="L299" s="15">
        <f>Calc!AK369</f>
        <v>1.9093153511413756</v>
      </c>
      <c r="M299" s="167">
        <f>Calc!AP369</f>
        <v>773.52229999999997</v>
      </c>
      <c r="N299" s="167" t="e">
        <f>Calc!AQ369</f>
        <v>#VALUE!</v>
      </c>
      <c r="O299" s="167">
        <f>Calc!AW369</f>
        <v>773.5204</v>
      </c>
      <c r="P299" s="167">
        <f>Calc!AX369</f>
        <v>340.5003731987</v>
      </c>
      <c r="Q299" s="172">
        <f>Calc!BC369</f>
        <v>-26.62339939510931</v>
      </c>
      <c r="R299" s="167">
        <f>Calc!BD369</f>
        <v>41.856155731729878</v>
      </c>
      <c r="S299" s="15">
        <f>Input!E369</f>
        <v>0</v>
      </c>
      <c r="T299" s="65"/>
      <c r="U299" s="65">
        <f>Input!K299</f>
        <v>7.1668606765897258E-3</v>
      </c>
      <c r="W299" s="65">
        <f>Calc!AS299</f>
        <v>2.2111998676224765E-5</v>
      </c>
      <c r="X299" s="65">
        <f>Calc!AT299</f>
        <v>1.0927157492907536E-7</v>
      </c>
      <c r="Y299" s="65">
        <f>Calc!AN299</f>
        <v>1.0087821926712144</v>
      </c>
      <c r="Z299" s="65">
        <f>Calc!AO299</f>
        <v>3.7142118199130305E-3</v>
      </c>
      <c r="AA299" s="65">
        <f t="shared" ref="AA299:AA311" si="38">1+K299/1000</f>
        <v>0.99699922818999087</v>
      </c>
      <c r="AB299" s="65">
        <f t="shared" ref="AB299:AB311" si="39">J299/1000</f>
        <v>0.26429348964620142</v>
      </c>
    </row>
    <row r="300" spans="1:28" x14ac:dyDescent="0.2">
      <c r="A300" s="13">
        <f>Input!A495</f>
        <v>10368</v>
      </c>
      <c r="B300" s="13" t="str">
        <f>Input!B495</f>
        <v>Hu1-13</v>
      </c>
      <c r="C300" s="165">
        <f>Calc!O495*1000</f>
        <v>13706.226805970575</v>
      </c>
      <c r="D300" s="165">
        <f>Calc!P495*1000</f>
        <v>2.8575707876408054</v>
      </c>
      <c r="E300" s="165">
        <f>Calc!X495</f>
        <v>0.93495623868656652</v>
      </c>
      <c r="F300" s="165">
        <f>Calc!Y495</f>
        <v>1.1655545654572486E-2</v>
      </c>
      <c r="G300" s="165">
        <f>Calc!AN495</f>
        <v>0.9968212559245857</v>
      </c>
      <c r="H300" s="166">
        <f>Calc!AO495</f>
        <v>2.6506690050031585E-3</v>
      </c>
      <c r="I300" s="15">
        <f>Calc!AH495</f>
        <v>44660.92868937015</v>
      </c>
      <c r="J300" s="15">
        <f>Calc!AI495</f>
        <v>569.21011908202661</v>
      </c>
      <c r="K300" s="15">
        <f>Calc!AJ495</f>
        <v>-1.6432453607730935</v>
      </c>
      <c r="L300" s="15">
        <f>Calc!AK495</f>
        <v>2.0590615107036871</v>
      </c>
      <c r="M300" s="167">
        <f>Calc!AP495</f>
        <v>774.58240000000001</v>
      </c>
      <c r="N300" s="167" t="e">
        <f>Calc!AQ495</f>
        <v>#VALUE!</v>
      </c>
      <c r="O300" s="167">
        <f>Calc!AW495</f>
        <v>774.5806</v>
      </c>
      <c r="P300" s="167">
        <f>Calc!AX495</f>
        <v>335.7662376888</v>
      </c>
      <c r="Q300" s="172">
        <f>Calc!BC495</f>
        <v>-14.622860517157196</v>
      </c>
      <c r="R300" s="167">
        <f>Calc!BD495</f>
        <v>28.525379992287583</v>
      </c>
      <c r="S300" s="15">
        <f>Input!E495</f>
        <v>0</v>
      </c>
      <c r="T300" s="65"/>
      <c r="U300" s="65">
        <f>Input!K300</f>
        <v>7.1684226727894099E-3</v>
      </c>
      <c r="W300" s="65">
        <f>Calc!AS300</f>
        <v>2.3707734492319045E-5</v>
      </c>
      <c r="X300" s="65">
        <f>Calc!AT300</f>
        <v>7.1894351457369903E-8</v>
      </c>
      <c r="Y300" s="65">
        <f>Calc!AN300</f>
        <v>0.34780464664701544</v>
      </c>
      <c r="Z300" s="65">
        <f>Calc!AO300</f>
        <v>9.0672833025238879E-4</v>
      </c>
      <c r="AA300" s="65">
        <f t="shared" si="38"/>
        <v>0.99835675463922691</v>
      </c>
      <c r="AB300" s="65">
        <f t="shared" si="39"/>
        <v>0.56921011908202657</v>
      </c>
    </row>
    <row r="301" spans="1:28" x14ac:dyDescent="0.2">
      <c r="A301" s="13">
        <f>Input!A447</f>
        <v>10073</v>
      </c>
      <c r="B301" s="13" t="str">
        <f>Input!B447</f>
        <v>Hu1-13</v>
      </c>
      <c r="C301" s="165">
        <f>Calc!O447*1000</f>
        <v>13703.198325524761</v>
      </c>
      <c r="D301" s="165">
        <f>Calc!P447*1000</f>
        <v>1.4675113955048706</v>
      </c>
      <c r="E301" s="165">
        <f>Calc!X447</f>
        <v>0.95974055339137476</v>
      </c>
      <c r="F301" s="165">
        <f>Calc!Y447</f>
        <v>4.1716836665448278E-3</v>
      </c>
      <c r="G301" s="165">
        <f>Calc!AN447</f>
        <v>0.99547374650986442</v>
      </c>
      <c r="H301" s="166">
        <f>Calc!AO447</f>
        <v>2.2741900317059549E-3</v>
      </c>
      <c r="I301" s="15">
        <f>Calc!AH447</f>
        <v>43439.191888606889</v>
      </c>
      <c r="J301" s="15">
        <f>Calc!AI447</f>
        <v>213.25601646911915</v>
      </c>
      <c r="K301" s="15">
        <f>Calc!AJ447</f>
        <v>-2.6182357196046224</v>
      </c>
      <c r="L301" s="15">
        <f>Calc!AK447</f>
        <v>1.1557664222945137</v>
      </c>
      <c r="M301" s="167">
        <f>Calc!AP447</f>
        <v>781.67729999999995</v>
      </c>
      <c r="N301" s="167" t="e">
        <f>Calc!AQ447</f>
        <v>#VALUE!</v>
      </c>
      <c r="O301" s="167">
        <f>Calc!AW447</f>
        <v>781.67539999999997</v>
      </c>
      <c r="P301" s="167">
        <f>Calc!AX447</f>
        <v>349.06621153679998</v>
      </c>
      <c r="Q301" s="172">
        <f>Calc!BC447</f>
        <v>-23.770268589027921</v>
      </c>
      <c r="R301" s="167">
        <f>Calc!BD447</f>
        <v>29.102498555108035</v>
      </c>
      <c r="S301" s="15">
        <f>Input!E447</f>
        <v>0</v>
      </c>
      <c r="T301" s="65"/>
      <c r="U301" s="65">
        <f>Input!K301</f>
        <v>7.1671953430817135E-3</v>
      </c>
      <c r="W301" s="65">
        <f>Calc!AS301</f>
        <v>2.228613836016976E-5</v>
      </c>
      <c r="X301" s="65">
        <f>Calc!AT301</f>
        <v>8.9717112717479474E-8</v>
      </c>
      <c r="Y301" s="65">
        <f>Calc!AN301</f>
        <v>1.0086878237826715</v>
      </c>
      <c r="Z301" s="65">
        <f>Calc!AO301</f>
        <v>2.8483996784927305E-3</v>
      </c>
      <c r="AA301" s="65">
        <f t="shared" si="38"/>
        <v>0.99738176428039538</v>
      </c>
      <c r="AB301" s="65">
        <f t="shared" si="39"/>
        <v>0.21325601646911915</v>
      </c>
    </row>
    <row r="302" spans="1:28" x14ac:dyDescent="0.2">
      <c r="A302" s="13">
        <f>Input!A397</f>
        <v>10073</v>
      </c>
      <c r="B302" s="13" t="str">
        <f>Input!B397</f>
        <v>Hu1-13</v>
      </c>
      <c r="C302" s="165">
        <f>Calc!O397*1000</f>
        <v>13701.63421284719</v>
      </c>
      <c r="D302" s="165">
        <f>Calc!P397*1000</f>
        <v>1.5827153592629448</v>
      </c>
      <c r="E302" s="165">
        <f>Calc!X397</f>
        <v>0.85779601233026759</v>
      </c>
      <c r="F302" s="165">
        <f>Calc!Y397</f>
        <v>4.6175119750975638E-3</v>
      </c>
      <c r="G302" s="165">
        <f>Calc!AN397</f>
        <v>0.9953632667464114</v>
      </c>
      <c r="H302" s="166">
        <f>Calc!AO397</f>
        <v>2.9371054641131105E-3</v>
      </c>
      <c r="I302" s="15">
        <f>Calc!AH397</f>
        <v>48590.770394127365</v>
      </c>
      <c r="J302" s="15">
        <f>Calc!AI397</f>
        <v>298.23193578265568</v>
      </c>
      <c r="K302" s="15">
        <f>Calc!AJ397</f>
        <v>-2.8294848441973164</v>
      </c>
      <c r="L302" s="15">
        <f>Calc!AK397</f>
        <v>2.156419145993858</v>
      </c>
      <c r="M302" s="167">
        <f>Calc!AP397</f>
        <v>814.03790000000004</v>
      </c>
      <c r="N302" s="167" t="e">
        <f>Calc!AQ397</f>
        <v>#VALUE!</v>
      </c>
      <c r="O302" s="167">
        <f>Calc!AW397</f>
        <v>814.03620000000001</v>
      </c>
      <c r="P302" s="167">
        <f>Calc!AX397</f>
        <v>336.51868393180001</v>
      </c>
      <c r="Q302" s="172">
        <f>Calc!BC397</f>
        <v>-28.14454801993449</v>
      </c>
      <c r="R302" s="167">
        <f>Calc!BD397</f>
        <v>69.276815718487597</v>
      </c>
      <c r="S302" s="15">
        <f>Input!E397</f>
        <v>0</v>
      </c>
      <c r="T302" s="65"/>
      <c r="U302" s="65">
        <f>Input!K302</f>
        <v>7.1638455384110122E-3</v>
      </c>
      <c r="W302" s="65">
        <f>Calc!AS302</f>
        <v>1.7444192927732431E-4</v>
      </c>
      <c r="X302" s="65">
        <f>Calc!AT302</f>
        <v>4.9826532621802486E-7</v>
      </c>
      <c r="Y302" s="65">
        <f>Calc!AN302</f>
        <v>0.28853481654055441</v>
      </c>
      <c r="Z302" s="65">
        <f>Calc!AO302</f>
        <v>6.5365837569984276E-4</v>
      </c>
      <c r="AA302" s="65">
        <f t="shared" si="38"/>
        <v>0.99717051515580268</v>
      </c>
      <c r="AB302" s="65">
        <f t="shared" si="39"/>
        <v>0.29823193578265567</v>
      </c>
    </row>
    <row r="303" spans="1:28" x14ac:dyDescent="0.2">
      <c r="A303" s="13">
        <f>Input!A437</f>
        <v>10073</v>
      </c>
      <c r="B303" s="13" t="str">
        <f>Input!B437</f>
        <v>Hu1-13</v>
      </c>
      <c r="C303" s="165">
        <f>Calc!O437*1000</f>
        <v>13706.494086076764</v>
      </c>
      <c r="D303" s="165">
        <f>Calc!P437*1000</f>
        <v>3.1087862981884777</v>
      </c>
      <c r="E303" s="165">
        <f>Calc!X437</f>
        <v>0.87729336006005132</v>
      </c>
      <c r="F303" s="165">
        <f>Calc!Y437</f>
        <v>1.2004194334077569E-2</v>
      </c>
      <c r="G303" s="165">
        <f>Calc!AN437</f>
        <v>0.99649641703748815</v>
      </c>
      <c r="H303" s="166">
        <f>Calc!AO437</f>
        <v>3.989246059203767E-3</v>
      </c>
      <c r="I303" s="15">
        <f>Calc!AH437</f>
        <v>47581.826759967538</v>
      </c>
      <c r="J303" s="15">
        <f>Calc!AI437</f>
        <v>678.2791254949052</v>
      </c>
      <c r="K303" s="15">
        <f>Calc!AJ437</f>
        <v>-2.1473642737104282</v>
      </c>
      <c r="L303" s="15">
        <f>Calc!AK437</f>
        <v>2.4921913755124607</v>
      </c>
      <c r="M303" s="167">
        <f>Calc!AP437</f>
        <v>848.95839999999998</v>
      </c>
      <c r="N303" s="167" t="e">
        <f>Calc!AQ437</f>
        <v>#VALUE!</v>
      </c>
      <c r="O303" s="167">
        <f>Calc!AW437</f>
        <v>848.95659999999998</v>
      </c>
      <c r="P303" s="167">
        <f>Calc!AX437</f>
        <v>331.91049456259998</v>
      </c>
      <c r="Q303" s="172">
        <f>Calc!BC437</f>
        <v>-23.571718705258927</v>
      </c>
      <c r="R303" s="167">
        <f>Calc!BD437</f>
        <v>98.834107425191434</v>
      </c>
      <c r="S303" s="15">
        <f>Input!E437</f>
        <v>0</v>
      </c>
      <c r="T303" s="65"/>
      <c r="U303" s="65">
        <f>Input!K303</f>
        <v>7.1685439188419057E-3</v>
      </c>
      <c r="W303" s="65">
        <f>Calc!AS303</f>
        <v>2.2416462290106454E-5</v>
      </c>
      <c r="X303" s="65">
        <f>Calc!AT303</f>
        <v>8.69668522961009E-8</v>
      </c>
      <c r="Y303" s="65">
        <f>Calc!AN303</f>
        <v>1.0000237661650377</v>
      </c>
      <c r="Z303" s="65">
        <f>Calc!AO303</f>
        <v>2.7749460065780297E-3</v>
      </c>
      <c r="AA303" s="65">
        <f t="shared" si="38"/>
        <v>0.99785263572628957</v>
      </c>
      <c r="AB303" s="65">
        <f t="shared" si="39"/>
        <v>0.67827912549490521</v>
      </c>
    </row>
    <row r="304" spans="1:28" x14ac:dyDescent="0.2">
      <c r="A304" s="13">
        <f>Input!A461</f>
        <v>10368</v>
      </c>
      <c r="B304" s="13" t="str">
        <f>Input!B461</f>
        <v>Hu1-13</v>
      </c>
      <c r="C304" s="165">
        <f>Calc!O461*1000</f>
        <v>13713.375757789556</v>
      </c>
      <c r="D304" s="165">
        <f>Calc!P461*1000</f>
        <v>0.82871813564454022</v>
      </c>
      <c r="E304" s="165">
        <f>Calc!X461</f>
        <v>0.86458642863698554</v>
      </c>
      <c r="F304" s="165">
        <f>Calc!Y461</f>
        <v>2.9819226484022539E-3</v>
      </c>
      <c r="G304" s="165">
        <f>Calc!AN461</f>
        <v>0.99749027425044956</v>
      </c>
      <c r="H304" s="166">
        <f>Calc!AO461</f>
        <v>1.6925022829935583E-3</v>
      </c>
      <c r="I304" s="15">
        <f>Calc!AH461</f>
        <v>48353.560773492311</v>
      </c>
      <c r="J304" s="15">
        <f>Calc!AI461</f>
        <v>185.83537943738648</v>
      </c>
      <c r="K304" s="15">
        <f>Calc!AJ461</f>
        <v>-1.4685520789218254</v>
      </c>
      <c r="L304" s="15">
        <f>Calc!AK461</f>
        <v>0.68726549204518861</v>
      </c>
      <c r="M304" s="167">
        <f>Calc!AP461</f>
        <v>853.78890000000001</v>
      </c>
      <c r="N304" s="167" t="e">
        <f>Calc!AQ461</f>
        <v>#VALUE!</v>
      </c>
      <c r="O304" s="167">
        <f>Calc!AW461</f>
        <v>853.78719999999998</v>
      </c>
      <c r="P304" s="167">
        <f>Calc!AX461</f>
        <v>364.01150486149999</v>
      </c>
      <c r="Q304" s="172">
        <f>Calc!BC461</f>
        <v>-16.341626748454981</v>
      </c>
      <c r="R304" s="167">
        <f>Calc!BD461</f>
        <v>26.10714715957711</v>
      </c>
      <c r="S304" s="15">
        <f>Input!E461</f>
        <v>0</v>
      </c>
      <c r="T304" s="65"/>
      <c r="U304" s="65">
        <f>Input!K304</f>
        <v>7.1676229032974223E-3</v>
      </c>
      <c r="W304" s="65">
        <f>Calc!AS304</f>
        <v>4.1214170346726405E-5</v>
      </c>
      <c r="X304" s="65">
        <f>Calc!AT304</f>
        <v>7.5626109469020927E-8</v>
      </c>
      <c r="Y304" s="65">
        <f>Calc!AN304</f>
        <v>0.17588851017362583</v>
      </c>
      <c r="Z304" s="65">
        <f>Calc!AO304</f>
        <v>4.6484691848691943E-4</v>
      </c>
      <c r="AA304" s="65">
        <f t="shared" si="38"/>
        <v>0.99853144792107817</v>
      </c>
      <c r="AB304" s="65">
        <f t="shared" si="39"/>
        <v>0.18583537943738648</v>
      </c>
    </row>
    <row r="305" spans="1:28" x14ac:dyDescent="0.2">
      <c r="A305" s="13">
        <f>Input!A405</f>
        <v>10073</v>
      </c>
      <c r="B305" s="13" t="str">
        <f>Input!B405</f>
        <v>Hu1-13</v>
      </c>
      <c r="C305" s="165">
        <f>Calc!O405*1000</f>
        <v>13704.914111294784</v>
      </c>
      <c r="D305" s="165">
        <f>Calc!P405*1000</f>
        <v>1.774900820434514</v>
      </c>
      <c r="E305" s="165">
        <f>Calc!X405</f>
        <v>0.87747762762432502</v>
      </c>
      <c r="F305" s="165">
        <f>Calc!Y405</f>
        <v>1.2872405576600712E-2</v>
      </c>
      <c r="G305" s="165">
        <f>Calc!AN405</f>
        <v>0.99541646217586011</v>
      </c>
      <c r="H305" s="166">
        <f>Calc!AO405</f>
        <v>3.3056277853594266E-3</v>
      </c>
      <c r="I305" s="15">
        <f>Calc!AH405</f>
        <v>47514.8009027999</v>
      </c>
      <c r="J305" s="15">
        <f>Calc!AI405</f>
        <v>714.6418324926708</v>
      </c>
      <c r="K305" s="15">
        <f>Calc!AJ405</f>
        <v>-2.949677903027581</v>
      </c>
      <c r="L305" s="15">
        <f>Calc!AK405</f>
        <v>2.1108227288484906</v>
      </c>
      <c r="M305" s="167">
        <f>Calc!AP405</f>
        <v>871.0317</v>
      </c>
      <c r="N305" s="167" t="e">
        <f>Calc!AQ405</f>
        <v>#VALUE!</v>
      </c>
      <c r="O305" s="167">
        <f>Calc!AW405</f>
        <v>871.03</v>
      </c>
      <c r="P305" s="167">
        <f>Calc!AX405</f>
        <v>326.8855841477</v>
      </c>
      <c r="Q305" s="172">
        <f>Calc!BC405</f>
        <v>-34.459850777371969</v>
      </c>
      <c r="R305" s="167">
        <f>Calc!BD405</f>
        <v>145.97313779483514</v>
      </c>
      <c r="S305" s="15">
        <f>Input!E405</f>
        <v>0</v>
      </c>
      <c r="T305" s="65"/>
      <c r="U305" s="65">
        <f>Input!K305</f>
        <v>7.1682203955404662E-3</v>
      </c>
      <c r="W305" s="65">
        <f>Calc!AS305</f>
        <v>2.2422215898835071E-5</v>
      </c>
      <c r="X305" s="65">
        <f>Calc!AT305</f>
        <v>7.0788256014277336E-8</v>
      </c>
      <c r="Y305" s="65">
        <f>Calc!AN305</f>
        <v>0.99793564268010282</v>
      </c>
      <c r="Z305" s="65">
        <f>Calc!AO305</f>
        <v>2.5654706482559223E-3</v>
      </c>
      <c r="AA305" s="65">
        <f t="shared" si="38"/>
        <v>0.99705032209697242</v>
      </c>
      <c r="AB305" s="65">
        <f t="shared" si="39"/>
        <v>0.71464183249267077</v>
      </c>
    </row>
    <row r="306" spans="1:28" x14ac:dyDescent="0.2">
      <c r="A306" s="13">
        <f>Input!A449</f>
        <v>10073</v>
      </c>
      <c r="B306" s="13" t="str">
        <f>Input!B449</f>
        <v>Hu1-13</v>
      </c>
      <c r="C306" s="165">
        <f>Calc!O449*1000</f>
        <v>13701.839483684484</v>
      </c>
      <c r="D306" s="165">
        <f>Calc!P449*1000</f>
        <v>1.1292487917889407</v>
      </c>
      <c r="E306" s="165">
        <f>Calc!X449</f>
        <v>0.95510057776044333</v>
      </c>
      <c r="F306" s="165">
        <f>Calc!Y449</f>
        <v>2.9607517187527454E-3</v>
      </c>
      <c r="G306" s="165">
        <f>Calc!AN449</f>
        <v>0.99694540580753199</v>
      </c>
      <c r="H306" s="166">
        <f>Calc!AO449</f>
        <v>2.0554163844961598E-3</v>
      </c>
      <c r="I306" s="15">
        <f>Calc!AH449</f>
        <v>43710.419374767407</v>
      </c>
      <c r="J306" s="15">
        <f>Calc!AI449</f>
        <v>162.69134730058965</v>
      </c>
      <c r="K306" s="15">
        <f>Calc!AJ449</f>
        <v>-1.894269588179176</v>
      </c>
      <c r="L306" s="15">
        <f>Calc!AK449</f>
        <v>0.85416080437093567</v>
      </c>
      <c r="M306" s="167">
        <f>Calc!AP449</f>
        <v>874.52560000000005</v>
      </c>
      <c r="N306" s="167" t="e">
        <f>Calc!AQ449</f>
        <v>#VALUE!</v>
      </c>
      <c r="O306" s="167">
        <f>Calc!AW449</f>
        <v>874.52369999999996</v>
      </c>
      <c r="P306" s="167">
        <f>Calc!AX449</f>
        <v>363.7373253408</v>
      </c>
      <c r="Q306" s="172">
        <f>Calc!BC449</f>
        <v>-22.349225684275844</v>
      </c>
      <c r="R306" s="167">
        <f>Calc!BD449</f>
        <v>51.739783703233059</v>
      </c>
      <c r="S306" s="15">
        <f>Input!E449</f>
        <v>0</v>
      </c>
      <c r="T306" s="65"/>
      <c r="U306" s="65">
        <f>Input!K306</f>
        <v>7.1664129161497546E-3</v>
      </c>
      <c r="W306" s="65">
        <f>Calc!AS306</f>
        <v>1.738358109428724E-4</v>
      </c>
      <c r="X306" s="65">
        <f>Calc!AT306</f>
        <v>3.2303148215063939E-7</v>
      </c>
      <c r="Y306" s="65">
        <f>Calc!AN306</f>
        <v>0.19493794393709685</v>
      </c>
      <c r="Z306" s="65">
        <f>Calc!AO306</f>
        <v>5.4840766826046562E-4</v>
      </c>
      <c r="AA306" s="65">
        <f t="shared" si="38"/>
        <v>0.99810573041182082</v>
      </c>
      <c r="AB306" s="65">
        <f t="shared" si="39"/>
        <v>0.16269134730058965</v>
      </c>
    </row>
    <row r="307" spans="1:28" x14ac:dyDescent="0.2">
      <c r="A307" s="13">
        <f>Input!A71</f>
        <v>10073</v>
      </c>
      <c r="B307" s="13" t="str">
        <f>Input!B71</f>
        <v>Hu1-13</v>
      </c>
      <c r="C307" s="165">
        <f>Calc!O71*1000</f>
        <v>13701.892191978648</v>
      </c>
      <c r="D307" s="165">
        <f>Calc!P71*1000</f>
        <v>1.5916760932095446</v>
      </c>
      <c r="E307" s="165">
        <f>Calc!X71</f>
        <v>0.88504828912410294</v>
      </c>
      <c r="F307" s="165">
        <f>Calc!Y71</f>
        <v>3.3999425679203353E-3</v>
      </c>
      <c r="G307" s="165">
        <f>Calc!AN71</f>
        <v>0.99790559724868899</v>
      </c>
      <c r="H307" s="166">
        <f>Calc!AO71</f>
        <v>3.2966799785316011E-3</v>
      </c>
      <c r="I307" s="15">
        <f>Calc!AH71</f>
        <v>47215.747219175792</v>
      </c>
      <c r="J307" s="15">
        <f>Calc!AI71</f>
        <v>239.16372915211039</v>
      </c>
      <c r="K307" s="15">
        <f>Calc!AJ71</f>
        <v>-1.2792537098614831</v>
      </c>
      <c r="L307" s="15">
        <f>Calc!AK71</f>
        <v>1.5193765607423109</v>
      </c>
      <c r="M307" s="167">
        <f>Calc!AP71</f>
        <v>903.35599999999999</v>
      </c>
      <c r="N307" s="167" t="e">
        <f>Calc!AQ71</f>
        <v>#VALUE!</v>
      </c>
      <c r="O307" s="167">
        <f>Calc!AW71</f>
        <v>903.35419999999999</v>
      </c>
      <c r="P307" s="167">
        <f>Calc!AX71</f>
        <v>336.29558427900002</v>
      </c>
      <c r="Q307" s="172">
        <f>Calc!BC71</f>
        <v>-16.372393976442506</v>
      </c>
      <c r="R307" s="167">
        <f>Calc!BD71</f>
        <v>81.838748691953995</v>
      </c>
      <c r="S307" s="15">
        <f>Input!E71</f>
        <v>0</v>
      </c>
      <c r="T307" s="65"/>
      <c r="U307" s="65">
        <f>Input!K307</f>
        <v>7.1680392848431761E-3</v>
      </c>
      <c r="W307" s="65">
        <f>Calc!AS307</f>
        <v>2.2596238462455736E-5</v>
      </c>
      <c r="X307" s="65">
        <f>Calc!AT307</f>
        <v>1.2385009381423491E-7</v>
      </c>
      <c r="Y307" s="65">
        <f>Calc!AN307</f>
        <v>1.0009828027597152</v>
      </c>
      <c r="Z307" s="65">
        <f>Calc!AO307</f>
        <v>3.5493636686306832E-3</v>
      </c>
      <c r="AA307" s="65">
        <f t="shared" si="38"/>
        <v>0.99872074629013852</v>
      </c>
      <c r="AB307" s="65">
        <f t="shared" si="39"/>
        <v>0.2391637291521104</v>
      </c>
    </row>
    <row r="308" spans="1:28" x14ac:dyDescent="0.2">
      <c r="A308" s="13">
        <f>Input!A189</f>
        <v>10073</v>
      </c>
      <c r="B308" s="13" t="str">
        <f>Input!B189</f>
        <v>Hu1-13</v>
      </c>
      <c r="C308" s="165">
        <f>Calc!O189*1000</f>
        <v>13705.180277651558</v>
      </c>
      <c r="D308" s="165">
        <f>Calc!P189*1000</f>
        <v>1.9626606433866904</v>
      </c>
      <c r="E308" s="165">
        <f>Calc!X189</f>
        <v>0.92622559975511409</v>
      </c>
      <c r="F308" s="165">
        <f>Calc!Y189</f>
        <v>6.646811021464828E-3</v>
      </c>
      <c r="G308" s="165">
        <f>Calc!AN189</f>
        <v>0.99878495918357979</v>
      </c>
      <c r="H308" s="166">
        <f>Calc!AO189</f>
        <v>2.2015517173582114E-3</v>
      </c>
      <c r="I308" s="15">
        <f>Calc!AH189</f>
        <v>45167.265170940438</v>
      </c>
      <c r="J308" s="15">
        <f>Calc!AI189</f>
        <v>339.01469261232876</v>
      </c>
      <c r="K308" s="15">
        <f>Calc!AJ189</f>
        <v>-0.68077841067260003</v>
      </c>
      <c r="L308" s="15">
        <f>Calc!AK189</f>
        <v>3.0000329738910922</v>
      </c>
      <c r="M308" s="167">
        <f>Calc!AP189</f>
        <v>911.35080000000005</v>
      </c>
      <c r="N308" s="167" t="e">
        <f>Calc!AQ189</f>
        <v>#VALUE!</v>
      </c>
      <c r="O308" s="167">
        <f>Calc!AW189</f>
        <v>911.34900000000005</v>
      </c>
      <c r="P308" s="167">
        <f>Calc!AX189</f>
        <v>330.27747051379998</v>
      </c>
      <c r="Q308" s="172">
        <f>Calc!BC189</f>
        <v>-8.911683289423463</v>
      </c>
      <c r="R308" s="167">
        <f>Calc!BD189</f>
        <v>68.940111290234967</v>
      </c>
      <c r="S308" s="15">
        <f>Input!E189</f>
        <v>0</v>
      </c>
      <c r="T308" s="65"/>
      <c r="U308" s="65">
        <f>Input!K308</f>
        <v>7.1664437668563213E-3</v>
      </c>
      <c r="W308" s="65">
        <f>Calc!AS308</f>
        <v>1.3818468425238846E-4</v>
      </c>
      <c r="X308" s="65">
        <f>Calc!AT308</f>
        <v>2.8737156804925924E-7</v>
      </c>
      <c r="Y308" s="65">
        <f>Calc!AN308</f>
        <v>0.19646335441619339</v>
      </c>
      <c r="Z308" s="65">
        <f>Calc!AO308</f>
        <v>6.2405828527117597E-4</v>
      </c>
      <c r="AA308" s="65">
        <f t="shared" si="38"/>
        <v>0.9993192215893274</v>
      </c>
      <c r="AB308" s="65">
        <f t="shared" si="39"/>
        <v>0.33901469261232875</v>
      </c>
    </row>
    <row r="309" spans="1:28" x14ac:dyDescent="0.2">
      <c r="A309" s="13">
        <f>Input!A21</f>
        <v>9186</v>
      </c>
      <c r="B309" s="13" t="str">
        <f>Input!B21</f>
        <v>Hu1-13</v>
      </c>
      <c r="C309" s="165">
        <f>Calc!O21*1000</f>
        <v>13711.363329438695</v>
      </c>
      <c r="D309" s="165">
        <f>Calc!P21*1000</f>
        <v>1.1857369652557703</v>
      </c>
      <c r="E309" s="165">
        <f>Calc!X21</f>
        <v>0.88200649015681498</v>
      </c>
      <c r="F309" s="165">
        <f>Calc!Y21</f>
        <v>3.938507338168285E-3</v>
      </c>
      <c r="G309" s="165">
        <f>Calc!AN21</f>
        <v>1.0003433334145595</v>
      </c>
      <c r="H309" s="166">
        <f>Calc!AO21</f>
        <v>2.0267855849007595E-3</v>
      </c>
      <c r="I309" s="15">
        <f>Calc!AH21</f>
        <v>47527.149717524087</v>
      </c>
      <c r="J309" s="15">
        <f>Calc!AI21</f>
        <v>233.01546181316519</v>
      </c>
      <c r="K309" s="15">
        <f>Calc!AJ21</f>
        <v>0.36238071100402891</v>
      </c>
      <c r="L309" s="15">
        <f>Calc!AK21</f>
        <v>1.3259122855486027</v>
      </c>
      <c r="M309" s="167">
        <f>Calc!AP21</f>
        <v>940.95619999999997</v>
      </c>
      <c r="N309" s="167" t="e">
        <f>Calc!AQ21</f>
        <v>#VALUE!</v>
      </c>
      <c r="O309" s="167">
        <f>Calc!AW21</f>
        <v>940.95450000000005</v>
      </c>
      <c r="P309" s="167">
        <f>Calc!AX21</f>
        <v>360.03051429610002</v>
      </c>
      <c r="Q309" s="172">
        <f>Calc!BC21</f>
        <v>5.1570779190682785</v>
      </c>
      <c r="R309" s="167">
        <f>Calc!BD21</f>
        <v>30.799831741409001</v>
      </c>
      <c r="S309" s="15">
        <f>Input!E21</f>
        <v>0</v>
      </c>
      <c r="T309" s="65"/>
      <c r="U309" s="65">
        <f>Input!K309</f>
        <v>7.167739557997565E-3</v>
      </c>
      <c r="W309" s="65">
        <f>Calc!AS309</f>
        <v>2.1429536618957705E-5</v>
      </c>
      <c r="X309" s="65">
        <f>Calc!AT309</f>
        <v>6.2092253488512689E-8</v>
      </c>
      <c r="Y309" s="65">
        <f>Calc!AN309</f>
        <v>1.0001828901524654</v>
      </c>
      <c r="Z309" s="65">
        <f>Calc!AO309</f>
        <v>2.2361328252315685E-3</v>
      </c>
      <c r="AA309" s="65">
        <f t="shared" si="38"/>
        <v>1.000362380711004</v>
      </c>
      <c r="AB309" s="65">
        <f t="shared" si="39"/>
        <v>0.23301546181316518</v>
      </c>
    </row>
    <row r="310" spans="1:28" x14ac:dyDescent="0.2">
      <c r="A310" s="13">
        <f>Input!A23</f>
        <v>9186</v>
      </c>
      <c r="B310" s="13" t="str">
        <f>Input!B23</f>
        <v>Hu1-13</v>
      </c>
      <c r="C310" s="165">
        <f>Calc!O23*1000</f>
        <v>13711.363329438695</v>
      </c>
      <c r="D310" s="165">
        <f>Calc!P23*1000</f>
        <v>1.1857369652557703</v>
      </c>
      <c r="E310" s="165">
        <f>Calc!X23</f>
        <v>0.88200649015681498</v>
      </c>
      <c r="F310" s="165">
        <f>Calc!Y23</f>
        <v>3.938507338168285E-3</v>
      </c>
      <c r="G310" s="165">
        <f>Calc!AN23</f>
        <v>1.0003433334145595</v>
      </c>
      <c r="H310" s="166">
        <f>Calc!AO23</f>
        <v>2.0267855849007595E-3</v>
      </c>
      <c r="I310" s="15">
        <f>Calc!AH23</f>
        <v>47527.149717524087</v>
      </c>
      <c r="J310" s="15">
        <f>Calc!AI23</f>
        <v>233.01546181316519</v>
      </c>
      <c r="K310" s="15">
        <f>Calc!AJ23</f>
        <v>0.36238071100402891</v>
      </c>
      <c r="L310" s="15">
        <f>Calc!AK23</f>
        <v>1.3259122855486027</v>
      </c>
      <c r="M310" s="167">
        <f>Calc!AP23</f>
        <v>940.95619999999997</v>
      </c>
      <c r="N310" s="167" t="e">
        <f>Calc!AQ23</f>
        <v>#VALUE!</v>
      </c>
      <c r="O310" s="167">
        <f>Calc!AW23</f>
        <v>940.95450000000005</v>
      </c>
      <c r="P310" s="167">
        <f>Calc!AX23</f>
        <v>349.77896160590001</v>
      </c>
      <c r="Q310" s="172">
        <f>Calc!BC23</f>
        <v>5.1570779190682785</v>
      </c>
      <c r="R310" s="167">
        <f>Calc!BD23</f>
        <v>30.799831741409001</v>
      </c>
      <c r="S310" s="15">
        <f>Input!E23</f>
        <v>0</v>
      </c>
      <c r="T310" s="65"/>
      <c r="U310" s="65">
        <f>Input!K310</f>
        <v>7.1670884816424233E-3</v>
      </c>
      <c r="W310" s="65">
        <f>Calc!AS310</f>
        <v>3.9733566499737853E-2</v>
      </c>
      <c r="X310" s="65">
        <f>Calc!AT310</f>
        <v>8.4620834350044539E-5</v>
      </c>
      <c r="Y310" s="65">
        <f>Calc!AN310</f>
        <v>0.31496796450684988</v>
      </c>
      <c r="Z310" s="65">
        <f>Calc!AO310</f>
        <v>5.9828684574558496E-4</v>
      </c>
      <c r="AA310" s="65">
        <f t="shared" si="38"/>
        <v>1.000362380711004</v>
      </c>
      <c r="AB310" s="65">
        <f t="shared" si="39"/>
        <v>0.23301546181316518</v>
      </c>
    </row>
    <row r="311" spans="1:28" x14ac:dyDescent="0.2">
      <c r="A311" s="13">
        <f>Input!A305</f>
        <v>10073</v>
      </c>
      <c r="B311" s="13" t="str">
        <f>Input!B305</f>
        <v>Hu1-13</v>
      </c>
      <c r="C311" s="165">
        <f>Calc!O305*1000</f>
        <v>13699.690477603874</v>
      </c>
      <c r="D311" s="165">
        <f>Calc!P305*1000</f>
        <v>1.29083671751607</v>
      </c>
      <c r="E311" s="165">
        <f>Calc!X305</f>
        <v>0.93880007216549788</v>
      </c>
      <c r="F311" s="165">
        <f>Calc!Y305</f>
        <v>2.9625267955860398E-3</v>
      </c>
      <c r="G311" s="165">
        <f>Calc!AN305</f>
        <v>0.99793564268010282</v>
      </c>
      <c r="H311" s="166">
        <f>Calc!AO305</f>
        <v>2.5654706482559223E-3</v>
      </c>
      <c r="I311" s="15">
        <f>Calc!AH305</f>
        <v>44506.557566950818</v>
      </c>
      <c r="J311" s="15">
        <f>Calc!AI305</f>
        <v>181.10484636901884</v>
      </c>
      <c r="K311" s="15">
        <f>Calc!AJ305</f>
        <v>-1.3353396194694112</v>
      </c>
      <c r="L311" s="15">
        <f>Calc!AK305</f>
        <v>1.0397488654439824</v>
      </c>
      <c r="M311" s="167">
        <f>Calc!AP305</f>
        <v>967.98850000000004</v>
      </c>
      <c r="N311" s="167" t="e">
        <f>Calc!AQ305</f>
        <v>#VALUE!</v>
      </c>
      <c r="O311" s="167">
        <f>Calc!AW305</f>
        <v>967.98659999999995</v>
      </c>
      <c r="P311" s="167">
        <f>Calc!AX305</f>
        <v>355.5836207031</v>
      </c>
      <c r="Q311" s="172">
        <f>Calc!BC305</f>
        <v>-20.509781537193987</v>
      </c>
      <c r="R311" s="167">
        <f>Calc!BD305</f>
        <v>136.66384258981105</v>
      </c>
      <c r="S311" s="15">
        <f>Input!E305</f>
        <v>0</v>
      </c>
      <c r="T311" s="65"/>
      <c r="U311" s="65">
        <f>Input!K311</f>
        <v>7.1672364806843391E-3</v>
      </c>
      <c r="W311" s="65">
        <f>Calc!AS311</f>
        <v>2.1229990709056143E-5</v>
      </c>
      <c r="X311" s="65">
        <f>Calc!AT311</f>
        <v>8.4290525574691626E-8</v>
      </c>
      <c r="Y311" s="65">
        <f>Calc!AN311</f>
        <v>0.99789306044220738</v>
      </c>
      <c r="Z311" s="65">
        <f>Calc!AO311</f>
        <v>2.7954246908306565E-3</v>
      </c>
      <c r="AA311" s="65">
        <f t="shared" si="38"/>
        <v>0.99866466038053059</v>
      </c>
      <c r="AB311" s="65">
        <f t="shared" si="39"/>
        <v>0.18110484636901886</v>
      </c>
    </row>
    <row r="312" spans="1:28" ht="13.5" customHeight="1" x14ac:dyDescent="0.3">
      <c r="A312" s="42"/>
      <c r="B312" s="42"/>
      <c r="C312" s="202" t="s">
        <v>127</v>
      </c>
      <c r="D312" s="202" t="s">
        <v>33</v>
      </c>
      <c r="E312" s="203" t="s">
        <v>36</v>
      </c>
      <c r="F312" s="203" t="s">
        <v>37</v>
      </c>
      <c r="G312" s="204" t="s">
        <v>76</v>
      </c>
      <c r="H312" s="204" t="s">
        <v>77</v>
      </c>
      <c r="I312" s="207" t="s">
        <v>76</v>
      </c>
      <c r="J312" s="207" t="s">
        <v>37</v>
      </c>
      <c r="K312" s="209" t="s">
        <v>116</v>
      </c>
      <c r="L312" s="209" t="s">
        <v>117</v>
      </c>
      <c r="M312" s="211" t="s">
        <v>39</v>
      </c>
      <c r="N312" s="211" t="s">
        <v>39</v>
      </c>
      <c r="O312" s="211" t="s">
        <v>78</v>
      </c>
      <c r="P312" s="211" t="s">
        <v>39</v>
      </c>
      <c r="Q312" s="209" t="s">
        <v>116</v>
      </c>
      <c r="R312" s="209" t="s">
        <v>117</v>
      </c>
      <c r="S312" s="215" t="s">
        <v>12</v>
      </c>
    </row>
    <row r="313" spans="1:28" x14ac:dyDescent="0.2">
      <c r="A313" s="13">
        <f>Input!A11</f>
        <v>9186</v>
      </c>
      <c r="B313" s="13" t="str">
        <f>Input!B11</f>
        <v>Hu1-13</v>
      </c>
      <c r="C313" s="165">
        <f>Calc!O11*1000</f>
        <v>13714.61660292267</v>
      </c>
      <c r="D313" s="165">
        <f>Calc!P11*1000</f>
        <v>1.8492316862722671</v>
      </c>
      <c r="E313" s="165">
        <f>Calc!X11</f>
        <v>0.88107618608255911</v>
      </c>
      <c r="F313" s="165">
        <f>Calc!Y11</f>
        <v>3.1560212098886548E-3</v>
      </c>
      <c r="G313" s="165">
        <f>Calc!AN11</f>
        <v>1.0011673548150974</v>
      </c>
      <c r="H313" s="166">
        <f>Calc!AO11</f>
        <v>2.9754826002486414E-3</v>
      </c>
      <c r="I313" s="15">
        <f>Calc!AH11</f>
        <v>47627.821507261455</v>
      </c>
      <c r="J313" s="15">
        <f>Calc!AI11</f>
        <v>221.58690742439859</v>
      </c>
      <c r="K313" s="15">
        <f>Calc!AJ11</f>
        <v>-0.34271303606636661</v>
      </c>
      <c r="L313" s="15">
        <f>Calc!AK11</f>
        <v>1.1074727833995963</v>
      </c>
      <c r="M313" s="167" t="str">
        <f>Calc!AP11</f>
        <v>Out of range</v>
      </c>
      <c r="N313" s="167" t="e">
        <f>Calc!AQ11</f>
        <v>#VALUE!</v>
      </c>
      <c r="O313" s="167" t="str">
        <f>Calc!AW11</f>
        <v>Out of range</v>
      </c>
      <c r="P313" s="167">
        <f>Calc!AX11</f>
        <v>310.04738568020002</v>
      </c>
      <c r="Q313" s="172" t="e">
        <f>Calc!BC11</f>
        <v>#VALUE!</v>
      </c>
      <c r="R313" s="167" t="e">
        <f>Calc!BD11</f>
        <v>#VALUE!</v>
      </c>
      <c r="S313" s="15">
        <f>Input!E11</f>
        <v>0</v>
      </c>
      <c r="T313" s="65"/>
      <c r="U313" s="65">
        <f>Input!K313</f>
        <v>7.1619106453139599E-3</v>
      </c>
      <c r="W313" s="65">
        <f>Calc!AS313</f>
        <v>2.2586180534786231E-5</v>
      </c>
      <c r="X313" s="65">
        <f>Calc!AT313</f>
        <v>1.3618983977501302E-7</v>
      </c>
      <c r="Y313" s="65">
        <f>Calc!AN313</f>
        <v>1.0118712841056285</v>
      </c>
      <c r="Z313" s="65">
        <f>Calc!AO313</f>
        <v>2.9698086446439276E-3</v>
      </c>
      <c r="AA313" s="65">
        <f t="shared" ref="AA313:AA321" si="40">1+K313/1000</f>
        <v>0.99965728696393363</v>
      </c>
      <c r="AB313" s="65">
        <f t="shared" ref="AB313:AB321" si="41">J313/1000</f>
        <v>0.2215869074243986</v>
      </c>
    </row>
    <row r="314" spans="1:28" x14ac:dyDescent="0.2">
      <c r="A314" s="13">
        <f>Input!A13</f>
        <v>9186</v>
      </c>
      <c r="B314" s="13" t="str">
        <f>Input!B13</f>
        <v>Hu1-13</v>
      </c>
      <c r="C314" s="165">
        <f>Calc!O13*1000</f>
        <v>13714.133181175801</v>
      </c>
      <c r="D314" s="165">
        <f>Calc!P13*1000</f>
        <v>1.8621853858652171</v>
      </c>
      <c r="E314" s="165">
        <f>Calc!X13</f>
        <v>0.88242797751970758</v>
      </c>
      <c r="F314" s="165">
        <f>Calc!Y13</f>
        <v>4.6559186114210451E-3</v>
      </c>
      <c r="G314" s="165">
        <f>Calc!AN13</f>
        <v>0.99964393958778874</v>
      </c>
      <c r="H314" s="166">
        <f>Calc!AO13</f>
        <v>3.2568428658834281E-3</v>
      </c>
      <c r="I314" s="15">
        <f>Calc!AH13</f>
        <v>47480.82542522531</v>
      </c>
      <c r="J314" s="15">
        <f>Calc!AI13</f>
        <v>294.36218153574396</v>
      </c>
      <c r="K314" s="15">
        <f>Calc!AJ13</f>
        <v>-0.58342671298550197</v>
      </c>
      <c r="L314" s="15">
        <f>Calc!AK13</f>
        <v>1.5034202857280856</v>
      </c>
      <c r="M314" s="167" t="str">
        <f>Calc!AP13</f>
        <v>Out of range</v>
      </c>
      <c r="N314" s="167" t="e">
        <f>Calc!AQ13</f>
        <v>#VALUE!</v>
      </c>
      <c r="O314" s="167" t="str">
        <f>Calc!AW13</f>
        <v>Out of range</v>
      </c>
      <c r="P314" s="167">
        <f>Calc!AX13</f>
        <v>331.8797733788</v>
      </c>
      <c r="Q314" s="172" t="e">
        <f>Calc!BC13</f>
        <v>#VALUE!</v>
      </c>
      <c r="R314" s="167" t="e">
        <f>Calc!BD13</f>
        <v>#VALUE!</v>
      </c>
      <c r="S314" s="15">
        <f>Input!E13</f>
        <v>0</v>
      </c>
      <c r="T314" s="65"/>
      <c r="U314" s="65">
        <f>Input!K314</f>
        <v>7.1607167658212243E-3</v>
      </c>
      <c r="W314" s="65">
        <f>Calc!AS314</f>
        <v>0.27084680983367754</v>
      </c>
      <c r="X314" s="65">
        <f>Calc!AT314</f>
        <v>1.0448368887844941E-3</v>
      </c>
      <c r="Y314" s="65">
        <f>Calc!AN314</f>
        <v>1.3779733398705789</v>
      </c>
      <c r="Z314" s="65">
        <f>Calc!AO314</f>
        <v>2.3152599177246442E-3</v>
      </c>
      <c r="AA314" s="65">
        <f t="shared" si="40"/>
        <v>0.9994165732870145</v>
      </c>
      <c r="AB314" s="65">
        <f t="shared" si="41"/>
        <v>0.29436218153574395</v>
      </c>
    </row>
    <row r="315" spans="1:28" x14ac:dyDescent="0.2">
      <c r="A315" s="13">
        <f>Input!A15</f>
        <v>9186</v>
      </c>
      <c r="B315" s="13" t="str">
        <f>Input!B15</f>
        <v>Hu1-13</v>
      </c>
      <c r="C315" s="165">
        <f>Calc!O15*1000</f>
        <v>13711.835875187582</v>
      </c>
      <c r="D315" s="165">
        <f>Calc!P15*1000</f>
        <v>1.8254625166484479</v>
      </c>
      <c r="E315" s="165">
        <f>Calc!X15</f>
        <v>0.8920865548217437</v>
      </c>
      <c r="F315" s="165">
        <f>Calc!Y15</f>
        <v>6.247782958159559E-3</v>
      </c>
      <c r="G315" s="165">
        <f>Calc!AN15</f>
        <v>1.0034943849500806</v>
      </c>
      <c r="H315" s="166">
        <f>Calc!AO15</f>
        <v>3.0132735881025401E-3</v>
      </c>
      <c r="I315" s="15">
        <f>Calc!AH15</f>
        <v>47139.762308945799</v>
      </c>
      <c r="J315" s="15">
        <f>Calc!AI15</f>
        <v>359.15685773697192</v>
      </c>
      <c r="K315" s="15">
        <f>Calc!AJ15</f>
        <v>-3.5628487694789879</v>
      </c>
      <c r="L315" s="15">
        <f>Calc!AK15</f>
        <v>1.4513559446813336</v>
      </c>
      <c r="M315" s="167" t="str">
        <f>Calc!AP15</f>
        <v>Out of range</v>
      </c>
      <c r="N315" s="167" t="e">
        <f>Calc!AQ15</f>
        <v>#VALUE!</v>
      </c>
      <c r="O315" s="167" t="str">
        <f>Calc!AW15</f>
        <v>Out of range</v>
      </c>
      <c r="P315" s="167">
        <f>Calc!AX15</f>
        <v>0</v>
      </c>
      <c r="Q315" s="172" t="e">
        <f>Calc!BC15</f>
        <v>#VALUE!</v>
      </c>
      <c r="R315" s="167" t="e">
        <f>Calc!BD15</f>
        <v>#VALUE!</v>
      </c>
      <c r="S315" s="15">
        <f>Input!E15</f>
        <v>0</v>
      </c>
      <c r="T315" s="65"/>
      <c r="U315" s="65">
        <f>Input!K315</f>
        <v>7.1634054284943844E-3</v>
      </c>
      <c r="W315" s="65">
        <f>Calc!AS315</f>
        <v>1.6815839187313109E-5</v>
      </c>
      <c r="X315" s="65">
        <f>Calc!AT315</f>
        <v>4.7822178366983944E-7</v>
      </c>
      <c r="Y315" s="65">
        <f>Calc!AN315</f>
        <v>1.0071479539515293</v>
      </c>
      <c r="Z315" s="65">
        <f>Calc!AO315</f>
        <v>2.7190631397780128E-3</v>
      </c>
      <c r="AA315" s="65">
        <f t="shared" si="40"/>
        <v>0.99643715123052101</v>
      </c>
      <c r="AB315" s="65">
        <f t="shared" si="41"/>
        <v>0.35915685773697192</v>
      </c>
    </row>
    <row r="316" spans="1:28" x14ac:dyDescent="0.2">
      <c r="A316" s="13">
        <f>Input!A17</f>
        <v>9186</v>
      </c>
      <c r="B316" s="13" t="str">
        <f>Input!B17</f>
        <v>Hu1-13</v>
      </c>
      <c r="C316" s="165">
        <f>Calc!O17*1000</f>
        <v>13713.319181113869</v>
      </c>
      <c r="D316" s="165">
        <f>Calc!P17*1000</f>
        <v>1.6813790577290537</v>
      </c>
      <c r="E316" s="165">
        <f>Calc!X17</f>
        <v>0.89449363082412259</v>
      </c>
      <c r="F316" s="165">
        <f>Calc!Y17</f>
        <v>4.471171701631335E-3</v>
      </c>
      <c r="G316" s="165">
        <f>Calc!AN17</f>
        <v>1.0012860182240357</v>
      </c>
      <c r="H316" s="166">
        <f>Calc!AO17</f>
        <v>2.7327813702958535E-3</v>
      </c>
      <c r="I316" s="15">
        <f>Calc!AH17</f>
        <v>46914.523854083134</v>
      </c>
      <c r="J316" s="15">
        <f>Calc!AI17</f>
        <v>267.12207964119631</v>
      </c>
      <c r="K316" s="15">
        <f>Calc!AJ17</f>
        <v>-4.1911593111430001</v>
      </c>
      <c r="L316" s="15">
        <f>Calc!AK17</f>
        <v>1.631964622970649</v>
      </c>
      <c r="M316" s="167" t="str">
        <f>Calc!AP17</f>
        <v>Out of range</v>
      </c>
      <c r="N316" s="167" t="e">
        <f>Calc!AQ17</f>
        <v>#VALUE!</v>
      </c>
      <c r="O316" s="167" t="str">
        <f>Calc!AW17</f>
        <v>Out of range</v>
      </c>
      <c r="P316" s="167">
        <f>Calc!AX17</f>
        <v>105.1908041519</v>
      </c>
      <c r="Q316" s="172" t="e">
        <f>Calc!BC17</f>
        <v>#VALUE!</v>
      </c>
      <c r="R316" s="167" t="e">
        <f>Calc!BD17</f>
        <v>#VALUE!</v>
      </c>
      <c r="S316" s="15">
        <f>Input!E17</f>
        <v>0</v>
      </c>
      <c r="T316" s="65"/>
      <c r="U316" s="65">
        <f>Input!K316</f>
        <v>7.1636757736394897E-3</v>
      </c>
      <c r="W316" s="65">
        <f>Calc!AS316</f>
        <v>0.47083191852213763</v>
      </c>
      <c r="X316" s="65">
        <f>Calc!AT316</f>
        <v>8.2458040104172326E-4</v>
      </c>
      <c r="Y316" s="65">
        <f>Calc!AN316</f>
        <v>0.62870124654881065</v>
      </c>
      <c r="Z316" s="65">
        <f>Calc!AO316</f>
        <v>1.6993393931491827E-3</v>
      </c>
      <c r="AA316" s="65">
        <f t="shared" si="40"/>
        <v>0.995808840688857</v>
      </c>
      <c r="AB316" s="65">
        <f t="shared" si="41"/>
        <v>0.26712207964119633</v>
      </c>
    </row>
    <row r="317" spans="1:28" x14ac:dyDescent="0.2">
      <c r="A317" s="13">
        <f>Input!A19</f>
        <v>9186</v>
      </c>
      <c r="B317" s="13" t="str">
        <f>Input!B19</f>
        <v>Hu1-13</v>
      </c>
      <c r="C317" s="165">
        <f>Calc!O19*1000</f>
        <v>13709.465559763634</v>
      </c>
      <c r="D317" s="165">
        <f>Calc!P19*1000</f>
        <v>1.5396652798748784</v>
      </c>
      <c r="E317" s="165">
        <f>Calc!X19</f>
        <v>0.88985799514558916</v>
      </c>
      <c r="F317" s="165">
        <f>Calc!Y19</f>
        <v>4.3220453556014381E-3</v>
      </c>
      <c r="G317" s="165">
        <f>Calc!AN19</f>
        <v>1.0023089765246418</v>
      </c>
      <c r="H317" s="166">
        <f>Calc!AO19</f>
        <v>3.1070347596084407E-3</v>
      </c>
      <c r="I317" s="15">
        <f>Calc!AH19</f>
        <v>47193.834711640178</v>
      </c>
      <c r="J317" s="15">
        <f>Calc!AI19</f>
        <v>271.87552792353546</v>
      </c>
      <c r="K317" s="15">
        <f>Calc!AJ19</f>
        <v>-3.0284898937650295</v>
      </c>
      <c r="L317" s="15">
        <f>Calc!AK19</f>
        <v>1.7966429146713592</v>
      </c>
      <c r="M317" s="167" t="str">
        <f>Calc!AP19</f>
        <v>Out of range</v>
      </c>
      <c r="N317" s="167" t="e">
        <f>Calc!AQ19</f>
        <v>#VALUE!</v>
      </c>
      <c r="O317" s="167" t="str">
        <f>Calc!AW19</f>
        <v>Out of range</v>
      </c>
      <c r="P317" s="167">
        <f>Calc!AX19</f>
        <v>161.3068764329</v>
      </c>
      <c r="Q317" s="172" t="e">
        <f>Calc!BC19</f>
        <v>#VALUE!</v>
      </c>
      <c r="R317" s="167" t="e">
        <f>Calc!BD19</f>
        <v>#VALUE!</v>
      </c>
      <c r="S317" s="15">
        <f>Input!E19</f>
        <v>0</v>
      </c>
      <c r="T317" s="65"/>
      <c r="U317" s="65">
        <f>Input!K317</f>
        <v>7.1645841366706417E-3</v>
      </c>
      <c r="W317" s="65">
        <f>Calc!AS317</f>
        <v>2.1887359333890861E-5</v>
      </c>
      <c r="X317" s="65">
        <f>Calc!AT317</f>
        <v>4.3290716112669194E-7</v>
      </c>
      <c r="Y317" s="65">
        <f>Calc!AN317</f>
        <v>1.0069660450667923</v>
      </c>
      <c r="Z317" s="65">
        <f>Calc!AO317</f>
        <v>3.1931442826290618E-3</v>
      </c>
      <c r="AA317" s="65">
        <f t="shared" si="40"/>
        <v>0.99697151010623497</v>
      </c>
      <c r="AB317" s="65">
        <f t="shared" si="41"/>
        <v>0.27187552792353548</v>
      </c>
    </row>
    <row r="318" spans="1:28" x14ac:dyDescent="0.2">
      <c r="A318" s="13">
        <f>Input!A29</f>
        <v>9186</v>
      </c>
      <c r="B318" s="13" t="str">
        <f>Input!B29</f>
        <v>Hu1-13</v>
      </c>
      <c r="C318" s="165">
        <f>Calc!O29*1000</f>
        <v>13713.691946788294</v>
      </c>
      <c r="D318" s="165">
        <f>Calc!P29*1000</f>
        <v>1.3657373242694071</v>
      </c>
      <c r="E318" s="165">
        <f>Calc!X29</f>
        <v>0.90799666211728847</v>
      </c>
      <c r="F318" s="165">
        <f>Calc!Y29</f>
        <v>2.6406158338649717E-3</v>
      </c>
      <c r="G318" s="165">
        <f>Calc!AN29</f>
        <v>1.000598669366652</v>
      </c>
      <c r="H318" s="166">
        <f>Calc!AO29</f>
        <v>2.2025383574149327E-3</v>
      </c>
      <c r="I318" s="15">
        <f>Calc!AH29</f>
        <v>46186.376110155608</v>
      </c>
      <c r="J318" s="15">
        <f>Calc!AI29</f>
        <v>168.39322583156087</v>
      </c>
      <c r="K318" s="15">
        <f>Calc!AJ29</f>
        <v>-2.7733084306951206</v>
      </c>
      <c r="L318" s="15">
        <f>Calc!AK29</f>
        <v>1.0068069180893486</v>
      </c>
      <c r="M318" s="167" t="str">
        <f>Calc!AP29</f>
        <v>Out of range</v>
      </c>
      <c r="N318" s="167" t="e">
        <f>Calc!AQ29</f>
        <v>#VALUE!</v>
      </c>
      <c r="O318" s="167" t="str">
        <f>Calc!AW29</f>
        <v>Out of range</v>
      </c>
      <c r="P318" s="167">
        <f>Calc!AX29</f>
        <v>188.34762568599999</v>
      </c>
      <c r="Q318" s="172" t="e">
        <f>Calc!BC29</f>
        <v>#VALUE!</v>
      </c>
      <c r="R318" s="167" t="e">
        <f>Calc!BD29</f>
        <v>#VALUE!</v>
      </c>
      <c r="S318" s="15">
        <f>Input!E29</f>
        <v>0</v>
      </c>
      <c r="T318" s="65"/>
      <c r="U318" s="65">
        <f>Input!K318</f>
        <v>7.1654049241062874E-3</v>
      </c>
      <c r="W318" s="65">
        <f>Calc!AS318</f>
        <v>5.2073567640495443E-2</v>
      </c>
      <c r="X318" s="65">
        <f>Calc!AT318</f>
        <v>8.4395017888182439E-5</v>
      </c>
      <c r="Y318" s="65">
        <f>Calc!AN318</f>
        <v>8.991343909299033</v>
      </c>
      <c r="Z318" s="65">
        <f>Calc!AO318</f>
        <v>1.6126149845008847E-2</v>
      </c>
      <c r="AA318" s="65">
        <f t="shared" si="40"/>
        <v>0.99722669156930488</v>
      </c>
      <c r="AB318" s="65">
        <f t="shared" si="41"/>
        <v>0.16839322583156086</v>
      </c>
    </row>
    <row r="319" spans="1:28" x14ac:dyDescent="0.2">
      <c r="A319" s="13">
        <f>Input!A31</f>
        <v>9186</v>
      </c>
      <c r="B319" s="13" t="str">
        <f>Input!B31</f>
        <v>Hu1-13</v>
      </c>
      <c r="C319" s="165">
        <f>Calc!O31*1000</f>
        <v>13712.749508438885</v>
      </c>
      <c r="D319" s="165">
        <f>Calc!P31*1000</f>
        <v>0.83718499075132291</v>
      </c>
      <c r="E319" s="165">
        <f>Calc!X31</f>
        <v>0.91233340843329536</v>
      </c>
      <c r="F319" s="165">
        <f>Calc!Y31</f>
        <v>2.6455761491417612E-3</v>
      </c>
      <c r="G319" s="165">
        <f>Calc!AN31</f>
        <v>1.002218190293154</v>
      </c>
      <c r="H319" s="166">
        <f>Calc!AO31</f>
        <v>2.2397481383708813E-3</v>
      </c>
      <c r="I319" s="15">
        <f>Calc!AH31</f>
        <v>46038.066355265531</v>
      </c>
      <c r="J319" s="15">
        <f>Calc!AI31</f>
        <v>168.52291105168888</v>
      </c>
      <c r="K319" s="15">
        <f>Calc!AJ31</f>
        <v>-2.5593608339637974</v>
      </c>
      <c r="L319" s="15">
        <f>Calc!AK31</f>
        <v>0.99655348917563003</v>
      </c>
      <c r="M319" s="167" t="str">
        <f>Calc!AP31</f>
        <v>Out of range</v>
      </c>
      <c r="N319" s="167" t="e">
        <f>Calc!AQ31</f>
        <v>#VALUE!</v>
      </c>
      <c r="O319" s="167" t="str">
        <f>Calc!AW31</f>
        <v>Out of range</v>
      </c>
      <c r="P319" s="167">
        <f>Calc!AX31</f>
        <v>82.629604096700007</v>
      </c>
      <c r="Q319" s="172" t="e">
        <f>Calc!BC31</f>
        <v>#VALUE!</v>
      </c>
      <c r="R319" s="167" t="e">
        <f>Calc!BD31</f>
        <v>#VALUE!</v>
      </c>
      <c r="S319" s="15">
        <f>Input!E31</f>
        <v>0</v>
      </c>
      <c r="T319" s="65"/>
      <c r="U319" s="65">
        <f>Input!K319</f>
        <v>7.1636575378498119E-3</v>
      </c>
      <c r="W319" s="65">
        <f>Calc!AS319</f>
        <v>2.3328243481831167E-5</v>
      </c>
      <c r="X319" s="65">
        <f>Calc!AT319</f>
        <v>1.4011886081226498E-7</v>
      </c>
      <c r="Y319" s="65">
        <f>Calc!AN319</f>
        <v>1.0007235665732748</v>
      </c>
      <c r="Z319" s="65">
        <f>Calc!AO319</f>
        <v>2.9765547810744358E-3</v>
      </c>
      <c r="AA319" s="65">
        <f t="shared" si="40"/>
        <v>0.9974406391660362</v>
      </c>
      <c r="AB319" s="65">
        <f t="shared" si="41"/>
        <v>0.16852291105168887</v>
      </c>
    </row>
    <row r="320" spans="1:28" x14ac:dyDescent="0.2">
      <c r="A320" s="13">
        <f>Input!A33</f>
        <v>9186</v>
      </c>
      <c r="B320" s="13" t="str">
        <f>Input!B33</f>
        <v>Hu1-13</v>
      </c>
      <c r="C320" s="165">
        <f>Calc!O33*1000</f>
        <v>13713.814755985515</v>
      </c>
      <c r="D320" s="165">
        <f>Calc!P33*1000</f>
        <v>1.0169089771435089</v>
      </c>
      <c r="E320" s="165">
        <f>Calc!X33</f>
        <v>0.90707981114933134</v>
      </c>
      <c r="F320" s="165">
        <f>Calc!Y33</f>
        <v>3.1034735193162344E-3</v>
      </c>
      <c r="G320" s="165">
        <f>Calc!AN33</f>
        <v>1.0019871502124338</v>
      </c>
      <c r="H320" s="166">
        <f>Calc!AO33</f>
        <v>1.9696487495712025E-3</v>
      </c>
      <c r="I320" s="15">
        <f>Calc!AH33</f>
        <v>46297.629923077293</v>
      </c>
      <c r="J320" s="15">
        <f>Calc!AI33</f>
        <v>182.65311349029312</v>
      </c>
      <c r="K320" s="15">
        <f>Calc!AJ33</f>
        <v>-1.2126310360826009</v>
      </c>
      <c r="L320" s="15">
        <f>Calc!AK33</f>
        <v>1.3325116817800631</v>
      </c>
      <c r="M320" s="167" t="str">
        <f>Calc!AP33</f>
        <v>Out of range</v>
      </c>
      <c r="N320" s="167" t="e">
        <f>Calc!AQ33</f>
        <v>#VALUE!</v>
      </c>
      <c r="O320" s="167" t="str">
        <f>Calc!AW33</f>
        <v>Out of range</v>
      </c>
      <c r="P320" s="167">
        <f>Calc!AX33</f>
        <v>198.5196919988</v>
      </c>
      <c r="Q320" s="172" t="e">
        <f>Calc!BC33</f>
        <v>#VALUE!</v>
      </c>
      <c r="R320" s="167" t="e">
        <f>Calc!BD33</f>
        <v>#VALUE!</v>
      </c>
      <c r="S320" s="15">
        <f>Input!E33</f>
        <v>0</v>
      </c>
      <c r="T320" s="65"/>
      <c r="U320" s="65">
        <f>Input!K320</f>
        <v>7.1624818922232719E-3</v>
      </c>
      <c r="W320" s="65">
        <f>Calc!AS320</f>
        <v>0.70546166878344951</v>
      </c>
      <c r="X320" s="65">
        <f>Calc!AT320</f>
        <v>1.1983843741070822E-3</v>
      </c>
      <c r="Y320" s="65">
        <f>Calc!AN320</f>
        <v>0.93404640506600733</v>
      </c>
      <c r="Z320" s="65">
        <f>Calc!AO320</f>
        <v>2.8574001447312326E-3</v>
      </c>
      <c r="AA320" s="65">
        <f t="shared" si="40"/>
        <v>0.9987873689639174</v>
      </c>
      <c r="AB320" s="65">
        <f t="shared" si="41"/>
        <v>0.18265311349029312</v>
      </c>
    </row>
    <row r="321" spans="1:28" x14ac:dyDescent="0.2">
      <c r="A321" s="13">
        <f>Input!A35</f>
        <v>9186</v>
      </c>
      <c r="B321" s="13" t="str">
        <f>Input!B35</f>
        <v>Hu1-13</v>
      </c>
      <c r="C321" s="165">
        <f>Calc!O35*1000</f>
        <v>13713.054731855824</v>
      </c>
      <c r="D321" s="165">
        <f>Calc!P35*1000</f>
        <v>1.1422569325322982</v>
      </c>
      <c r="E321" s="165">
        <f>Calc!X35</f>
        <v>0.90677909787093824</v>
      </c>
      <c r="F321" s="165">
        <f>Calc!Y35</f>
        <v>3.5314255862150586E-3</v>
      </c>
      <c r="G321" s="165">
        <f>Calc!AN35</f>
        <v>1.0061122644204818</v>
      </c>
      <c r="H321" s="166">
        <f>Calc!AO35</f>
        <v>2.6151683465332853E-3</v>
      </c>
      <c r="I321" s="15">
        <f>Calc!AH35</f>
        <v>46501.073724175018</v>
      </c>
      <c r="J321" s="15">
        <f>Calc!AI35</f>
        <v>217.69373654552817</v>
      </c>
      <c r="K321" s="15">
        <f>Calc!AJ35</f>
        <v>-1.2824168870068098</v>
      </c>
      <c r="L321" s="15">
        <f>Calc!AK35</f>
        <v>1.0514234589246578</v>
      </c>
      <c r="M321" s="167" t="str">
        <f>Calc!AP35</f>
        <v>Out of range</v>
      </c>
      <c r="N321" s="167" t="e">
        <f>Calc!AQ35</f>
        <v>#VALUE!</v>
      </c>
      <c r="O321" s="167" t="str">
        <f>Calc!AW35</f>
        <v>Out of range</v>
      </c>
      <c r="P321" s="167">
        <f>Calc!AX35</f>
        <v>59.191503547000003</v>
      </c>
      <c r="Q321" s="172" t="e">
        <f>Calc!BC35</f>
        <v>#VALUE!</v>
      </c>
      <c r="R321" s="167" t="e">
        <f>Calc!BD35</f>
        <v>#VALUE!</v>
      </c>
      <c r="S321" s="15">
        <f>Input!E35</f>
        <v>0</v>
      </c>
      <c r="T321" s="65"/>
      <c r="U321" s="65">
        <f>Input!K321</f>
        <v>7.164233308140029E-3</v>
      </c>
      <c r="W321" s="65">
        <f>Calc!AS321</f>
        <v>2.0968204499850955E-5</v>
      </c>
      <c r="X321" s="65">
        <f>Calc!AT321</f>
        <v>2.4589208046821442E-7</v>
      </c>
      <c r="Y321" s="65">
        <f>Calc!AN321</f>
        <v>0.99644203358284622</v>
      </c>
      <c r="Z321" s="65">
        <f>Calc!AO321</f>
        <v>2.7536303295121857E-3</v>
      </c>
      <c r="AA321" s="65">
        <f t="shared" si="40"/>
        <v>0.99871758311299319</v>
      </c>
      <c r="AB321" s="65">
        <f t="shared" si="41"/>
        <v>0.21769373654552818</v>
      </c>
    </row>
    <row r="322" spans="1:28" ht="13.5" customHeight="1" x14ac:dyDescent="0.2">
      <c r="A322" s="13">
        <f>Input!A37</f>
        <v>9186</v>
      </c>
      <c r="B322" s="13" t="str">
        <f>Input!B37</f>
        <v>Hu1-13</v>
      </c>
      <c r="C322" s="165">
        <f>Calc!O37*1000</f>
        <v>13712.232145318098</v>
      </c>
      <c r="D322" s="165">
        <f>Calc!P37*1000</f>
        <v>1.2018038671020177</v>
      </c>
      <c r="E322" s="165">
        <f>Calc!X37</f>
        <v>0.90097688322411829</v>
      </c>
      <c r="F322" s="165">
        <f>Calc!Y37</f>
        <v>3.4058788312288767E-3</v>
      </c>
      <c r="G322" s="165">
        <f>Calc!AN37</f>
        <v>1.0031214092932303</v>
      </c>
      <c r="H322" s="166">
        <f>Calc!AO37</f>
        <v>1.9742583342366566E-3</v>
      </c>
      <c r="I322" s="15">
        <f>Calc!AH37</f>
        <v>46658.614409361289</v>
      </c>
      <c r="J322" s="15">
        <f>Calc!AI37</f>
        <v>198.81036724529508</v>
      </c>
      <c r="K322" s="15">
        <f>Calc!AJ37</f>
        <v>-1.4889954750807455</v>
      </c>
      <c r="L322" s="15">
        <f>Calc!AK37</f>
        <v>0.79218768017764729</v>
      </c>
      <c r="M322" s="167" t="str">
        <f>Calc!AP37</f>
        <v>Out of range</v>
      </c>
      <c r="N322" s="167" t="e">
        <f>Calc!AQ37</f>
        <v>#VALUE!</v>
      </c>
      <c r="O322" s="167" t="str">
        <f>Calc!AW37</f>
        <v>Out of range</v>
      </c>
      <c r="P322" s="167">
        <f>Calc!AX37</f>
        <v>64.754120313000001</v>
      </c>
      <c r="Q322" s="172" t="e">
        <f>Calc!BC37</f>
        <v>#VALUE!</v>
      </c>
      <c r="R322" s="167" t="e">
        <f>Calc!BD37</f>
        <v>#VALUE!</v>
      </c>
      <c r="S322" s="15">
        <f>Input!E37</f>
        <v>0</v>
      </c>
    </row>
    <row r="323" spans="1:28" x14ac:dyDescent="0.2">
      <c r="A323" s="13">
        <f>Input!A39</f>
        <v>9186</v>
      </c>
      <c r="B323" s="13" t="str">
        <f>Input!B39</f>
        <v>Hu1-13</v>
      </c>
      <c r="C323" s="165">
        <f>Calc!O39*1000</f>
        <v>13712.641610859608</v>
      </c>
      <c r="D323" s="165">
        <f>Calc!P39*1000</f>
        <v>1.2920137339590754</v>
      </c>
      <c r="E323" s="165">
        <f>Calc!X39</f>
        <v>0.90700098505917215</v>
      </c>
      <c r="F323" s="165">
        <f>Calc!Y39</f>
        <v>3.0098415022447285E-3</v>
      </c>
      <c r="G323" s="165">
        <f>Calc!AN39</f>
        <v>1.00360165417124</v>
      </c>
      <c r="H323" s="166">
        <f>Calc!AO39</f>
        <v>2.391639226967484E-3</v>
      </c>
      <c r="I323" s="15">
        <f>Calc!AH39</f>
        <v>46372.292283726521</v>
      </c>
      <c r="J323" s="15">
        <f>Calc!AI39</f>
        <v>189.40240385337458</v>
      </c>
      <c r="K323" s="15">
        <f>Calc!AJ39</f>
        <v>-0.23234660565329968</v>
      </c>
      <c r="L323" s="15">
        <f>Calc!AK39</f>
        <v>1.1529754408982249</v>
      </c>
      <c r="M323" s="167" t="str">
        <f>Calc!AP39</f>
        <v>Out of range</v>
      </c>
      <c r="N323" s="167" t="e">
        <f>Calc!AQ39</f>
        <v>#VALUE!</v>
      </c>
      <c r="O323" s="167" t="str">
        <f>Calc!AW39</f>
        <v>Out of range</v>
      </c>
      <c r="P323" s="167">
        <f>Calc!AX39</f>
        <v>172.27080481959999</v>
      </c>
      <c r="Q323" s="172" t="e">
        <f>Calc!BC39</f>
        <v>#VALUE!</v>
      </c>
      <c r="R323" s="167" t="e">
        <f>Calc!BD39</f>
        <v>#VALUE!</v>
      </c>
      <c r="S323" s="15">
        <f>Input!E39</f>
        <v>0</v>
      </c>
      <c r="T323" s="65"/>
      <c r="U323" s="65">
        <f>Input!K323</f>
        <v>7.1655564884888527E-3</v>
      </c>
      <c r="W323" s="65">
        <f>Calc!AS323</f>
        <v>2.2359778734488729E-5</v>
      </c>
      <c r="X323" s="65">
        <f>Calc!AT323</f>
        <v>1.1249465450013226E-7</v>
      </c>
      <c r="Y323" s="65">
        <f>Calc!AN323</f>
        <v>1.0046617791511074</v>
      </c>
      <c r="Z323" s="65">
        <f>Calc!AO323</f>
        <v>2.5255415873500948E-3</v>
      </c>
      <c r="AA323" s="65">
        <f t="shared" ref="AA323:AA333" si="42">1+K323/1000</f>
        <v>0.9997676533943467</v>
      </c>
      <c r="AB323" s="65">
        <f t="shared" ref="AB323:AB333" si="43">J323/1000</f>
        <v>0.18940240385337459</v>
      </c>
    </row>
    <row r="324" spans="1:28" x14ac:dyDescent="0.2">
      <c r="A324" s="13">
        <f>Input!A41</f>
        <v>9186</v>
      </c>
      <c r="B324" s="13" t="str">
        <f>Input!B41</f>
        <v>Hu1-13</v>
      </c>
      <c r="C324" s="165">
        <f>Calc!O41*1000</f>
        <v>13712.641610859608</v>
      </c>
      <c r="D324" s="165">
        <f>Calc!P41*1000</f>
        <v>1.2920137339590754</v>
      </c>
      <c r="E324" s="165">
        <f>Calc!X41</f>
        <v>0.90700098505917215</v>
      </c>
      <c r="F324" s="165">
        <f>Calc!Y41</f>
        <v>3.0098415022447285E-3</v>
      </c>
      <c r="G324" s="165">
        <f>Calc!AN41</f>
        <v>1.00360165417124</v>
      </c>
      <c r="H324" s="166">
        <f>Calc!AO41</f>
        <v>2.391639226967484E-3</v>
      </c>
      <c r="I324" s="15">
        <f>Calc!AH41</f>
        <v>46372.292283726521</v>
      </c>
      <c r="J324" s="15">
        <f>Calc!AI41</f>
        <v>189.40240385337458</v>
      </c>
      <c r="K324" s="15">
        <f>Calc!AJ41</f>
        <v>-0.23234660565329968</v>
      </c>
      <c r="L324" s="15">
        <f>Calc!AK41</f>
        <v>1.1529754408982249</v>
      </c>
      <c r="M324" s="167" t="str">
        <f>Calc!AP41</f>
        <v>Out of range</v>
      </c>
      <c r="N324" s="167" t="e">
        <f>Calc!AQ41</f>
        <v>#VALUE!</v>
      </c>
      <c r="O324" s="167" t="str">
        <f>Calc!AW41</f>
        <v>Out of range</v>
      </c>
      <c r="P324" s="167">
        <f>Calc!AX41</f>
        <v>202.40126787860001</v>
      </c>
      <c r="Q324" s="172" t="e">
        <f>Calc!BC41</f>
        <v>#VALUE!</v>
      </c>
      <c r="R324" s="167" t="e">
        <f>Calc!BD41</f>
        <v>#VALUE!</v>
      </c>
      <c r="S324" s="15">
        <f>Input!E41</f>
        <v>0</v>
      </c>
      <c r="T324" s="65"/>
      <c r="U324" s="65">
        <f>Input!K324</f>
        <v>7.1597920494491608E-3</v>
      </c>
      <c r="W324" s="65">
        <f>Calc!AS324</f>
        <v>2.2159923868304541E-5</v>
      </c>
      <c r="X324" s="65">
        <f>Calc!AT324</f>
        <v>9.8341891209092369E-8</v>
      </c>
      <c r="Y324" s="65">
        <f>Calc!AN324</f>
        <v>2.7359171237478419E-3</v>
      </c>
      <c r="Z324" s="65">
        <f>Calc!AO324</f>
        <v>9.7850197667723003E-5</v>
      </c>
      <c r="AA324" s="65">
        <f t="shared" si="42"/>
        <v>0.9997676533943467</v>
      </c>
      <c r="AB324" s="65">
        <f t="shared" si="43"/>
        <v>0.18940240385337459</v>
      </c>
    </row>
    <row r="325" spans="1:28" x14ac:dyDescent="0.2">
      <c r="A325" s="13">
        <f>Input!A43</f>
        <v>10073</v>
      </c>
      <c r="B325" s="13" t="str">
        <f>Input!B43</f>
        <v>Hu1-13</v>
      </c>
      <c r="C325" s="165">
        <f>Calc!O43*1000</f>
        <v>13704.189751350532</v>
      </c>
      <c r="D325" s="165">
        <f>Calc!P43*1000</f>
        <v>1.4262464164806337</v>
      </c>
      <c r="E325" s="165">
        <f>Calc!X43</f>
        <v>0.88710512987407131</v>
      </c>
      <c r="F325" s="165">
        <f>Calc!Y43</f>
        <v>3.5960335388887975E-3</v>
      </c>
      <c r="G325" s="165">
        <f>Calc!AN43</f>
        <v>0.99770358600445319</v>
      </c>
      <c r="H325" s="166">
        <f>Calc!AO43</f>
        <v>2.7801409920090218E-3</v>
      </c>
      <c r="I325" s="15">
        <f>Calc!AH43</f>
        <v>47104.634153329622</v>
      </c>
      <c r="J325" s="15">
        <f>Calc!AI43</f>
        <v>231.65824223023773</v>
      </c>
      <c r="K325" s="15">
        <f>Calc!AJ43</f>
        <v>-2.7945877509847339</v>
      </c>
      <c r="L325" s="15">
        <f>Calc!AK43</f>
        <v>1.1456452382453381</v>
      </c>
      <c r="M325" s="167" t="str">
        <f>Calc!AP43</f>
        <v>Out of range</v>
      </c>
      <c r="N325" s="167" t="e">
        <f>Calc!AQ43</f>
        <v>#VALUE!</v>
      </c>
      <c r="O325" s="167" t="str">
        <f>Calc!AW43</f>
        <v>Out of range</v>
      </c>
      <c r="P325" s="167">
        <f>Calc!AX43</f>
        <v>326.7949313268</v>
      </c>
      <c r="Q325" s="172" t="e">
        <f>Calc!BC43</f>
        <v>#VALUE!</v>
      </c>
      <c r="R325" s="167" t="e">
        <f>Calc!BD43</f>
        <v>#VALUE!</v>
      </c>
      <c r="S325" s="15">
        <f>Input!E43</f>
        <v>0</v>
      </c>
      <c r="T325" s="65"/>
      <c r="U325" s="65">
        <f>Input!K325</f>
        <v>7.1652659989337227E-3</v>
      </c>
      <c r="W325" s="65">
        <f>Calc!AS325</f>
        <v>2.2350797810078731E-5</v>
      </c>
      <c r="X325" s="65">
        <f>Calc!AT325</f>
        <v>9.3812083641167059E-8</v>
      </c>
      <c r="Y325" s="65">
        <f>Calc!AN325</f>
        <v>1.0024092468694785</v>
      </c>
      <c r="Z325" s="65">
        <f>Calc!AO325</f>
        <v>2.9037745631472068E-3</v>
      </c>
      <c r="AA325" s="65">
        <f t="shared" si="42"/>
        <v>0.99720541224901527</v>
      </c>
      <c r="AB325" s="65">
        <f t="shared" si="43"/>
        <v>0.23165824223023773</v>
      </c>
    </row>
    <row r="326" spans="1:28" x14ac:dyDescent="0.2">
      <c r="A326" s="65">
        <f>Input!A44</f>
        <v>9808</v>
      </c>
      <c r="B326" s="65" t="str">
        <f>Input!B44</f>
        <v>JD 3</v>
      </c>
      <c r="C326" s="169">
        <f>Calc!O44*1000</f>
        <v>1865.5877320667062</v>
      </c>
      <c r="D326" s="169">
        <f>Calc!P44*1000</f>
        <v>0.10762773824939029</v>
      </c>
      <c r="E326" s="169">
        <f>Calc!X44</f>
        <v>329.38290227425256</v>
      </c>
      <c r="F326" s="169">
        <f>Calc!Y44</f>
        <v>0.65188647225550678</v>
      </c>
      <c r="G326" s="169">
        <f>Calc!AN44</f>
        <v>1.7161531121406857</v>
      </c>
      <c r="H326" s="68">
        <f>Calc!AO44</f>
        <v>2.9785387375270752E-3</v>
      </c>
      <c r="I326" s="67">
        <f>Calc!AH44</f>
        <v>29.719625580731755</v>
      </c>
      <c r="J326" s="67">
        <f>Calc!AI44</f>
        <v>7.8213109070627562E-2</v>
      </c>
      <c r="K326" s="67">
        <f>Calc!AJ44</f>
        <v>404.11559003493471</v>
      </c>
      <c r="L326" s="67">
        <f>Calc!AK44</f>
        <v>0.92409290374155961</v>
      </c>
      <c r="M326" s="170" t="str">
        <f>Calc!AP44</f>
        <v>Out of range</v>
      </c>
      <c r="N326" s="170" t="e">
        <f>Calc!AQ44</f>
        <v>#VALUE!</v>
      </c>
      <c r="O326" s="170" t="str">
        <f>Calc!AW44</f>
        <v>Out of range</v>
      </c>
      <c r="P326" s="170" t="e">
        <f>Calc!AY44</f>
        <v>#VALUE!</v>
      </c>
      <c r="Q326" s="171" t="e">
        <f>Calc!BC44</f>
        <v>#VALUE!</v>
      </c>
      <c r="R326" s="170" t="e">
        <f>Calc!BD44</f>
        <v>#VALUE!</v>
      </c>
      <c r="S326" s="67">
        <f>Input!E44</f>
        <v>-247</v>
      </c>
      <c r="T326" s="65"/>
      <c r="U326" s="65">
        <f>Input!K326</f>
        <v>7.1606255915343938E-3</v>
      </c>
      <c r="W326" s="65">
        <f>Calc!AS326</f>
        <v>1.1198947701445249E-5</v>
      </c>
      <c r="X326" s="65">
        <f>Calc!AT326</f>
        <v>4.973305223008661E-8</v>
      </c>
      <c r="Y326" s="65">
        <f>Calc!AN326</f>
        <v>6.0910259471251248E-3</v>
      </c>
      <c r="Z326" s="65">
        <f>Calc!AO326</f>
        <v>1.1285033642628209E-4</v>
      </c>
      <c r="AA326" s="65">
        <f t="shared" si="42"/>
        <v>1.4041155900349347</v>
      </c>
      <c r="AB326" s="65">
        <f t="shared" si="43"/>
        <v>7.8213109070627562E-5</v>
      </c>
    </row>
    <row r="327" spans="1:28" x14ac:dyDescent="0.2">
      <c r="A327" s="13">
        <f>Input!A45</f>
        <v>10073</v>
      </c>
      <c r="B327" s="13" t="str">
        <f>Input!B45</f>
        <v>Hu1-13</v>
      </c>
      <c r="C327" s="165">
        <f>Calc!O45*1000</f>
        <v>13703.670174888228</v>
      </c>
      <c r="D327" s="165">
        <f>Calc!P45*1000</f>
        <v>1.4821734542811515</v>
      </c>
      <c r="E327" s="165">
        <f>Calc!X45</f>
        <v>0.87244739660383874</v>
      </c>
      <c r="F327" s="165">
        <f>Calc!Y45</f>
        <v>3.6982742730772588E-3</v>
      </c>
      <c r="G327" s="165">
        <f>Calc!AN45</f>
        <v>1.0031662754210908</v>
      </c>
      <c r="H327" s="166">
        <f>Calc!AO45</f>
        <v>2.1102661825194201E-3</v>
      </c>
      <c r="I327" s="15">
        <f>Calc!AH45</f>
        <v>48156.442792164948</v>
      </c>
      <c r="J327" s="15">
        <f>Calc!AI45</f>
        <v>227.8277453831777</v>
      </c>
      <c r="K327" s="15">
        <f>Calc!AJ45</f>
        <v>-3.3920850288132742</v>
      </c>
      <c r="L327" s="15">
        <f>Calc!AK45</f>
        <v>1.028842222782971</v>
      </c>
      <c r="M327" s="167" t="str">
        <f>Calc!AP45</f>
        <v>Out of range</v>
      </c>
      <c r="N327" s="167" t="e">
        <f>Calc!AQ45</f>
        <v>#VALUE!</v>
      </c>
      <c r="O327" s="167" t="str">
        <f>Calc!AW45</f>
        <v>Out of range</v>
      </c>
      <c r="P327" s="167">
        <f>Calc!AX45</f>
        <v>0</v>
      </c>
      <c r="Q327" s="172" t="e">
        <f>Calc!BC45</f>
        <v>#VALUE!</v>
      </c>
      <c r="R327" s="167" t="e">
        <f>Calc!BD45</f>
        <v>#VALUE!</v>
      </c>
      <c r="S327" s="15">
        <f>Input!E45</f>
        <v>0</v>
      </c>
      <c r="T327" s="65"/>
      <c r="U327" s="65">
        <f>Input!K327</f>
        <v>7.161461951303601E-3</v>
      </c>
      <c r="W327" s="65">
        <f>Calc!AS327</f>
        <v>2.2217762856745246E-5</v>
      </c>
      <c r="X327" s="65">
        <f>Calc!AT327</f>
        <v>9.694347736763413E-8</v>
      </c>
      <c r="Y327" s="65">
        <f>Calc!AN327</f>
        <v>1.0005027099523724</v>
      </c>
      <c r="Z327" s="65">
        <f>Calc!AO327</f>
        <v>2.1026158211496448E-3</v>
      </c>
      <c r="AA327" s="65">
        <f t="shared" si="42"/>
        <v>0.99660791497118673</v>
      </c>
      <c r="AB327" s="65">
        <f t="shared" si="43"/>
        <v>0.22782774538317771</v>
      </c>
    </row>
    <row r="328" spans="1:28" x14ac:dyDescent="0.2">
      <c r="A328" s="13">
        <f>Input!A49</f>
        <v>10073</v>
      </c>
      <c r="B328" s="13" t="str">
        <f>Input!B49</f>
        <v>Hu1-13</v>
      </c>
      <c r="C328" s="165">
        <f>Calc!O49*1000</f>
        <v>13703.127486413954</v>
      </c>
      <c r="D328" s="165">
        <f>Calc!P49*1000</f>
        <v>1.6171106002106053</v>
      </c>
      <c r="E328" s="165">
        <f>Calc!X49</f>
        <v>0.87897126435435613</v>
      </c>
      <c r="F328" s="165">
        <f>Calc!Y49</f>
        <v>3.9975410974282645E-3</v>
      </c>
      <c r="G328" s="165">
        <f>Calc!AN49</f>
        <v>0.99796820749733661</v>
      </c>
      <c r="H328" s="166">
        <f>Calc!AO49</f>
        <v>2.2625681623858001E-3</v>
      </c>
      <c r="I328" s="15">
        <f>Calc!AH49</f>
        <v>47549.45640078545</v>
      </c>
      <c r="J328" s="15">
        <f>Calc!AI49</f>
        <v>241.56925148484834</v>
      </c>
      <c r="K328" s="15">
        <f>Calc!AJ49</f>
        <v>-1.7962894671323948</v>
      </c>
      <c r="L328" s="15">
        <f>Calc!AK49</f>
        <v>1.3513203659214621</v>
      </c>
      <c r="M328" s="167" t="str">
        <f>Calc!AP49</f>
        <v>Out of range</v>
      </c>
      <c r="N328" s="167" t="e">
        <f>Calc!AQ49</f>
        <v>#VALUE!</v>
      </c>
      <c r="O328" s="167" t="str">
        <f>Calc!AW49</f>
        <v>Out of range</v>
      </c>
      <c r="P328" s="167">
        <f>Calc!AX49</f>
        <v>343.9725311734</v>
      </c>
      <c r="Q328" s="172" t="e">
        <f>Calc!BC49</f>
        <v>#VALUE!</v>
      </c>
      <c r="R328" s="167" t="e">
        <f>Calc!BD49</f>
        <v>#VALUE!</v>
      </c>
      <c r="S328" s="15">
        <f>Input!E49</f>
        <v>0</v>
      </c>
      <c r="T328" s="65"/>
      <c r="U328" s="65">
        <f>Input!K328</f>
        <v>7.1600845548348557E-3</v>
      </c>
      <c r="W328" s="65">
        <f>Calc!AS328</f>
        <v>8.793254819093176E-6</v>
      </c>
      <c r="X328" s="65">
        <f>Calc!AT328</f>
        <v>4.0784870466563339E-8</v>
      </c>
      <c r="Y328" s="65">
        <f>Calc!AN328</f>
        <v>0.1584416657310227</v>
      </c>
      <c r="Z328" s="65">
        <f>Calc!AO328</f>
        <v>5.164133382220984E-4</v>
      </c>
      <c r="AA328" s="65">
        <f t="shared" si="42"/>
        <v>0.99820371053286761</v>
      </c>
      <c r="AB328" s="65">
        <f t="shared" si="43"/>
        <v>0.24156925148484834</v>
      </c>
    </row>
    <row r="329" spans="1:28" x14ac:dyDescent="0.2">
      <c r="A329" s="13">
        <f>Input!A53</f>
        <v>10073</v>
      </c>
      <c r="B329" s="13" t="str">
        <f>Input!B53</f>
        <v>Hu1-13</v>
      </c>
      <c r="C329" s="165">
        <f>Calc!O53*1000</f>
        <v>13703.121774080173</v>
      </c>
      <c r="D329" s="165">
        <f>Calc!P53*1000</f>
        <v>1.0300764090637264</v>
      </c>
      <c r="E329" s="165">
        <f>Calc!X53</f>
        <v>0.88439580963187603</v>
      </c>
      <c r="F329" s="165">
        <f>Calc!Y53</f>
        <v>3.3774092756294243E-3</v>
      </c>
      <c r="G329" s="165">
        <f>Calc!AN53</f>
        <v>1.0002025455958818</v>
      </c>
      <c r="H329" s="166">
        <f>Calc!AO53</f>
        <v>2.5356992057644504E-3</v>
      </c>
      <c r="I329" s="15">
        <f>Calc!AH53</f>
        <v>47363.591387388762</v>
      </c>
      <c r="J329" s="15">
        <f>Calc!AI53</f>
        <v>217.07529069829855</v>
      </c>
      <c r="K329" s="15">
        <f>Calc!AJ53</f>
        <v>-1.5602517704049745E-2</v>
      </c>
      <c r="L329" s="15">
        <f>Calc!AK53</f>
        <v>1.4285207121483108</v>
      </c>
      <c r="M329" s="167" t="str">
        <f>Calc!AP53</f>
        <v>Out of range</v>
      </c>
      <c r="N329" s="167" t="e">
        <f>Calc!AQ53</f>
        <v>#VALUE!</v>
      </c>
      <c r="O329" s="167" t="str">
        <f>Calc!AW53</f>
        <v>Out of range</v>
      </c>
      <c r="P329" s="167">
        <f>Calc!AX53</f>
        <v>341.33024660540002</v>
      </c>
      <c r="Q329" s="172" t="e">
        <f>Calc!BC53</f>
        <v>#VALUE!</v>
      </c>
      <c r="R329" s="167" t="e">
        <f>Calc!BD53</f>
        <v>#VALUE!</v>
      </c>
      <c r="S329" s="15">
        <f>Input!E53</f>
        <v>0</v>
      </c>
      <c r="T329" s="65"/>
      <c r="U329" s="65">
        <f>Input!K329</f>
        <v>7.1597230588929823E-3</v>
      </c>
      <c r="W329" s="65">
        <f>Calc!AS329</f>
        <v>2.2208458830026695E-5</v>
      </c>
      <c r="X329" s="65">
        <f>Calc!AT329</f>
        <v>1.0387166581244373E-7</v>
      </c>
      <c r="Y329" s="65">
        <f>Calc!AN329</f>
        <v>1.0015851759593806</v>
      </c>
      <c r="Z329" s="65">
        <f>Calc!AO329</f>
        <v>1.8949992489192158E-3</v>
      </c>
      <c r="AA329" s="65">
        <f t="shared" si="42"/>
        <v>0.99998439748229595</v>
      </c>
      <c r="AB329" s="65">
        <f t="shared" si="43"/>
        <v>0.21707529069829853</v>
      </c>
    </row>
    <row r="330" spans="1:28" x14ac:dyDescent="0.2">
      <c r="A330" s="13">
        <f>Input!A55</f>
        <v>10073</v>
      </c>
      <c r="B330" s="13" t="str">
        <f>Input!B55</f>
        <v>Hu1-13</v>
      </c>
      <c r="C330" s="165">
        <f>Calc!O55*1000</f>
        <v>13706.53306765281</v>
      </c>
      <c r="D330" s="165">
        <f>Calc!P55*1000</f>
        <v>1.6685264278892187</v>
      </c>
      <c r="E330" s="165">
        <f>Calc!X55</f>
        <v>0.86159209986455509</v>
      </c>
      <c r="F330" s="165">
        <f>Calc!Y55</f>
        <v>3.1262871153380904E-3</v>
      </c>
      <c r="G330" s="165">
        <f>Calc!AN55</f>
        <v>1.0002349552589125</v>
      </c>
      <c r="H330" s="166">
        <f>Calc!AO55</f>
        <v>2.1880782682261188E-3</v>
      </c>
      <c r="I330" s="15">
        <f>Calc!AH55</f>
        <v>48630.839534598992</v>
      </c>
      <c r="J330" s="15">
        <f>Calc!AI55</f>
        <v>205.95968684365755</v>
      </c>
      <c r="K330" s="15">
        <f>Calc!AJ55</f>
        <v>-2.3975516762994031</v>
      </c>
      <c r="L330" s="15">
        <f>Calc!AK55</f>
        <v>1.6900033155275966</v>
      </c>
      <c r="M330" s="167" t="str">
        <f>Calc!AP55</f>
        <v>Out of range</v>
      </c>
      <c r="N330" s="167" t="e">
        <f>Calc!AQ55</f>
        <v>#VALUE!</v>
      </c>
      <c r="O330" s="167" t="str">
        <f>Calc!AW55</f>
        <v>Out of range</v>
      </c>
      <c r="P330" s="167">
        <f>Calc!AX55</f>
        <v>234.15118186660001</v>
      </c>
      <c r="Q330" s="172" t="e">
        <f>Calc!BC55</f>
        <v>#VALUE!</v>
      </c>
      <c r="R330" s="167" t="e">
        <f>Calc!BD55</f>
        <v>#VALUE!</v>
      </c>
      <c r="S330" s="15">
        <f>Input!E55</f>
        <v>0</v>
      </c>
      <c r="T330" s="65"/>
      <c r="U330" s="65">
        <f>Input!K330</f>
        <v>7.1551015497158523E-3</v>
      </c>
      <c r="W330" s="65">
        <f>Calc!AS330</f>
        <v>7.8559785548339638E-6</v>
      </c>
      <c r="X330" s="65">
        <f>Calc!AT330</f>
        <v>6.7941397594315622E-8</v>
      </c>
      <c r="Y330" s="65">
        <f>Calc!AN330</f>
        <v>0.17938544244689941</v>
      </c>
      <c r="Z330" s="65">
        <f>Calc!AO330</f>
        <v>9.2235490463454198E-4</v>
      </c>
      <c r="AA330" s="65">
        <f t="shared" si="42"/>
        <v>0.9976024483237006</v>
      </c>
      <c r="AB330" s="65">
        <f t="shared" si="43"/>
        <v>0.20595968684365756</v>
      </c>
    </row>
    <row r="331" spans="1:28" x14ac:dyDescent="0.2">
      <c r="A331" s="13">
        <f>Input!A57</f>
        <v>10073</v>
      </c>
      <c r="B331" s="13" t="str">
        <f>Input!B57</f>
        <v>Hu1-13</v>
      </c>
      <c r="C331" s="165">
        <f>Calc!O57*1000</f>
        <v>13704.905715885005</v>
      </c>
      <c r="D331" s="165">
        <f>Calc!P57*1000</f>
        <v>1.2192378376686102</v>
      </c>
      <c r="E331" s="165">
        <f>Calc!X57</f>
        <v>0.87726547554575207</v>
      </c>
      <c r="F331" s="165">
        <f>Calc!Y57</f>
        <v>4.2243437138086894E-3</v>
      </c>
      <c r="G331" s="165">
        <f>Calc!AN57</f>
        <v>1.0007252811659875</v>
      </c>
      <c r="H331" s="166">
        <f>Calc!AO57</f>
        <v>2.4406843678853782E-3</v>
      </c>
      <c r="I331" s="15">
        <f>Calc!AH57</f>
        <v>47779.732568551641</v>
      </c>
      <c r="J331" s="15">
        <f>Calc!AI57</f>
        <v>257.86906762944096</v>
      </c>
      <c r="K331" s="15">
        <f>Calc!AJ57</f>
        <v>-0.7744572468999511</v>
      </c>
      <c r="L331" s="15">
        <f>Calc!AK57</f>
        <v>1.2711051881930446</v>
      </c>
      <c r="M331" s="167" t="str">
        <f>Calc!AP57</f>
        <v>Out of range</v>
      </c>
      <c r="N331" s="167" t="e">
        <f>Calc!AQ57</f>
        <v>#VALUE!</v>
      </c>
      <c r="O331" s="167" t="str">
        <f>Calc!AW57</f>
        <v>Out of range</v>
      </c>
      <c r="P331" s="167">
        <f>Calc!AX57</f>
        <v>305.65109762769998</v>
      </c>
      <c r="Q331" s="172" t="e">
        <f>Calc!BC57</f>
        <v>#VALUE!</v>
      </c>
      <c r="R331" s="167" t="e">
        <f>Calc!BD57</f>
        <v>#VALUE!</v>
      </c>
      <c r="S331" s="15">
        <f>Input!E57</f>
        <v>0</v>
      </c>
      <c r="T331" s="65"/>
      <c r="U331" s="65">
        <f>Input!K331</f>
        <v>7.1552998379078173E-3</v>
      </c>
      <c r="W331" s="65">
        <f>Calc!AS331</f>
        <v>2.2151134026716221E-5</v>
      </c>
      <c r="X331" s="65">
        <f>Calc!AT331</f>
        <v>6.9548448291840112E-8</v>
      </c>
      <c r="Y331" s="65">
        <f>Calc!AN331</f>
        <v>1.0052879527359631</v>
      </c>
      <c r="Z331" s="65">
        <f>Calc!AO331</f>
        <v>2.1035842039239328E-3</v>
      </c>
      <c r="AA331" s="65">
        <f t="shared" si="42"/>
        <v>0.99922554275310005</v>
      </c>
      <c r="AB331" s="65">
        <f t="shared" si="43"/>
        <v>0.25786906762944095</v>
      </c>
    </row>
    <row r="332" spans="1:28" x14ac:dyDescent="0.2">
      <c r="A332" s="13">
        <f>Input!A59</f>
        <v>10073</v>
      </c>
      <c r="B332" s="13" t="str">
        <f>Input!B59</f>
        <v>Hu1-13</v>
      </c>
      <c r="C332" s="165">
        <f>Calc!O59*1000</f>
        <v>13703.475054756162</v>
      </c>
      <c r="D332" s="165">
        <f>Calc!P59*1000</f>
        <v>1.4401293147196437</v>
      </c>
      <c r="E332" s="165">
        <f>Calc!X59</f>
        <v>0.8827600528302405</v>
      </c>
      <c r="F332" s="165">
        <f>Calc!Y59</f>
        <v>3.3319975370710224E-3</v>
      </c>
      <c r="G332" s="165">
        <f>Calc!AN59</f>
        <v>1.0008804796329294</v>
      </c>
      <c r="H332" s="166">
        <f>Calc!AO59</f>
        <v>1.8034682991831315E-3</v>
      </c>
      <c r="I332" s="15">
        <f>Calc!AH59</f>
        <v>47484.742801736902</v>
      </c>
      <c r="J332" s="15">
        <f>Calc!AI59</f>
        <v>198.54501792286553</v>
      </c>
      <c r="K332" s="15">
        <f>Calc!AJ59</f>
        <v>-2.4670284719082725</v>
      </c>
      <c r="L332" s="15">
        <f>Calc!AK59</f>
        <v>1.2206615474411795</v>
      </c>
      <c r="M332" s="167" t="str">
        <f>Calc!AP59</f>
        <v>Out of range</v>
      </c>
      <c r="N332" s="167" t="e">
        <f>Calc!AQ59</f>
        <v>#VALUE!</v>
      </c>
      <c r="O332" s="167" t="str">
        <f>Calc!AW59</f>
        <v>Out of range</v>
      </c>
      <c r="P332" s="167">
        <f>Calc!AX59</f>
        <v>169.9215918738</v>
      </c>
      <c r="Q332" s="172" t="e">
        <f>Calc!BC59</f>
        <v>#VALUE!</v>
      </c>
      <c r="R332" s="167" t="e">
        <f>Calc!BD59</f>
        <v>#VALUE!</v>
      </c>
      <c r="S332" s="15">
        <f>Input!E59</f>
        <v>0</v>
      </c>
      <c r="T332" s="65"/>
      <c r="U332" s="65">
        <f>Input!K332</f>
        <v>7.1527383321697271E-3</v>
      </c>
      <c r="W332" s="65">
        <f>Calc!AS332</f>
        <v>1.4990544828508396E-5</v>
      </c>
      <c r="X332" s="65">
        <f>Calc!AT332</f>
        <v>6.4078558053454144E-8</v>
      </c>
      <c r="Y332" s="65">
        <f>Calc!AN332</f>
        <v>0.19188692079561531</v>
      </c>
      <c r="Z332" s="65">
        <f>Calc!AO332</f>
        <v>6.4385160927530683E-4</v>
      </c>
      <c r="AA332" s="65">
        <f t="shared" si="42"/>
        <v>0.99753297152809173</v>
      </c>
      <c r="AB332" s="65">
        <f t="shared" si="43"/>
        <v>0.19854501792286552</v>
      </c>
    </row>
    <row r="333" spans="1:28" x14ac:dyDescent="0.2">
      <c r="A333" s="13">
        <f>Input!A61</f>
        <v>10073</v>
      </c>
      <c r="B333" s="13" t="str">
        <f>Input!B61</f>
        <v>Hu1-13</v>
      </c>
      <c r="C333" s="165">
        <f>Calc!O61*1000</f>
        <v>13704.384705084682</v>
      </c>
      <c r="D333" s="165">
        <f>Calc!P61*1000</f>
        <v>1.8461468427165049</v>
      </c>
      <c r="E333" s="165">
        <f>Calc!X61</f>
        <v>0.84842828795033298</v>
      </c>
      <c r="F333" s="165">
        <f>Calc!Y61</f>
        <v>4.0175752320138853E-3</v>
      </c>
      <c r="G333" s="165">
        <f>Calc!AN61</f>
        <v>0.99826050905479302</v>
      </c>
      <c r="H333" s="166">
        <f>Calc!AO61</f>
        <v>2.6081287999696681E-3</v>
      </c>
      <c r="I333" s="15">
        <f>Calc!AH61</f>
        <v>49280.161390822577</v>
      </c>
      <c r="J333" s="15">
        <f>Calc!AI61</f>
        <v>266.43721155009297</v>
      </c>
      <c r="K333" s="15">
        <f>Calc!AJ61</f>
        <v>-4.5773243964277732</v>
      </c>
      <c r="L333" s="15">
        <f>Calc!AK61</f>
        <v>1.0182695152963546</v>
      </c>
      <c r="M333" s="167" t="str">
        <f>Calc!AP61</f>
        <v>Out of range</v>
      </c>
      <c r="N333" s="167" t="e">
        <f>Calc!AQ61</f>
        <v>#VALUE!</v>
      </c>
      <c r="O333" s="167" t="str">
        <f>Calc!AW61</f>
        <v>Out of range</v>
      </c>
      <c r="P333" s="167">
        <f>Calc!AX61</f>
        <v>206.22128691890001</v>
      </c>
      <c r="Q333" s="172" t="e">
        <f>Calc!BC61</f>
        <v>#VALUE!</v>
      </c>
      <c r="R333" s="167" t="e">
        <f>Calc!BD61</f>
        <v>#VALUE!</v>
      </c>
      <c r="S333" s="15">
        <f>Input!E61</f>
        <v>0</v>
      </c>
      <c r="T333" s="65"/>
      <c r="U333" s="65">
        <f>Input!K333</f>
        <v>7.1530996577020807E-3</v>
      </c>
      <c r="W333" s="65">
        <f>Calc!AS333</f>
        <v>2.2103996158798707E-5</v>
      </c>
      <c r="X333" s="65">
        <f>Calc!AT333</f>
        <v>6.6257483271296342E-8</v>
      </c>
      <c r="Y333" s="65">
        <f>Calc!AN333</f>
        <v>0.99817877743649341</v>
      </c>
      <c r="Z333" s="65">
        <f>Calc!AO333</f>
        <v>2.611055966393514E-3</v>
      </c>
      <c r="AA333" s="65">
        <f t="shared" si="42"/>
        <v>0.99542267560357223</v>
      </c>
      <c r="AB333" s="65">
        <f t="shared" si="43"/>
        <v>0.26643721155009298</v>
      </c>
    </row>
    <row r="334" spans="1:28" ht="13.5" customHeight="1" x14ac:dyDescent="0.2">
      <c r="A334" s="13">
        <f>Input!A63</f>
        <v>10073</v>
      </c>
      <c r="B334" s="13" t="str">
        <f>Input!B63</f>
        <v>Hu1-13</v>
      </c>
      <c r="C334" s="165">
        <f>Calc!O63*1000</f>
        <v>13698.498071605947</v>
      </c>
      <c r="D334" s="165">
        <f>Calc!P63*1000</f>
        <v>1.4460405525470468</v>
      </c>
      <c r="E334" s="165">
        <f>Calc!X63</f>
        <v>0.87427697288989636</v>
      </c>
      <c r="F334" s="165">
        <f>Calc!Y63</f>
        <v>4.30912114951986E-3</v>
      </c>
      <c r="G334" s="165">
        <f>Calc!AN63</f>
        <v>1.0032565516955032</v>
      </c>
      <c r="H334" s="166">
        <f>Calc!AO63</f>
        <v>2.3917227074328837E-3</v>
      </c>
      <c r="I334" s="15">
        <f>Calc!AH63</f>
        <v>48041.852645574167</v>
      </c>
      <c r="J334" s="15">
        <f>Calc!AI63</f>
        <v>262.98259492586868</v>
      </c>
      <c r="K334" s="15">
        <f>Calc!AJ63</f>
        <v>-2.4896315492630716</v>
      </c>
      <c r="L334" s="15">
        <f>Calc!AK63</f>
        <v>1.8024654768763984</v>
      </c>
      <c r="M334" s="167" t="str">
        <f>Calc!AP63</f>
        <v>Out of range</v>
      </c>
      <c r="N334" s="167" t="e">
        <f>Calc!AQ63</f>
        <v>#VALUE!</v>
      </c>
      <c r="O334" s="167" t="str">
        <f>Calc!AW63</f>
        <v>Out of range</v>
      </c>
      <c r="P334" s="167">
        <f>Calc!AX63</f>
        <v>88.966708860699995</v>
      </c>
      <c r="Q334" s="172" t="e">
        <f>Calc!BC63</f>
        <v>#VALUE!</v>
      </c>
      <c r="R334" s="167" t="e">
        <f>Calc!BD63</f>
        <v>#VALUE!</v>
      </c>
      <c r="S334" s="15">
        <f>Input!E63</f>
        <v>0</v>
      </c>
    </row>
    <row r="335" spans="1:28" x14ac:dyDescent="0.2">
      <c r="A335" s="13">
        <f>Input!A65</f>
        <v>10073</v>
      </c>
      <c r="B335" s="13" t="str">
        <f>Input!B65</f>
        <v>Hu1-13</v>
      </c>
      <c r="C335" s="165">
        <f>Calc!O65*1000</f>
        <v>13692.2109504661</v>
      </c>
      <c r="D335" s="165">
        <f>Calc!P65*1000</f>
        <v>2.0763259963349583</v>
      </c>
      <c r="E335" s="165">
        <f>Calc!X65</f>
        <v>0.8831897948431997</v>
      </c>
      <c r="F335" s="165">
        <f>Calc!Y65</f>
        <v>4.0203604385409333E-3</v>
      </c>
      <c r="G335" s="165">
        <f>Calc!AN65</f>
        <v>1.0067985633178713</v>
      </c>
      <c r="H335" s="166">
        <f>Calc!AO65</f>
        <v>2.6362817934036434E-3</v>
      </c>
      <c r="I335" s="15">
        <f>Calc!AH65</f>
        <v>47703.028933960457</v>
      </c>
      <c r="J335" s="15">
        <f>Calc!AI65</f>
        <v>250.4067129450618</v>
      </c>
      <c r="K335" s="15">
        <f>Calc!AJ65</f>
        <v>-1.4900284329126823</v>
      </c>
      <c r="L335" s="15">
        <f>Calc!AK65</f>
        <v>1.9829938487442318</v>
      </c>
      <c r="M335" s="167" t="str">
        <f>Calc!AP65</f>
        <v>Out of range</v>
      </c>
      <c r="N335" s="167" t="e">
        <f>Calc!AQ65</f>
        <v>#VALUE!</v>
      </c>
      <c r="O335" s="167" t="str">
        <f>Calc!AW65</f>
        <v>Out of range</v>
      </c>
      <c r="P335" s="167">
        <f>Calc!AX65</f>
        <v>56.424167607400001</v>
      </c>
      <c r="Q335" s="172" t="e">
        <f>Calc!BC65</f>
        <v>#VALUE!</v>
      </c>
      <c r="R335" s="167" t="e">
        <f>Calc!BD65</f>
        <v>#VALUE!</v>
      </c>
      <c r="S335" s="15">
        <f>Input!E65</f>
        <v>0</v>
      </c>
      <c r="T335" s="65"/>
      <c r="U335" s="65">
        <f>Input!K335</f>
        <v>7.1566805785680341E-3</v>
      </c>
      <c r="W335" s="65">
        <f>Calc!AS335</f>
        <v>2.2909148307890641E-5</v>
      </c>
      <c r="X335" s="65">
        <f>Calc!AT335</f>
        <v>1.2234754932107754E-7</v>
      </c>
      <c r="Y335" s="65">
        <f>Calc!AN335</f>
        <v>1.009993374043056</v>
      </c>
      <c r="Z335" s="65">
        <f>Calc!AO335</f>
        <v>2.476274249088503E-3</v>
      </c>
      <c r="AA335" s="65">
        <f t="shared" ref="AA335:AA349" si="44">1+K335/1000</f>
        <v>0.99850997156708732</v>
      </c>
      <c r="AB335" s="65">
        <f t="shared" ref="AB335:AB349" si="45">J335/1000</f>
        <v>0.25040671294506178</v>
      </c>
    </row>
    <row r="336" spans="1:28" x14ac:dyDescent="0.2">
      <c r="A336" s="13">
        <f>Input!A67</f>
        <v>10073</v>
      </c>
      <c r="B336" s="13" t="str">
        <f>Input!B67</f>
        <v>Hu1-13</v>
      </c>
      <c r="C336" s="165">
        <f>Calc!O67*1000</f>
        <v>13688.379188535262</v>
      </c>
      <c r="D336" s="165">
        <f>Calc!P67*1000</f>
        <v>2.2881796257632518</v>
      </c>
      <c r="E336" s="165">
        <f>Calc!X67</f>
        <v>0.86694946674612461</v>
      </c>
      <c r="F336" s="165">
        <f>Calc!Y67</f>
        <v>3.9001371459468025E-3</v>
      </c>
      <c r="G336" s="165">
        <f>Calc!AN67</f>
        <v>1.0025978598902132</v>
      </c>
      <c r="H336" s="166">
        <f>Calc!AO67</f>
        <v>2.1710709748784473E-3</v>
      </c>
      <c r="I336" s="15">
        <f>Calc!AH67</f>
        <v>48380.332189227178</v>
      </c>
      <c r="J336" s="15">
        <f>Calc!AI67</f>
        <v>241.41458588615413</v>
      </c>
      <c r="K336" s="15">
        <f>Calc!AJ67</f>
        <v>0.34506657938893071</v>
      </c>
      <c r="L336" s="15">
        <f>Calc!AK67</f>
        <v>1.7556913652626638</v>
      </c>
      <c r="M336" s="167" t="str">
        <f>Calc!AP67</f>
        <v>Out of range</v>
      </c>
      <c r="N336" s="167" t="e">
        <f>Calc!AQ67</f>
        <v>#VALUE!</v>
      </c>
      <c r="O336" s="167" t="str">
        <f>Calc!AW67</f>
        <v>Out of range</v>
      </c>
      <c r="P336" s="167">
        <f>Calc!AX67</f>
        <v>313.27118358289999</v>
      </c>
      <c r="Q336" s="172" t="e">
        <f>Calc!BC67</f>
        <v>#VALUE!</v>
      </c>
      <c r="R336" s="167" t="e">
        <f>Calc!BD67</f>
        <v>#VALUE!</v>
      </c>
      <c r="S336" s="15">
        <f>Input!E67</f>
        <v>0</v>
      </c>
      <c r="T336" s="65"/>
      <c r="U336" s="65">
        <f>Input!K336</f>
        <v>7.1492737484204934E-3</v>
      </c>
      <c r="W336" s="65">
        <f>Calc!AS336</f>
        <v>1.4395170350349951E-5</v>
      </c>
      <c r="X336" s="65">
        <f>Calc!AT336</f>
        <v>1.0175903703857361E-7</v>
      </c>
      <c r="Y336" s="65">
        <f>Calc!AN336</f>
        <v>0.25243114389305293</v>
      </c>
      <c r="Z336" s="65">
        <f>Calc!AO336</f>
        <v>1.0966503862941486E-3</v>
      </c>
      <c r="AA336" s="65">
        <f t="shared" si="44"/>
        <v>1.0003450665793889</v>
      </c>
      <c r="AB336" s="65">
        <f t="shared" si="45"/>
        <v>0.24141458588615414</v>
      </c>
    </row>
    <row r="337" spans="1:28" x14ac:dyDescent="0.2">
      <c r="A337" s="13">
        <f>Input!A69</f>
        <v>10073</v>
      </c>
      <c r="B337" s="13" t="str">
        <f>Input!B69</f>
        <v>Hu1-13</v>
      </c>
      <c r="C337" s="165">
        <f>Calc!O69*1000</f>
        <v>13697.524983355272</v>
      </c>
      <c r="D337" s="165">
        <f>Calc!P69*1000</f>
        <v>2.2335364413524421</v>
      </c>
      <c r="E337" s="165">
        <f>Calc!X69</f>
        <v>0.88553861936481393</v>
      </c>
      <c r="F337" s="165">
        <f>Calc!Y69</f>
        <v>5.2665758834999519E-3</v>
      </c>
      <c r="G337" s="165">
        <f>Calc!AN69</f>
        <v>1.0049597318058332</v>
      </c>
      <c r="H337" s="166">
        <f>Calc!AO69</f>
        <v>2.8372062604635575E-3</v>
      </c>
      <c r="I337" s="15">
        <f>Calc!AH69</f>
        <v>47508.036843906753</v>
      </c>
      <c r="J337" s="15">
        <f>Calc!AI69</f>
        <v>312.66796671043801</v>
      </c>
      <c r="K337" s="15">
        <f>Calc!AJ69</f>
        <v>8.183846565401609E-2</v>
      </c>
      <c r="L337" s="15">
        <f>Calc!AK69</f>
        <v>1.3993010630813056</v>
      </c>
      <c r="M337" s="167" t="str">
        <f>Calc!AP69</f>
        <v>Out of range</v>
      </c>
      <c r="N337" s="167" t="e">
        <f>Calc!AQ69</f>
        <v>#VALUE!</v>
      </c>
      <c r="O337" s="167" t="str">
        <f>Calc!AW69</f>
        <v>Out of range</v>
      </c>
      <c r="P337" s="167">
        <f>Calc!AX69</f>
        <v>161.771547836</v>
      </c>
      <c r="Q337" s="172" t="e">
        <f>Calc!BC69</f>
        <v>#VALUE!</v>
      </c>
      <c r="R337" s="167" t="e">
        <f>Calc!BD69</f>
        <v>#VALUE!</v>
      </c>
      <c r="S337" s="15">
        <f>Input!E69</f>
        <v>0</v>
      </c>
      <c r="T337" s="65"/>
      <c r="U337" s="65">
        <f>Input!K337</f>
        <v>7.1528382357176163E-3</v>
      </c>
      <c r="W337" s="65">
        <f>Calc!AS337</f>
        <v>2.2762770113759472E-5</v>
      </c>
      <c r="X337" s="65">
        <f>Calc!AT337</f>
        <v>1.1741055977749823E-7</v>
      </c>
      <c r="Y337" s="65">
        <f>Calc!AN337</f>
        <v>1.0086003385762807</v>
      </c>
      <c r="Z337" s="65">
        <f>Calc!AO337</f>
        <v>2.4995052527999485E-3</v>
      </c>
      <c r="AA337" s="65">
        <f t="shared" si="44"/>
        <v>1.000081838465654</v>
      </c>
      <c r="AB337" s="65">
        <f t="shared" si="45"/>
        <v>0.31266796671043801</v>
      </c>
    </row>
    <row r="338" spans="1:28" x14ac:dyDescent="0.2">
      <c r="A338" s="13">
        <f>Input!A75</f>
        <v>10073</v>
      </c>
      <c r="B338" s="13" t="str">
        <f>Input!B75</f>
        <v>Hu1-13</v>
      </c>
      <c r="C338" s="165">
        <f>Calc!O75*1000</f>
        <v>13705.16562905225</v>
      </c>
      <c r="D338" s="165">
        <f>Calc!P75*1000</f>
        <v>1.7252187090389826</v>
      </c>
      <c r="E338" s="165">
        <f>Calc!X75</f>
        <v>0.92740971274251616</v>
      </c>
      <c r="F338" s="165">
        <f>Calc!Y75</f>
        <v>8.0312924931023131E-3</v>
      </c>
      <c r="G338" s="165">
        <f>Calc!AN75</f>
        <v>1.0071957447890307</v>
      </c>
      <c r="H338" s="166">
        <f>Calc!AO75</f>
        <v>4.9772777277379086E-3</v>
      </c>
      <c r="I338" s="15">
        <f>Calc!AH75</f>
        <v>45489.415862705173</v>
      </c>
      <c r="J338" s="15">
        <f>Calc!AI75</f>
        <v>453.52496447342929</v>
      </c>
      <c r="K338" s="15">
        <f>Calc!AJ75</f>
        <v>1.4616292123705854</v>
      </c>
      <c r="L338" s="15">
        <f>Calc!AK75</f>
        <v>2.1236342821545717</v>
      </c>
      <c r="M338" s="167" t="str">
        <f>Calc!AP75</f>
        <v>Out of range</v>
      </c>
      <c r="N338" s="167" t="e">
        <f>Calc!AQ75</f>
        <v>#VALUE!</v>
      </c>
      <c r="O338" s="167" t="str">
        <f>Calc!AW75</f>
        <v>Out of range</v>
      </c>
      <c r="P338" s="167">
        <f>Calc!AX75</f>
        <v>248.25119471030001</v>
      </c>
      <c r="Q338" s="172" t="e">
        <f>Calc!BC75</f>
        <v>#VALUE!</v>
      </c>
      <c r="R338" s="167" t="e">
        <f>Calc!BD75</f>
        <v>#VALUE!</v>
      </c>
      <c r="S338" s="15">
        <f>Input!E75</f>
        <v>0</v>
      </c>
      <c r="T338" s="65"/>
      <c r="U338" s="65">
        <f>Input!K338</f>
        <v>7.1489367083116141E-3</v>
      </c>
      <c r="W338" s="65">
        <f>Calc!AS338</f>
        <v>6.2293991305380198E-5</v>
      </c>
      <c r="X338" s="65">
        <f>Calc!AT338</f>
        <v>2.5955845603716499E-7</v>
      </c>
      <c r="Y338" s="65">
        <f>Calc!AN338</f>
        <v>0.30209528828807308</v>
      </c>
      <c r="Z338" s="65">
        <f>Calc!AO338</f>
        <v>1.3963424535562107E-3</v>
      </c>
      <c r="AA338" s="65">
        <f t="shared" si="44"/>
        <v>1.0014616292123706</v>
      </c>
      <c r="AB338" s="65">
        <f t="shared" si="45"/>
        <v>0.45352496447342927</v>
      </c>
    </row>
    <row r="339" spans="1:28" x14ac:dyDescent="0.2">
      <c r="A339" s="13">
        <f>Input!A77</f>
        <v>10073</v>
      </c>
      <c r="B339" s="13" t="str">
        <f>Input!B77</f>
        <v>Hu1-13</v>
      </c>
      <c r="C339" s="165">
        <f>Calc!O77*1000</f>
        <v>13697.939091562708</v>
      </c>
      <c r="D339" s="165">
        <f>Calc!P77*1000</f>
        <v>1.7557578067844413</v>
      </c>
      <c r="E339" s="165">
        <f>Calc!X77</f>
        <v>0.925898324659996</v>
      </c>
      <c r="F339" s="165">
        <f>Calc!Y77</f>
        <v>7.6778797941613394E-3</v>
      </c>
      <c r="G339" s="165">
        <f>Calc!AN77</f>
        <v>1.0058976414829188</v>
      </c>
      <c r="H339" s="166">
        <f>Calc!AO77</f>
        <v>3.9635632118069745E-3</v>
      </c>
      <c r="I339" s="15">
        <f>Calc!AH77</f>
        <v>45480.952513862096</v>
      </c>
      <c r="J339" s="15">
        <f>Calc!AI77</f>
        <v>417.51643046985049</v>
      </c>
      <c r="K339" s="15">
        <f>Calc!AJ77</f>
        <v>-2.3615373005713147</v>
      </c>
      <c r="L339" s="15">
        <f>Calc!AK77</f>
        <v>1.428160541211698</v>
      </c>
      <c r="M339" s="167" t="str">
        <f>Calc!AP77</f>
        <v>Out of range</v>
      </c>
      <c r="N339" s="167" t="e">
        <f>Calc!AQ77</f>
        <v>#VALUE!</v>
      </c>
      <c r="O339" s="167" t="str">
        <f>Calc!AW77</f>
        <v>Out of range</v>
      </c>
      <c r="P339" s="167">
        <f>Calc!AX77</f>
        <v>96.686295193399999</v>
      </c>
      <c r="Q339" s="172" t="e">
        <f>Calc!BC77</f>
        <v>#VALUE!</v>
      </c>
      <c r="R339" s="167" t="e">
        <f>Calc!BD77</f>
        <v>#VALUE!</v>
      </c>
      <c r="S339" s="15">
        <f>Input!E77</f>
        <v>0</v>
      </c>
      <c r="T339" s="65"/>
      <c r="U339" s="65">
        <f>Input!K339</f>
        <v>7.1495316118489029E-3</v>
      </c>
      <c r="W339" s="65">
        <f>Calc!AS339</f>
        <v>2.261287459700358E-5</v>
      </c>
      <c r="X339" s="65">
        <f>Calc!AT339</f>
        <v>9.7020371874191696E-8</v>
      </c>
      <c r="Y339" s="65">
        <f>Calc!AN339</f>
        <v>1.0102451175711846</v>
      </c>
      <c r="Z339" s="65">
        <f>Calc!AO339</f>
        <v>2.7267889711932278E-3</v>
      </c>
      <c r="AA339" s="65">
        <f t="shared" si="44"/>
        <v>0.99763846269942869</v>
      </c>
      <c r="AB339" s="65">
        <f t="shared" si="45"/>
        <v>0.41751643046985049</v>
      </c>
    </row>
    <row r="340" spans="1:28" x14ac:dyDescent="0.2">
      <c r="A340" s="13">
        <f>Input!A79</f>
        <v>10073</v>
      </c>
      <c r="B340" s="13" t="str">
        <f>Input!B79</f>
        <v>Hu1-13</v>
      </c>
      <c r="C340" s="165">
        <f>Calc!O79*1000</f>
        <v>13700.615039458526</v>
      </c>
      <c r="D340" s="165">
        <f>Calc!P79*1000</f>
        <v>1.8661810759849584</v>
      </c>
      <c r="E340" s="165">
        <f>Calc!X79</f>
        <v>0.90692248819795074</v>
      </c>
      <c r="F340" s="165">
        <f>Calc!Y79</f>
        <v>6.331369947766622E-3</v>
      </c>
      <c r="G340" s="165">
        <f>Calc!AN79</f>
        <v>1.0065008981457741</v>
      </c>
      <c r="H340" s="166">
        <f>Calc!AO79</f>
        <v>3.7917242854951546E-3</v>
      </c>
      <c r="I340" s="15">
        <f>Calc!AH79</f>
        <v>46469.488144885319</v>
      </c>
      <c r="J340" s="15">
        <f>Calc!AI79</f>
        <v>368.57679976910197</v>
      </c>
      <c r="K340" s="15">
        <f>Calc!AJ79</f>
        <v>-1.852733578948218</v>
      </c>
      <c r="L340" s="15">
        <f>Calc!AK79</f>
        <v>1.872429095860366</v>
      </c>
      <c r="M340" s="167" t="str">
        <f>Calc!AP79</f>
        <v>Out of range</v>
      </c>
      <c r="N340" s="167" t="e">
        <f>Calc!AQ79</f>
        <v>#VALUE!</v>
      </c>
      <c r="O340" s="167" t="str">
        <f>Calc!AW79</f>
        <v>Out of range</v>
      </c>
      <c r="P340" s="167">
        <f>Calc!AX79</f>
        <v>94.236206510100004</v>
      </c>
      <c r="Q340" s="172" t="e">
        <f>Calc!BC79</f>
        <v>#VALUE!</v>
      </c>
      <c r="R340" s="167" t="e">
        <f>Calc!BD79</f>
        <v>#VALUE!</v>
      </c>
      <c r="S340" s="15">
        <f>Input!E79</f>
        <v>0</v>
      </c>
      <c r="T340" s="65"/>
      <c r="U340" s="65">
        <f>Input!K340</f>
        <v>7.1464782744392955E-3</v>
      </c>
      <c r="W340" s="65">
        <f>Calc!AS340</f>
        <v>1.0556416493220653E-4</v>
      </c>
      <c r="X340" s="65">
        <f>Calc!AT340</f>
        <v>2.6914582114533897E-7</v>
      </c>
      <c r="Y340" s="65">
        <f>Calc!AN340</f>
        <v>0.3252782392638785</v>
      </c>
      <c r="Z340" s="65">
        <f>Calc!AO340</f>
        <v>1.4369926572079838E-3</v>
      </c>
      <c r="AA340" s="65">
        <f t="shared" si="44"/>
        <v>0.99814726642105178</v>
      </c>
      <c r="AB340" s="65">
        <f t="shared" si="45"/>
        <v>0.36857679976910196</v>
      </c>
    </row>
    <row r="341" spans="1:28" x14ac:dyDescent="0.2">
      <c r="A341" s="13">
        <f>Input!A81</f>
        <v>10073</v>
      </c>
      <c r="B341" s="13" t="str">
        <f>Input!B81</f>
        <v>Hu1-13</v>
      </c>
      <c r="C341" s="165">
        <f>Calc!O81*1000</f>
        <v>13701.402330012963</v>
      </c>
      <c r="D341" s="165">
        <f>Calc!P81*1000</f>
        <v>1.6882508981739601</v>
      </c>
      <c r="E341" s="165">
        <f>Calc!X81</f>
        <v>0.89498505483420976</v>
      </c>
      <c r="F341" s="165">
        <f>Calc!Y81</f>
        <v>6.4616982172905459E-3</v>
      </c>
      <c r="G341" s="165">
        <f>Calc!AN81</f>
        <v>1.0013091578788234</v>
      </c>
      <c r="H341" s="166">
        <f>Calc!AO81</f>
        <v>3.5034949944271749E-3</v>
      </c>
      <c r="I341" s="15">
        <f>Calc!AH81</f>
        <v>46849.100131439838</v>
      </c>
      <c r="J341" s="15">
        <f>Calc!AI81</f>
        <v>375.8282132598049</v>
      </c>
      <c r="K341" s="15">
        <f>Calc!AJ81</f>
        <v>-1.7321645471881641</v>
      </c>
      <c r="L341" s="15">
        <f>Calc!AK81</f>
        <v>1.4070070459343347</v>
      </c>
      <c r="M341" s="167" t="str">
        <f>Calc!AP81</f>
        <v>Out of range</v>
      </c>
      <c r="N341" s="167" t="e">
        <f>Calc!AQ81</f>
        <v>#VALUE!</v>
      </c>
      <c r="O341" s="167" t="str">
        <f>Calc!AW81</f>
        <v>Out of range</v>
      </c>
      <c r="P341" s="167">
        <f>Calc!AX81</f>
        <v>246.33734112549999</v>
      </c>
      <c r="Q341" s="172" t="e">
        <f>Calc!BC81</f>
        <v>#VALUE!</v>
      </c>
      <c r="R341" s="167" t="e">
        <f>Calc!BD81</f>
        <v>#VALUE!</v>
      </c>
      <c r="S341" s="15">
        <f>Input!E81</f>
        <v>0</v>
      </c>
      <c r="T341" s="65"/>
      <c r="U341" s="65">
        <f>Input!K341</f>
        <v>7.1482009351651219E-3</v>
      </c>
      <c r="W341" s="65">
        <f>Calc!AS341</f>
        <v>2.2728403365311194E-5</v>
      </c>
      <c r="X341" s="65">
        <f>Calc!AT341</f>
        <v>1.1694507267544501E-7</v>
      </c>
      <c r="Y341" s="65">
        <f>Calc!AN341</f>
        <v>1.0104924817869441</v>
      </c>
      <c r="Z341" s="65">
        <f>Calc!AO341</f>
        <v>2.8668437297200587E-3</v>
      </c>
      <c r="AA341" s="65">
        <f t="shared" si="44"/>
        <v>0.99826783545281184</v>
      </c>
      <c r="AB341" s="65">
        <f t="shared" si="45"/>
        <v>0.37582821325980492</v>
      </c>
    </row>
    <row r="342" spans="1:28" x14ac:dyDescent="0.2">
      <c r="A342" s="13">
        <f>Input!A85</f>
        <v>10073</v>
      </c>
      <c r="B342" s="13" t="str">
        <f>Input!B85</f>
        <v>Hu1-13</v>
      </c>
      <c r="C342" s="165">
        <f>Calc!O85*1000</f>
        <v>13696.563623931354</v>
      </c>
      <c r="D342" s="165">
        <f>Calc!P85*1000</f>
        <v>1.9792307348330398</v>
      </c>
      <c r="E342" s="165">
        <f>Calc!X85</f>
        <v>0.90145504692327771</v>
      </c>
      <c r="F342" s="165">
        <f>Calc!Y85</f>
        <v>6.8191133102223633E-3</v>
      </c>
      <c r="G342" s="165">
        <f>Calc!AN85</f>
        <v>1.0019320511735499</v>
      </c>
      <c r="H342" s="166">
        <f>Calc!AO85</f>
        <v>3.4151331852729796E-3</v>
      </c>
      <c r="I342" s="15">
        <f>Calc!AH85</f>
        <v>46525.349429537884</v>
      </c>
      <c r="J342" s="15">
        <f>Calc!AI85</f>
        <v>385.96395114104007</v>
      </c>
      <c r="K342" s="15">
        <f>Calc!AJ85</f>
        <v>-1.7635448663402276</v>
      </c>
      <c r="L342" s="15">
        <f>Calc!AK85</f>
        <v>1.936020992893416</v>
      </c>
      <c r="M342" s="167" t="str">
        <f>Calc!AP85</f>
        <v>Out of range</v>
      </c>
      <c r="N342" s="167" t="e">
        <f>Calc!AQ85</f>
        <v>#VALUE!</v>
      </c>
      <c r="O342" s="167" t="str">
        <f>Calc!AW85</f>
        <v>Out of range</v>
      </c>
      <c r="P342" s="167">
        <f>Calc!AX85</f>
        <v>225.81928844500001</v>
      </c>
      <c r="Q342" s="172" t="e">
        <f>Calc!BC85</f>
        <v>#VALUE!</v>
      </c>
      <c r="R342" s="167" t="e">
        <f>Calc!BD85</f>
        <v>#VALUE!</v>
      </c>
      <c r="S342" s="15">
        <f>Input!E85</f>
        <v>0</v>
      </c>
      <c r="T342" s="65"/>
      <c r="U342" s="65">
        <f>Input!K342</f>
        <v>7.1458135164511371E-3</v>
      </c>
      <c r="W342" s="65">
        <f>Calc!AS342</f>
        <v>1.2471218329726933E-3</v>
      </c>
      <c r="X342" s="65">
        <f>Calc!AT342</f>
        <v>1.8857981403966065E-6</v>
      </c>
      <c r="Y342" s="65">
        <f>Calc!AN342</f>
        <v>0.35797310374811997</v>
      </c>
      <c r="Z342" s="65">
        <f>Calc!AO342</f>
        <v>1.1312769427630411E-3</v>
      </c>
      <c r="AA342" s="65">
        <f t="shared" si="44"/>
        <v>0.99823645513365977</v>
      </c>
      <c r="AB342" s="65">
        <f t="shared" si="45"/>
        <v>0.3859639511410401</v>
      </c>
    </row>
    <row r="343" spans="1:28" x14ac:dyDescent="0.2">
      <c r="A343" s="13">
        <f>Input!A87</f>
        <v>10073</v>
      </c>
      <c r="B343" s="13" t="str">
        <f>Input!B87</f>
        <v>Hu1-13</v>
      </c>
      <c r="C343" s="165">
        <f>Calc!O87*1000</f>
        <v>13696.563623931354</v>
      </c>
      <c r="D343" s="165">
        <f>Calc!P87*1000</f>
        <v>1.9792307348330398</v>
      </c>
      <c r="E343" s="165">
        <f>Calc!X87</f>
        <v>0.90145504692327771</v>
      </c>
      <c r="F343" s="165">
        <f>Calc!Y87</f>
        <v>6.8191133102223633E-3</v>
      </c>
      <c r="G343" s="165">
        <f>Calc!AN87</f>
        <v>1.0019320511735499</v>
      </c>
      <c r="H343" s="166">
        <f>Calc!AO87</f>
        <v>3.4151331852729796E-3</v>
      </c>
      <c r="I343" s="15">
        <f>Calc!AH87</f>
        <v>46525.349429537884</v>
      </c>
      <c r="J343" s="15">
        <f>Calc!AI87</f>
        <v>385.96395114104007</v>
      </c>
      <c r="K343" s="15">
        <f>Calc!AJ87</f>
        <v>-1.7635448663402276</v>
      </c>
      <c r="L343" s="15">
        <f>Calc!AK87</f>
        <v>1.936020992893416</v>
      </c>
      <c r="M343" s="167" t="str">
        <f>Calc!AP87</f>
        <v>Out of range</v>
      </c>
      <c r="N343" s="167" t="e">
        <f>Calc!AQ87</f>
        <v>#VALUE!</v>
      </c>
      <c r="O343" s="167" t="str">
        <f>Calc!AW87</f>
        <v>Out of range</v>
      </c>
      <c r="P343" s="167">
        <f>Calc!AX87</f>
        <v>250.8785130265</v>
      </c>
      <c r="Q343" s="172" t="e">
        <f>Calc!BC87</f>
        <v>#VALUE!</v>
      </c>
      <c r="R343" s="167" t="e">
        <f>Calc!BD87</f>
        <v>#VALUE!</v>
      </c>
      <c r="S343" s="15">
        <f>Input!E87</f>
        <v>0</v>
      </c>
      <c r="T343" s="65"/>
      <c r="U343" s="65">
        <f>Input!K343</f>
        <v>7.148741295800831E-3</v>
      </c>
      <c r="W343" s="65">
        <f>Calc!AS343</f>
        <v>2.270438401011798E-5</v>
      </c>
      <c r="X343" s="65">
        <f>Calc!AT343</f>
        <v>1.1169049103095382E-7</v>
      </c>
      <c r="Y343" s="65">
        <f>Calc!AN343</f>
        <v>1.0084440375672876</v>
      </c>
      <c r="Z343" s="65">
        <f>Calc!AO343</f>
        <v>2.6442696182284553E-3</v>
      </c>
      <c r="AA343" s="65">
        <f t="shared" si="44"/>
        <v>0.99823645513365977</v>
      </c>
      <c r="AB343" s="65">
        <f t="shared" si="45"/>
        <v>0.3859639511410401</v>
      </c>
    </row>
    <row r="344" spans="1:28" x14ac:dyDescent="0.2">
      <c r="A344" s="13">
        <f>Input!A89</f>
        <v>10073</v>
      </c>
      <c r="B344" s="13" t="str">
        <f>Input!B89</f>
        <v>Hu1-13</v>
      </c>
      <c r="C344" s="165">
        <f>Calc!O89*1000</f>
        <v>13701.77262194299</v>
      </c>
      <c r="D344" s="165">
        <f>Calc!P89*1000</f>
        <v>1.7375324391950309</v>
      </c>
      <c r="E344" s="165">
        <f>Calc!X89</f>
        <v>0.88505102870710484</v>
      </c>
      <c r="F344" s="165">
        <f>Calc!Y89</f>
        <v>1.5540087604792292E-2</v>
      </c>
      <c r="G344" s="165">
        <f>Calc!AN89</f>
        <v>1.0037800337588088</v>
      </c>
      <c r="H344" s="166">
        <f>Calc!AO89</f>
        <v>3.8376507522044933E-3</v>
      </c>
      <c r="I344" s="15">
        <f>Calc!AH89</f>
        <v>47493.133797779643</v>
      </c>
      <c r="J344" s="15">
        <f>Calc!AI89</f>
        <v>853.42198954865091</v>
      </c>
      <c r="K344" s="15">
        <f>Calc!AJ89</f>
        <v>-0.93058128368250781</v>
      </c>
      <c r="L344" s="15">
        <f>Calc!AK89</f>
        <v>2.5088592490046091</v>
      </c>
      <c r="M344" s="167" t="str">
        <f>Calc!AP89</f>
        <v>Out of range</v>
      </c>
      <c r="N344" s="167" t="e">
        <f>Calc!AQ89</f>
        <v>#VALUE!</v>
      </c>
      <c r="O344" s="167" t="str">
        <f>Calc!AW89</f>
        <v>Out of range</v>
      </c>
      <c r="P344" s="167">
        <f>Calc!AX89</f>
        <v>202.65116572349999</v>
      </c>
      <c r="Q344" s="172" t="e">
        <f>Calc!BC89</f>
        <v>#VALUE!</v>
      </c>
      <c r="R344" s="167" t="e">
        <f>Calc!BD89</f>
        <v>#VALUE!</v>
      </c>
      <c r="S344" s="15">
        <f>Input!E89</f>
        <v>0</v>
      </c>
      <c r="T344" s="65"/>
      <c r="U344" s="65">
        <f>Input!K344</f>
        <v>7.145735028030965E-3</v>
      </c>
      <c r="W344" s="65">
        <f>Calc!AS344</f>
        <v>1.058020051902614E-4</v>
      </c>
      <c r="X344" s="65">
        <f>Calc!AT344</f>
        <v>2.8484627728693671E-7</v>
      </c>
      <c r="Y344" s="65">
        <f>Calc!AN344</f>
        <v>0.37989837975522611</v>
      </c>
      <c r="Z344" s="65">
        <f>Calc!AO344</f>
        <v>1.0811061219899412E-3</v>
      </c>
      <c r="AA344" s="65">
        <f t="shared" si="44"/>
        <v>0.99906941871631749</v>
      </c>
      <c r="AB344" s="65">
        <f t="shared" si="45"/>
        <v>0.85342198954865089</v>
      </c>
    </row>
    <row r="345" spans="1:28" x14ac:dyDescent="0.2">
      <c r="A345" s="13">
        <f>Input!A91</f>
        <v>10073</v>
      </c>
      <c r="B345" s="13" t="str">
        <f>Input!B91</f>
        <v>Hu1-13</v>
      </c>
      <c r="C345" s="165">
        <f>Calc!O91*1000</f>
        <v>13704.917862680168</v>
      </c>
      <c r="D345" s="165">
        <f>Calc!P91*1000</f>
        <v>1.8001365156179336</v>
      </c>
      <c r="E345" s="165">
        <f>Calc!X91</f>
        <v>0.88173020401002666</v>
      </c>
      <c r="F345" s="165">
        <f>Calc!Y91</f>
        <v>1.0784806674183489E-2</v>
      </c>
      <c r="G345" s="165">
        <f>Calc!AN91</f>
        <v>1.0028667006649736</v>
      </c>
      <c r="H345" s="166">
        <f>Calc!AO91</f>
        <v>4.7154633287054149E-3</v>
      </c>
      <c r="I345" s="15">
        <f>Calc!AH91</f>
        <v>47639.561952980832</v>
      </c>
      <c r="J345" s="15">
        <f>Calc!AI91</f>
        <v>624.23984625142691</v>
      </c>
      <c r="K345" s="15">
        <f>Calc!AJ91</f>
        <v>-1.9911260176027623</v>
      </c>
      <c r="L345" s="15">
        <f>Calc!AK91</f>
        <v>1.7141314984744758</v>
      </c>
      <c r="M345" s="167" t="str">
        <f>Calc!AP91</f>
        <v>Out of range</v>
      </c>
      <c r="N345" s="167" t="e">
        <f>Calc!AQ91</f>
        <v>#VALUE!</v>
      </c>
      <c r="O345" s="167" t="str">
        <f>Calc!AW91</f>
        <v>Out of range</v>
      </c>
      <c r="P345" s="167">
        <f>Calc!AX91</f>
        <v>235.36940225519999</v>
      </c>
      <c r="Q345" s="172" t="e">
        <f>Calc!BC91</f>
        <v>#VALUE!</v>
      </c>
      <c r="R345" s="167" t="e">
        <f>Calc!BD91</f>
        <v>#VALUE!</v>
      </c>
      <c r="S345" s="15">
        <f>Input!E91</f>
        <v>0</v>
      </c>
      <c r="T345" s="65"/>
      <c r="U345" s="65">
        <f>Input!K345</f>
        <v>7.1485105453486216E-3</v>
      </c>
      <c r="W345" s="65">
        <f>Calc!AS345</f>
        <v>2.2842695559582518E-5</v>
      </c>
      <c r="X345" s="65">
        <f>Calc!AT345</f>
        <v>1.0440090318517422E-7</v>
      </c>
      <c r="Y345" s="65">
        <f>Calc!AN345</f>
        <v>1.0085467255148608</v>
      </c>
      <c r="Z345" s="65">
        <f>Calc!AO345</f>
        <v>2.7694787063037487E-3</v>
      </c>
      <c r="AA345" s="65">
        <f t="shared" si="44"/>
        <v>0.99800887398239724</v>
      </c>
      <c r="AB345" s="65">
        <f t="shared" si="45"/>
        <v>0.62423984625142692</v>
      </c>
    </row>
    <row r="346" spans="1:28" x14ac:dyDescent="0.2">
      <c r="A346" s="13">
        <f>Input!A93</f>
        <v>10073</v>
      </c>
      <c r="B346" s="13" t="str">
        <f>Input!B93</f>
        <v>Hu1-13</v>
      </c>
      <c r="C346" s="165">
        <f>Calc!O93*1000</f>
        <v>13706.566315595832</v>
      </c>
      <c r="D346" s="165">
        <f>Calc!P93*1000</f>
        <v>1.8062213669252047</v>
      </c>
      <c r="E346" s="165">
        <f>Calc!X93</f>
        <v>0.8736494986071589</v>
      </c>
      <c r="F346" s="165">
        <f>Calc!Y93</f>
        <v>6.5640406284560027E-3</v>
      </c>
      <c r="G346" s="165">
        <f>Calc!AN93</f>
        <v>1.0004663771499041</v>
      </c>
      <c r="H346" s="166">
        <f>Calc!AO93</f>
        <v>2.5011494508395218E-3</v>
      </c>
      <c r="I346" s="15">
        <f>Calc!AH93</f>
        <v>47970.888974492409</v>
      </c>
      <c r="J346" s="15">
        <f>Calc!AI93</f>
        <v>379.79824459536155</v>
      </c>
      <c r="K346" s="15">
        <f>Calc!AJ93</f>
        <v>-3.0805943863542185</v>
      </c>
      <c r="L346" s="15">
        <f>Calc!AK93</f>
        <v>2.0949968455929024</v>
      </c>
      <c r="M346" s="167" t="str">
        <f>Calc!AP93</f>
        <v>Out of range</v>
      </c>
      <c r="N346" s="167" t="e">
        <f>Calc!AQ93</f>
        <v>#VALUE!</v>
      </c>
      <c r="O346" s="167" t="str">
        <f>Calc!AW93</f>
        <v>Out of range</v>
      </c>
      <c r="P346" s="167">
        <f>Calc!AX93</f>
        <v>223.85943367920001</v>
      </c>
      <c r="Q346" s="172" t="e">
        <f>Calc!BC93</f>
        <v>#VALUE!</v>
      </c>
      <c r="R346" s="167" t="e">
        <f>Calc!BD93</f>
        <v>#VALUE!</v>
      </c>
      <c r="S346" s="15">
        <f>Input!E93</f>
        <v>0</v>
      </c>
      <c r="T346" s="65"/>
      <c r="U346" s="65">
        <f>Input!K346</f>
        <v>7.1453761638418396E-3</v>
      </c>
      <c r="W346" s="65">
        <f>Calc!AS346</f>
        <v>3.6635744067929833E-4</v>
      </c>
      <c r="X346" s="65">
        <f>Calc!AT346</f>
        <v>6.7615128487288024E-7</v>
      </c>
      <c r="Y346" s="65">
        <f>Calc!AN346</f>
        <v>0.40718202968421158</v>
      </c>
      <c r="Z346" s="65">
        <f>Calc!AO346</f>
        <v>9.5847074655580589E-4</v>
      </c>
      <c r="AA346" s="65">
        <f t="shared" si="44"/>
        <v>0.99691940561364578</v>
      </c>
      <c r="AB346" s="65">
        <f t="shared" si="45"/>
        <v>0.37979824459536154</v>
      </c>
    </row>
    <row r="347" spans="1:28" x14ac:dyDescent="0.2">
      <c r="A347" s="13">
        <f>Input!A95</f>
        <v>10073</v>
      </c>
      <c r="B347" s="13" t="str">
        <f>Input!B95</f>
        <v>Hu1-13</v>
      </c>
      <c r="C347" s="165">
        <f>Calc!O95*1000</f>
        <v>13709.577439627647</v>
      </c>
      <c r="D347" s="165">
        <f>Calc!P95*1000</f>
        <v>1.9228371341922763</v>
      </c>
      <c r="E347" s="165">
        <f>Calc!X95</f>
        <v>0.87140620421672044</v>
      </c>
      <c r="F347" s="165">
        <f>Calc!Y95</f>
        <v>8.4094331182471491E-3</v>
      </c>
      <c r="G347" s="165">
        <f>Calc!AN95</f>
        <v>1.0052195488331772</v>
      </c>
      <c r="H347" s="166">
        <f>Calc!AO95</f>
        <v>4.6586962069547202E-3</v>
      </c>
      <c r="I347" s="15">
        <f>Calc!AH95</f>
        <v>48333.49236461486</v>
      </c>
      <c r="J347" s="15">
        <f>Calc!AI95</f>
        <v>517.39309605376138</v>
      </c>
      <c r="K347" s="15">
        <f>Calc!AJ95</f>
        <v>0.76794209073338671</v>
      </c>
      <c r="L347" s="15">
        <f>Calc!AK95</f>
        <v>1.4553547029855096</v>
      </c>
      <c r="M347" s="167" t="str">
        <f>Calc!AP95</f>
        <v>Out of range</v>
      </c>
      <c r="N347" s="167" t="e">
        <f>Calc!AQ95</f>
        <v>#VALUE!</v>
      </c>
      <c r="O347" s="167" t="str">
        <f>Calc!AW95</f>
        <v>Out of range</v>
      </c>
      <c r="P347" s="167">
        <f>Calc!AX95</f>
        <v>268.11651342580001</v>
      </c>
      <c r="Q347" s="172" t="e">
        <f>Calc!BC95</f>
        <v>#VALUE!</v>
      </c>
      <c r="R347" s="167" t="e">
        <f>Calc!BD95</f>
        <v>#VALUE!</v>
      </c>
      <c r="S347" s="15">
        <f>Input!E95</f>
        <v>0</v>
      </c>
      <c r="T347" s="65"/>
      <c r="U347" s="65">
        <f>Input!K347</f>
        <v>7.1488550916627147E-3</v>
      </c>
      <c r="W347" s="65">
        <f>Calc!AS347</f>
        <v>2.2775642432829331E-5</v>
      </c>
      <c r="X347" s="65">
        <f>Calc!AT347</f>
        <v>1.1844436604884406E-7</v>
      </c>
      <c r="Y347" s="65">
        <f>Calc!AN347</f>
        <v>1.0036441099519633</v>
      </c>
      <c r="Z347" s="65">
        <f>Calc!AO347</f>
        <v>3.1642096878727786E-3</v>
      </c>
      <c r="AA347" s="65">
        <f t="shared" si="44"/>
        <v>1.0007679420907334</v>
      </c>
      <c r="AB347" s="65">
        <f t="shared" si="45"/>
        <v>0.51739309605376138</v>
      </c>
    </row>
    <row r="348" spans="1:28" x14ac:dyDescent="0.2">
      <c r="A348" s="13">
        <f>Input!A97</f>
        <v>10073</v>
      </c>
      <c r="B348" s="13" t="str">
        <f>Input!B97</f>
        <v>Hu1-13</v>
      </c>
      <c r="C348" s="165">
        <f>Calc!O97*1000</f>
        <v>13703.080648552881</v>
      </c>
      <c r="D348" s="165">
        <f>Calc!P97*1000</f>
        <v>1.9047933279086005</v>
      </c>
      <c r="E348" s="165">
        <f>Calc!X97</f>
        <v>0.87997373707215976</v>
      </c>
      <c r="F348" s="165">
        <f>Calc!Y97</f>
        <v>6.7534740849179119E-3</v>
      </c>
      <c r="G348" s="165">
        <f>Calc!AN97</f>
        <v>1.0012096632763203</v>
      </c>
      <c r="H348" s="166">
        <f>Calc!AO97</f>
        <v>3.0407153330986674E-3</v>
      </c>
      <c r="I348" s="15">
        <f>Calc!AH97</f>
        <v>47649.392147248727</v>
      </c>
      <c r="J348" s="15">
        <f>Calc!AI97</f>
        <v>393.22808115690464</v>
      </c>
      <c r="K348" s="15">
        <f>Calc!AJ97</f>
        <v>0.12873362544163491</v>
      </c>
      <c r="L348" s="15">
        <f>Calc!AK97</f>
        <v>1.8268459263880936</v>
      </c>
      <c r="M348" s="167" t="str">
        <f>Calc!AP97</f>
        <v>Out of range</v>
      </c>
      <c r="N348" s="167" t="e">
        <f>Calc!AQ97</f>
        <v>#VALUE!</v>
      </c>
      <c r="O348" s="167" t="str">
        <f>Calc!AW97</f>
        <v>Out of range</v>
      </c>
      <c r="P348" s="167">
        <f>Calc!AX97</f>
        <v>327.80071904710002</v>
      </c>
      <c r="Q348" s="172" t="e">
        <f>Calc!BC97</f>
        <v>#VALUE!</v>
      </c>
      <c r="R348" s="167" t="e">
        <f>Calc!BD97</f>
        <v>#VALUE!</v>
      </c>
      <c r="S348" s="15">
        <f>Input!E97</f>
        <v>0</v>
      </c>
      <c r="T348" s="65"/>
      <c r="U348" s="65">
        <f>Input!K348</f>
        <v>7.1468320198726136E-3</v>
      </c>
      <c r="W348" s="65">
        <f>Calc!AS348</f>
        <v>8.9495156567825646E-4</v>
      </c>
      <c r="X348" s="65">
        <f>Calc!AT348</f>
        <v>1.5661068024747029E-6</v>
      </c>
      <c r="Y348" s="65">
        <f>Calc!AN348</f>
        <v>0.45549388912387639</v>
      </c>
      <c r="Z348" s="65">
        <f>Calc!AO348</f>
        <v>1.1153948140011358E-3</v>
      </c>
      <c r="AA348" s="65">
        <f t="shared" si="44"/>
        <v>1.0001287336254416</v>
      </c>
      <c r="AB348" s="65">
        <f t="shared" si="45"/>
        <v>0.39322808115690466</v>
      </c>
    </row>
    <row r="349" spans="1:28" x14ac:dyDescent="0.2">
      <c r="A349" s="13">
        <f>Input!A99</f>
        <v>10073</v>
      </c>
      <c r="B349" s="13" t="str">
        <f>Input!B99</f>
        <v>Hu1-13</v>
      </c>
      <c r="C349" s="165">
        <f>Calc!O99*1000</f>
        <v>13702.515169585356</v>
      </c>
      <c r="D349" s="165">
        <f>Calc!P99*1000</f>
        <v>6.7123864850469106</v>
      </c>
      <c r="E349" s="165">
        <f>Calc!X99</f>
        <v>0.91453855675120388</v>
      </c>
      <c r="F349" s="165">
        <f>Calc!Y99</f>
        <v>2.7753648337056971E-2</v>
      </c>
      <c r="G349" s="165">
        <f>Calc!AN99</f>
        <v>1.0168287023094733</v>
      </c>
      <c r="H349" s="166">
        <f>Calc!AO99</f>
        <v>8.0829355834560867E-3</v>
      </c>
      <c r="I349" s="15">
        <f>Calc!AH99</f>
        <v>46561.814627710621</v>
      </c>
      <c r="J349" s="15">
        <f>Calc!AI99</f>
        <v>1460.5123515709586</v>
      </c>
      <c r="K349" s="15">
        <f>Calc!AJ99</f>
        <v>1.4201465247531964</v>
      </c>
      <c r="L349" s="15">
        <f>Calc!AK99</f>
        <v>6.3169058150105855</v>
      </c>
      <c r="M349" s="167" t="str">
        <f>Calc!AP99</f>
        <v>Out of range</v>
      </c>
      <c r="N349" s="167" t="e">
        <f>Calc!AQ99</f>
        <v>#VALUE!</v>
      </c>
      <c r="O349" s="167" t="str">
        <f>Calc!AW99</f>
        <v>Out of range</v>
      </c>
      <c r="P349" s="167">
        <f>Calc!AX99</f>
        <v>202.28646499320001</v>
      </c>
      <c r="Q349" s="172" t="e">
        <f>Calc!BC99</f>
        <v>#VALUE!</v>
      </c>
      <c r="R349" s="167" t="e">
        <f>Calc!BD99</f>
        <v>#VALUE!</v>
      </c>
      <c r="S349" s="15">
        <f>Input!E99</f>
        <v>0</v>
      </c>
      <c r="T349" s="65"/>
      <c r="U349" s="65">
        <f>Input!K349</f>
        <v>7.149168448373695E-3</v>
      </c>
      <c r="W349" s="65">
        <f>Calc!AS349</f>
        <v>2.2688047432062374E-5</v>
      </c>
      <c r="X349" s="65">
        <f>Calc!AT349</f>
        <v>8.186022440669494E-8</v>
      </c>
      <c r="Y349" s="65">
        <f>Calc!AN349</f>
        <v>1.0072490171284958</v>
      </c>
      <c r="Z349" s="65">
        <f>Calc!AO349</f>
        <v>2.1867429575611812E-3</v>
      </c>
      <c r="AA349" s="65">
        <f t="shared" si="44"/>
        <v>1.0014201465247532</v>
      </c>
      <c r="AB349" s="65">
        <f t="shared" si="45"/>
        <v>1.4605123515709586</v>
      </c>
    </row>
    <row r="350" spans="1:28" x14ac:dyDescent="0.2">
      <c r="A350" s="13">
        <f>Input!A101</f>
        <v>10073</v>
      </c>
      <c r="B350" s="13" t="str">
        <f>Input!B101</f>
        <v>Hu1-13</v>
      </c>
      <c r="C350" s="165">
        <f>Calc!O101*1000</f>
        <v>13700.07149254121</v>
      </c>
      <c r="D350" s="165">
        <f>Calc!P101*1000</f>
        <v>5.3779134217295566</v>
      </c>
      <c r="E350" s="165">
        <f>Calc!X101</f>
        <v>0.84861685743043647</v>
      </c>
      <c r="F350" s="165">
        <f>Calc!Y101</f>
        <v>2.059699926281118E-2</v>
      </c>
      <c r="G350" s="165">
        <f>Calc!AN101</f>
        <v>1.00946491871496</v>
      </c>
      <c r="H350" s="166">
        <f>Calc!AO101</f>
        <v>8.4489026860281296E-3</v>
      </c>
      <c r="I350" s="15">
        <f>Calc!AH101</f>
        <v>49806.524637596282</v>
      </c>
      <c r="J350" s="15">
        <f>Calc!AI101</f>
        <v>1278.5748341251508</v>
      </c>
      <c r="K350" s="15">
        <f>Calc!AJ101</f>
        <v>-0.18483262127400035</v>
      </c>
      <c r="L350" s="15">
        <f>Calc!AK101</f>
        <v>4.3632898038295282</v>
      </c>
      <c r="M350" s="167" t="str">
        <f>Calc!AP101</f>
        <v>Out of range</v>
      </c>
      <c r="N350" s="167" t="e">
        <f>Calc!AQ101</f>
        <v>#VALUE!</v>
      </c>
      <c r="O350" s="167" t="str">
        <f>Calc!AW101</f>
        <v>Out of range</v>
      </c>
      <c r="P350" s="167">
        <f>Calc!AX101</f>
        <v>233.18789774530001</v>
      </c>
      <c r="Q350" s="172" t="e">
        <f>Calc!BC101</f>
        <v>#VALUE!</v>
      </c>
      <c r="R350" s="167" t="e">
        <f>Calc!BD101</f>
        <v>#VALUE!</v>
      </c>
      <c r="S350" s="15">
        <f>Input!E101</f>
        <v>0</v>
      </c>
    </row>
    <row r="351" spans="1:28" x14ac:dyDescent="0.2">
      <c r="A351" s="13">
        <f>Input!A103</f>
        <v>10073</v>
      </c>
      <c r="B351" s="13" t="str">
        <f>Input!B103</f>
        <v>Hu1-13</v>
      </c>
      <c r="C351" s="165">
        <f>Calc!O103*1000</f>
        <v>13697.815856977515</v>
      </c>
      <c r="D351" s="165">
        <f>Calc!P103*1000</f>
        <v>3.6336176387391506</v>
      </c>
      <c r="E351" s="165">
        <f>Calc!X103</f>
        <v>0.9064522733649234</v>
      </c>
      <c r="F351" s="165">
        <f>Calc!Y103</f>
        <v>1.6853499055411437E-2</v>
      </c>
      <c r="G351" s="165">
        <f>Calc!AN103</f>
        <v>1.0175126175167979</v>
      </c>
      <c r="H351" s="166">
        <f>Calc!AO103</f>
        <v>9.0918371988034357E-3</v>
      </c>
      <c r="I351" s="15">
        <f>Calc!AH103</f>
        <v>46992.658364073766</v>
      </c>
      <c r="J351" s="15">
        <f>Calc!AI103</f>
        <v>969.30599002765621</v>
      </c>
      <c r="K351" s="15">
        <f>Calc!AJ103</f>
        <v>-7.3916307543960835</v>
      </c>
      <c r="L351" s="15">
        <f>Calc!AK103</f>
        <v>5.349245852686157</v>
      </c>
      <c r="M351" s="167" t="str">
        <f>Calc!AP103</f>
        <v>Out of range</v>
      </c>
      <c r="N351" s="167" t="e">
        <f>Calc!AQ103</f>
        <v>#VALUE!</v>
      </c>
      <c r="O351" s="167" t="str">
        <f>Calc!AW103</f>
        <v>Out of range</v>
      </c>
      <c r="P351" s="167">
        <f>Calc!AX103</f>
        <v>51.428293397700003</v>
      </c>
      <c r="Q351" s="172" t="e">
        <f>Calc!BC103</f>
        <v>#VALUE!</v>
      </c>
      <c r="R351" s="167" t="e">
        <f>Calc!BD103</f>
        <v>#VALUE!</v>
      </c>
      <c r="S351" s="15">
        <f>Input!E103</f>
        <v>0</v>
      </c>
      <c r="T351" s="65"/>
      <c r="U351" s="65">
        <f>Input!K351</f>
        <v>7.1580470395432461E-3</v>
      </c>
      <c r="W351" s="65">
        <f>Calc!AS351</f>
        <v>2.2230085691299141E-5</v>
      </c>
      <c r="X351" s="65">
        <f>Calc!AT351</f>
        <v>1.5866549228299083E-7</v>
      </c>
      <c r="Y351" s="65">
        <f>Calc!AN351</f>
        <v>0.99811123522802636</v>
      </c>
      <c r="Z351" s="65">
        <f>Calc!AO351</f>
        <v>2.8400491200584804E-3</v>
      </c>
      <c r="AA351" s="65">
        <f t="shared" ref="AA351:AA359" si="46">1+K351/1000</f>
        <v>0.99260836924560392</v>
      </c>
      <c r="AB351" s="65">
        <f t="shared" ref="AB351:AB359" si="47">J351/1000</f>
        <v>0.96930599002765616</v>
      </c>
    </row>
    <row r="352" spans="1:28" x14ac:dyDescent="0.2">
      <c r="A352" s="13">
        <f>Input!A105</f>
        <v>10073</v>
      </c>
      <c r="B352" s="13" t="str">
        <f>Input!B105</f>
        <v>Hu1-13</v>
      </c>
      <c r="C352" s="165">
        <f>Calc!O105*1000</f>
        <v>13709.328949843244</v>
      </c>
      <c r="D352" s="165">
        <f>Calc!P105*1000</f>
        <v>4.7196057860502458</v>
      </c>
      <c r="E352" s="165">
        <f>Calc!X105</f>
        <v>0.93087685827237887</v>
      </c>
      <c r="F352" s="165">
        <f>Calc!Y105</f>
        <v>2.1574877798361446E-2</v>
      </c>
      <c r="G352" s="165">
        <f>Calc!AN105</f>
        <v>1.0168780372311241</v>
      </c>
      <c r="H352" s="166">
        <f>Calc!AO105</f>
        <v>5.1724063723442371E-3</v>
      </c>
      <c r="I352" s="15">
        <f>Calc!AH105</f>
        <v>45769.551856839142</v>
      </c>
      <c r="J352" s="15">
        <f>Calc!AI105</f>
        <v>1085.9303504328348</v>
      </c>
      <c r="K352" s="15">
        <f>Calc!AJ105</f>
        <v>0.15096011386339647</v>
      </c>
      <c r="L352" s="15">
        <f>Calc!AK105</f>
        <v>5.3308470085660353</v>
      </c>
      <c r="M352" s="167" t="str">
        <f>Calc!AP105</f>
        <v>Out of range</v>
      </c>
      <c r="N352" s="167" t="e">
        <f>Calc!AQ105</f>
        <v>#VALUE!</v>
      </c>
      <c r="O352" s="167" t="str">
        <f>Calc!AW105</f>
        <v>Out of range</v>
      </c>
      <c r="P352" s="167">
        <f>Calc!AX105</f>
        <v>130.03657234030001</v>
      </c>
      <c r="Q352" s="172" t="e">
        <f>Calc!BC105</f>
        <v>#VALUE!</v>
      </c>
      <c r="R352" s="167" t="e">
        <f>Calc!BD105</f>
        <v>#VALUE!</v>
      </c>
      <c r="S352" s="15">
        <f>Input!E105</f>
        <v>0</v>
      </c>
      <c r="T352" s="65"/>
      <c r="U352" s="65">
        <f>Input!K352</f>
        <v>7.1397030571924199E-3</v>
      </c>
      <c r="W352" s="65">
        <f>Calc!AS352</f>
        <v>1.2530289162800934E-2</v>
      </c>
      <c r="X352" s="65">
        <f>Calc!AT352</f>
        <v>3.368150351821078E-5</v>
      </c>
      <c r="Y352" s="65">
        <f>Calc!AN352</f>
        <v>0.41570261395456354</v>
      </c>
      <c r="Z352" s="65">
        <f>Calc!AO352</f>
        <v>1.3381951602474383E-3</v>
      </c>
      <c r="AA352" s="65">
        <f t="shared" si="46"/>
        <v>1.0001509601138634</v>
      </c>
      <c r="AB352" s="65">
        <f t="shared" si="47"/>
        <v>1.0859303504328348</v>
      </c>
    </row>
    <row r="353" spans="1:28" x14ac:dyDescent="0.2">
      <c r="A353" s="13">
        <f>Input!A107</f>
        <v>10073</v>
      </c>
      <c r="B353" s="13" t="str">
        <f>Input!B107</f>
        <v>Hu1-13</v>
      </c>
      <c r="C353" s="165">
        <f>Calc!O107*1000</f>
        <v>13699.484206387018</v>
      </c>
      <c r="D353" s="165">
        <f>Calc!P107*1000</f>
        <v>4.1255446473243369</v>
      </c>
      <c r="E353" s="165">
        <f>Calc!X107</f>
        <v>0.89493685028297265</v>
      </c>
      <c r="F353" s="165">
        <f>Calc!Y107</f>
        <v>1.113637529215751E-2</v>
      </c>
      <c r="G353" s="165">
        <f>Calc!AN107</f>
        <v>1.0135499424088132</v>
      </c>
      <c r="H353" s="166">
        <f>Calc!AO107</f>
        <v>6.0622181605407251E-3</v>
      </c>
      <c r="I353" s="15">
        <f>Calc!AH107</f>
        <v>47417.735241521033</v>
      </c>
      <c r="J353" s="15">
        <f>Calc!AI107</f>
        <v>654.52072181475353</v>
      </c>
      <c r="K353" s="15">
        <f>Calc!AJ107</f>
        <v>-0.92773289862124741</v>
      </c>
      <c r="L353" s="15">
        <f>Calc!AK107</f>
        <v>3.2122624226756815</v>
      </c>
      <c r="M353" s="167" t="str">
        <f>Calc!AP107</f>
        <v>Out of range</v>
      </c>
      <c r="N353" s="167" t="e">
        <f>Calc!AQ107</f>
        <v>#VALUE!</v>
      </c>
      <c r="O353" s="167" t="str">
        <f>Calc!AW107</f>
        <v>Out of range</v>
      </c>
      <c r="P353" s="167">
        <f>Calc!AX107</f>
        <v>120.4241396653</v>
      </c>
      <c r="Q353" s="172" t="e">
        <f>Calc!BC107</f>
        <v>#VALUE!</v>
      </c>
      <c r="R353" s="167" t="e">
        <f>Calc!BD107</f>
        <v>#VALUE!</v>
      </c>
      <c r="S353" s="15">
        <f>Input!E107</f>
        <v>0</v>
      </c>
      <c r="T353" s="65"/>
      <c r="U353" s="65">
        <f>Input!K353</f>
        <v>7.155529811014914E-3</v>
      </c>
      <c r="W353" s="65">
        <f>Calc!AS353</f>
        <v>2.2189260682380911E-5</v>
      </c>
      <c r="X353" s="65">
        <f>Calc!AT353</f>
        <v>1.8316029862903957E-7</v>
      </c>
      <c r="Y353" s="65">
        <f>Calc!AN353</f>
        <v>0.99274288393944676</v>
      </c>
      <c r="Z353" s="65">
        <f>Calc!AO353</f>
        <v>3.67042484320482E-3</v>
      </c>
      <c r="AA353" s="65">
        <f t="shared" si="46"/>
        <v>0.99907226710137875</v>
      </c>
      <c r="AB353" s="65">
        <f t="shared" si="47"/>
        <v>0.65452072181475351</v>
      </c>
    </row>
    <row r="354" spans="1:28" x14ac:dyDescent="0.2">
      <c r="A354" s="13">
        <f>Input!A109</f>
        <v>10073</v>
      </c>
      <c r="B354" s="13" t="str">
        <f>Input!B109</f>
        <v>Hu1-13</v>
      </c>
      <c r="C354" s="165">
        <f>Calc!O109*1000</f>
        <v>13698.76374130465</v>
      </c>
      <c r="D354" s="165">
        <f>Calc!P109*1000</f>
        <v>4.4331187454584713</v>
      </c>
      <c r="E354" s="165">
        <f>Calc!X109</f>
        <v>0.88424165925554155</v>
      </c>
      <c r="F354" s="165">
        <f>Calc!Y109</f>
        <v>1.3161337072419241E-2</v>
      </c>
      <c r="G354" s="165">
        <f>Calc!AN109</f>
        <v>1.007788781106812</v>
      </c>
      <c r="H354" s="166">
        <f>Calc!AO109</f>
        <v>5.8253481708738369E-3</v>
      </c>
      <c r="I354" s="15">
        <f>Calc!AH109</f>
        <v>47715.969495189565</v>
      </c>
      <c r="J354" s="15">
        <f>Calc!AI109</f>
        <v>761.73949457024253</v>
      </c>
      <c r="K354" s="15">
        <f>Calc!AJ109</f>
        <v>-0.48178231786655257</v>
      </c>
      <c r="L354" s="15">
        <f>Calc!AK109</f>
        <v>3.6122709570742457</v>
      </c>
      <c r="M354" s="167" t="str">
        <f>Calc!AP109</f>
        <v>Out of range</v>
      </c>
      <c r="N354" s="167" t="e">
        <f>Calc!AQ109</f>
        <v>#VALUE!</v>
      </c>
      <c r="O354" s="167" t="str">
        <f>Calc!AW109</f>
        <v>Out of range</v>
      </c>
      <c r="P354" s="167">
        <f>Calc!AX109</f>
        <v>202.34766661419999</v>
      </c>
      <c r="Q354" s="172" t="e">
        <f>Calc!BC109</f>
        <v>#VALUE!</v>
      </c>
      <c r="R354" s="167" t="e">
        <f>Calc!BD109</f>
        <v>#VALUE!</v>
      </c>
      <c r="S354" s="15">
        <f>Input!E109</f>
        <v>0</v>
      </c>
      <c r="T354" s="65"/>
      <c r="U354" s="65">
        <f>Input!K354</f>
        <v>7.1559091473827885E-3</v>
      </c>
      <c r="W354" s="65">
        <f>Calc!AS354</f>
        <v>1.0610467225050916E-2</v>
      </c>
      <c r="X354" s="65">
        <f>Calc!AT354</f>
        <v>2.0895835970190504E-5</v>
      </c>
      <c r="Y354" s="65">
        <f>Calc!AN354</f>
        <v>0.51295158038528665</v>
      </c>
      <c r="Z354" s="65">
        <f>Calc!AO354</f>
        <v>1.3225616302261103E-3</v>
      </c>
      <c r="AA354" s="65">
        <f t="shared" si="46"/>
        <v>0.99951821768213345</v>
      </c>
      <c r="AB354" s="65">
        <f t="shared" si="47"/>
        <v>0.76173949457024248</v>
      </c>
    </row>
    <row r="355" spans="1:28" x14ac:dyDescent="0.2">
      <c r="A355" s="13">
        <f>Input!A111</f>
        <v>10073</v>
      </c>
      <c r="B355" s="13" t="str">
        <f>Input!B111</f>
        <v>Hu1-13</v>
      </c>
      <c r="C355" s="165">
        <f>Calc!O111*1000</f>
        <v>13706.750294363836</v>
      </c>
      <c r="D355" s="165">
        <f>Calc!P111*1000</f>
        <v>5.148634061883091</v>
      </c>
      <c r="E355" s="165">
        <f>Calc!X111</f>
        <v>0.92848204128763534</v>
      </c>
      <c r="F355" s="165">
        <f>Calc!Y111</f>
        <v>2.2818350906842744E-2</v>
      </c>
      <c r="G355" s="165">
        <f>Calc!AN111</f>
        <v>1.0203784553200175</v>
      </c>
      <c r="H355" s="166">
        <f>Calc!AO111</f>
        <v>8.5449722242922806E-3</v>
      </c>
      <c r="I355" s="15">
        <f>Calc!AH111</f>
        <v>46036.903248734321</v>
      </c>
      <c r="J355" s="15">
        <f>Calc!AI111</f>
        <v>1195.1579099809508</v>
      </c>
      <c r="K355" s="15">
        <f>Calc!AJ111</f>
        <v>-1.4316763199065941</v>
      </c>
      <c r="L355" s="15">
        <f>Calc!AK111</f>
        <v>4.4380604609345751</v>
      </c>
      <c r="M355" s="167" t="str">
        <f>Calc!AP111</f>
        <v>Out of range</v>
      </c>
      <c r="N355" s="167" t="e">
        <f>Calc!AQ111</f>
        <v>#VALUE!</v>
      </c>
      <c r="O355" s="167" t="str">
        <f>Calc!AW111</f>
        <v>Out of range</v>
      </c>
      <c r="P355" s="167">
        <f>Calc!AX111</f>
        <v>43.162992314900002</v>
      </c>
      <c r="Q355" s="172" t="e">
        <f>Calc!BC111</f>
        <v>#VALUE!</v>
      </c>
      <c r="R355" s="167" t="e">
        <f>Calc!BD111</f>
        <v>#VALUE!</v>
      </c>
      <c r="S355" s="15">
        <f>Input!E111</f>
        <v>0</v>
      </c>
      <c r="T355" s="65"/>
      <c r="U355" s="65">
        <f>Input!K355</f>
        <v>7.1571557697282153E-3</v>
      </c>
      <c r="W355" s="65">
        <f>Calc!AS355</f>
        <v>2.2295180192898867E-5</v>
      </c>
      <c r="X355" s="65">
        <f>Calc!AT355</f>
        <v>1.624708423020509E-7</v>
      </c>
      <c r="Y355" s="65">
        <f>Calc!AN355</f>
        <v>0.99764473102925222</v>
      </c>
      <c r="Z355" s="65">
        <f>Calc!AO355</f>
        <v>2.769868716355504E-3</v>
      </c>
      <c r="AA355" s="65">
        <f t="shared" si="46"/>
        <v>0.99856832368009341</v>
      </c>
      <c r="AB355" s="65">
        <f t="shared" si="47"/>
        <v>1.1951579099809508</v>
      </c>
    </row>
    <row r="356" spans="1:28" x14ac:dyDescent="0.2">
      <c r="A356" s="13">
        <f>Input!A113</f>
        <v>10073</v>
      </c>
      <c r="B356" s="13" t="str">
        <f>Input!B113</f>
        <v>Hu1-13</v>
      </c>
      <c r="C356" s="165">
        <f>Calc!O113*1000</f>
        <v>13696.702311117682</v>
      </c>
      <c r="D356" s="165">
        <f>Calc!P113*1000</f>
        <v>1.2287115761758884</v>
      </c>
      <c r="E356" s="165">
        <f>Calc!X113</f>
        <v>0.87812178169412236</v>
      </c>
      <c r="F356" s="165">
        <f>Calc!Y113</f>
        <v>4.9887100906238794E-3</v>
      </c>
      <c r="G356" s="165">
        <f>Calc!AN113</f>
        <v>1.0099166747095583</v>
      </c>
      <c r="H356" s="166">
        <f>Calc!AO113</f>
        <v>2.8987574788947507E-3</v>
      </c>
      <c r="I356" s="15">
        <f>Calc!AH113</f>
        <v>48142.721694226668</v>
      </c>
      <c r="J356" s="15">
        <f>Calc!AI113</f>
        <v>306.39957245867083</v>
      </c>
      <c r="K356" s="15">
        <f>Calc!AJ113</f>
        <v>-1.0970553767195579</v>
      </c>
      <c r="L356" s="15">
        <f>Calc!AK113</f>
        <v>1.016178167493835</v>
      </c>
      <c r="M356" s="167" t="str">
        <f>Calc!AP113</f>
        <v>Out of range</v>
      </c>
      <c r="N356" s="167" t="e">
        <f>Calc!AQ113</f>
        <v>#VALUE!</v>
      </c>
      <c r="O356" s="167" t="str">
        <f>Calc!AW113</f>
        <v>Out of range</v>
      </c>
      <c r="P356" s="167">
        <f>Calc!AX113</f>
        <v>0</v>
      </c>
      <c r="Q356" s="172" t="e">
        <f>Calc!BC113</f>
        <v>#VALUE!</v>
      </c>
      <c r="R356" s="167" t="e">
        <f>Calc!BD113</f>
        <v>#VALUE!</v>
      </c>
      <c r="S356" s="15">
        <f>Input!E113</f>
        <v>0</v>
      </c>
      <c r="T356" s="65"/>
      <c r="U356" s="65">
        <f>Input!K356</f>
        <v>7.155359425400379E-3</v>
      </c>
      <c r="W356" s="65">
        <f>Calc!AS356</f>
        <v>9.9096484295493753E-3</v>
      </c>
      <c r="X356" s="65">
        <f>Calc!AT356</f>
        <v>1.8983044407445377E-5</v>
      </c>
      <c r="Y356" s="65">
        <f>Calc!AN356</f>
        <v>0.52266963120854804</v>
      </c>
      <c r="Z356" s="65">
        <f>Calc!AO356</f>
        <v>2.014145716910633E-3</v>
      </c>
      <c r="AA356" s="65">
        <f t="shared" si="46"/>
        <v>0.99890294462328044</v>
      </c>
      <c r="AB356" s="65">
        <f t="shared" si="47"/>
        <v>0.30639957245867083</v>
      </c>
    </row>
    <row r="357" spans="1:28" x14ac:dyDescent="0.2">
      <c r="A357" s="13">
        <f>Input!A115</f>
        <v>10073</v>
      </c>
      <c r="B357" s="13" t="str">
        <f>Input!B115</f>
        <v>Hu1-13</v>
      </c>
      <c r="C357" s="165">
        <f>Calc!O115*1000</f>
        <v>13698.077644493798</v>
      </c>
      <c r="D357" s="165">
        <f>Calc!P115*1000</f>
        <v>0.89710210736288587</v>
      </c>
      <c r="E357" s="165">
        <f>Calc!X115</f>
        <v>0.87281990264636211</v>
      </c>
      <c r="F357" s="165">
        <f>Calc!Y115</f>
        <v>3.5604680613507728E-3</v>
      </c>
      <c r="G357" s="165">
        <f>Calc!AN115</f>
        <v>1.0073345620596643</v>
      </c>
      <c r="H357" s="166">
        <f>Calc!AO115</f>
        <v>2.6328788171365268E-3</v>
      </c>
      <c r="I357" s="15">
        <f>Calc!AH115</f>
        <v>48316.175163737891</v>
      </c>
      <c r="J357" s="15">
        <f>Calc!AI115</f>
        <v>234.0599621847351</v>
      </c>
      <c r="K357" s="15">
        <f>Calc!AJ115</f>
        <v>-0.71528772258111495</v>
      </c>
      <c r="L357" s="15">
        <f>Calc!AK115</f>
        <v>0.87245520912271546</v>
      </c>
      <c r="M357" s="167" t="str">
        <f>Calc!AP115</f>
        <v>Out of range</v>
      </c>
      <c r="N357" s="167" t="e">
        <f>Calc!AQ115</f>
        <v>#VALUE!</v>
      </c>
      <c r="O357" s="167" t="str">
        <f>Calc!AW115</f>
        <v>Out of range</v>
      </c>
      <c r="P357" s="167">
        <f>Calc!AX115</f>
        <v>48.873777406000002</v>
      </c>
      <c r="Q357" s="172" t="e">
        <f>Calc!BC115</f>
        <v>#VALUE!</v>
      </c>
      <c r="R357" s="167" t="e">
        <f>Calc!BD115</f>
        <v>#VALUE!</v>
      </c>
      <c r="S357" s="15">
        <f>Input!E115</f>
        <v>0</v>
      </c>
      <c r="T357" s="65"/>
      <c r="U357" s="65">
        <f>Input!K357</f>
        <v>7.1559602187924272E-3</v>
      </c>
      <c r="W357" s="65">
        <f>Calc!AS357</f>
        <v>2.243533322872808E-5</v>
      </c>
      <c r="X357" s="65">
        <f>Calc!AT357</f>
        <v>1.8887691915268309E-7</v>
      </c>
      <c r="Y357" s="65">
        <f>Calc!AN357</f>
        <v>0.99511182475259408</v>
      </c>
      <c r="Z357" s="65">
        <f>Calc!AO357</f>
        <v>3.5310998971692792E-3</v>
      </c>
      <c r="AA357" s="65">
        <f t="shared" si="46"/>
        <v>0.99928471227741889</v>
      </c>
      <c r="AB357" s="65">
        <f t="shared" si="47"/>
        <v>0.2340599621847351</v>
      </c>
    </row>
    <row r="358" spans="1:28" x14ac:dyDescent="0.2">
      <c r="A358" s="13">
        <f>Input!A117</f>
        <v>10073</v>
      </c>
      <c r="B358" s="13" t="str">
        <f>Input!B117</f>
        <v>Hu1-13</v>
      </c>
      <c r="C358" s="165">
        <f>Calc!O117*1000</f>
        <v>13697.312072817454</v>
      </c>
      <c r="D358" s="165">
        <f>Calc!P117*1000</f>
        <v>0.91880700477302379</v>
      </c>
      <c r="E358" s="165">
        <f>Calc!X117</f>
        <v>0.87780472010793309</v>
      </c>
      <c r="F358" s="165">
        <f>Calc!Y117</f>
        <v>4.1279689062840332E-3</v>
      </c>
      <c r="G358" s="165">
        <f>Calc!AN117</f>
        <v>1.0078302041391682</v>
      </c>
      <c r="H358" s="166">
        <f>Calc!AO117</f>
        <v>3.9007763102915441E-3</v>
      </c>
      <c r="I358" s="15">
        <f>Calc!AH117</f>
        <v>48062.75240351737</v>
      </c>
      <c r="J358" s="15">
        <f>Calc!AI117</f>
        <v>292.71175323377889</v>
      </c>
      <c r="K358" s="15">
        <f>Calc!AJ117</f>
        <v>-2.179971475328446</v>
      </c>
      <c r="L358" s="15">
        <f>Calc!AK117</f>
        <v>1.0758187401033881</v>
      </c>
      <c r="M358" s="167" t="str">
        <f>Calc!AP117</f>
        <v>Out of range</v>
      </c>
      <c r="N358" s="167" t="e">
        <f>Calc!AQ117</f>
        <v>#VALUE!</v>
      </c>
      <c r="O358" s="167" t="str">
        <f>Calc!AW117</f>
        <v>Out of range</v>
      </c>
      <c r="P358" s="167">
        <f>Calc!AX117</f>
        <v>47.8032870706</v>
      </c>
      <c r="Q358" s="172" t="e">
        <f>Calc!BC117</f>
        <v>#VALUE!</v>
      </c>
      <c r="R358" s="167" t="e">
        <f>Calc!BD117</f>
        <v>#VALUE!</v>
      </c>
      <c r="S358" s="15">
        <f>Input!E117</f>
        <v>0</v>
      </c>
      <c r="T358" s="65"/>
      <c r="U358" s="65">
        <f>Input!K358</f>
        <v>7.1565080089110991E-3</v>
      </c>
      <c r="W358" s="65">
        <f>Calc!AS358</f>
        <v>9.1154608754265478E-3</v>
      </c>
      <c r="X358" s="65">
        <f>Calc!AT358</f>
        <v>1.9980927862745985E-5</v>
      </c>
      <c r="Y358" s="65">
        <f>Calc!AN358</f>
        <v>0.49078513294144771</v>
      </c>
      <c r="Z358" s="65">
        <f>Calc!AO358</f>
        <v>1.7064582098024318E-3</v>
      </c>
      <c r="AA358" s="65">
        <f t="shared" si="46"/>
        <v>0.99782002852467155</v>
      </c>
      <c r="AB358" s="65">
        <f t="shared" si="47"/>
        <v>0.2927117532337789</v>
      </c>
    </row>
    <row r="359" spans="1:28" x14ac:dyDescent="0.2">
      <c r="A359" s="13">
        <f>Input!A119</f>
        <v>10073</v>
      </c>
      <c r="B359" s="13" t="str">
        <f>Input!B119</f>
        <v>Hu1-13</v>
      </c>
      <c r="C359" s="165">
        <f>Calc!O119*1000</f>
        <v>13694.871708158531</v>
      </c>
      <c r="D359" s="165">
        <f>Calc!P119*1000</f>
        <v>0.95116015223763861</v>
      </c>
      <c r="E359" s="165">
        <f>Calc!X119</f>
        <v>0.87983281661676693</v>
      </c>
      <c r="F359" s="165">
        <f>Calc!Y119</f>
        <v>4.7987141555793705E-3</v>
      </c>
      <c r="G359" s="165">
        <f>Calc!AN119</f>
        <v>1.0114052882130566</v>
      </c>
      <c r="H359" s="166">
        <f>Calc!AO119</f>
        <v>4.3802825354263405E-3</v>
      </c>
      <c r="I359" s="15">
        <f>Calc!AH119</f>
        <v>48113.490058719995</v>
      </c>
      <c r="J359" s="15">
        <f>Calc!AI119</f>
        <v>335.06889675635068</v>
      </c>
      <c r="K359" s="15">
        <f>Calc!AJ119</f>
        <v>0.15091904722619454</v>
      </c>
      <c r="L359" s="15">
        <f>Calc!AK119</f>
        <v>1.4245836763075088</v>
      </c>
      <c r="M359" s="167" t="str">
        <f>Calc!AP119</f>
        <v>Out of range</v>
      </c>
      <c r="N359" s="167" t="e">
        <f>Calc!AQ119</f>
        <v>#VALUE!</v>
      </c>
      <c r="O359" s="167" t="str">
        <f>Calc!AW119</f>
        <v>Out of range</v>
      </c>
      <c r="P359" s="167">
        <f>Calc!AX119</f>
        <v>76.506361364599996</v>
      </c>
      <c r="Q359" s="172" t="e">
        <f>Calc!BC119</f>
        <v>#VALUE!</v>
      </c>
      <c r="R359" s="167" t="e">
        <f>Calc!BD119</f>
        <v>#VALUE!</v>
      </c>
      <c r="S359" s="15">
        <f>Input!E119</f>
        <v>0</v>
      </c>
      <c r="T359" s="65"/>
      <c r="U359" s="65">
        <f>Input!K359</f>
        <v>7.1581702842415506E-3</v>
      </c>
      <c r="W359" s="65">
        <f>Calc!AS359</f>
        <v>2.2006273905457694E-5</v>
      </c>
      <c r="X359" s="65">
        <f>Calc!AT359</f>
        <v>1.6933460443864307E-7</v>
      </c>
      <c r="Y359" s="65">
        <f>Calc!AN359</f>
        <v>0.99395919589708104</v>
      </c>
      <c r="Z359" s="65">
        <f>Calc!AO359</f>
        <v>4.0111714145939347E-3</v>
      </c>
      <c r="AA359" s="65">
        <f t="shared" si="46"/>
        <v>1.0001509190472262</v>
      </c>
      <c r="AB359" s="65">
        <f t="shared" si="47"/>
        <v>0.33506889675635071</v>
      </c>
    </row>
    <row r="360" spans="1:28" ht="13.5" customHeight="1" x14ac:dyDescent="0.2">
      <c r="A360" s="65">
        <f>Input!A120</f>
        <v>9800</v>
      </c>
      <c r="B360" s="65" t="str">
        <f>Input!B120</f>
        <v>IS15</v>
      </c>
      <c r="C360" s="169">
        <f>Calc!O120*1000</f>
        <v>1808.9569078090672</v>
      </c>
      <c r="D360" s="169">
        <f>Calc!P120*1000</f>
        <v>0.12756784393173473</v>
      </c>
      <c r="E360" s="169">
        <f>Calc!X120</f>
        <v>51.24911276886079</v>
      </c>
      <c r="F360" s="169">
        <f>Calc!Y120</f>
        <v>0.16020919379304346</v>
      </c>
      <c r="G360" s="169">
        <f>Calc!AN120</f>
        <v>1.6372725867608238</v>
      </c>
      <c r="H360" s="68">
        <f>Calc!AO120</f>
        <v>5.3746023395966512E-3</v>
      </c>
      <c r="I360" s="67">
        <f>Calc!AH120</f>
        <v>178.17856892772082</v>
      </c>
      <c r="J360" s="67">
        <f>Calc!AI120</f>
        <v>0.80758887366643217</v>
      </c>
      <c r="K360" s="67">
        <f>Calc!AJ120</f>
        <v>355.60498424952658</v>
      </c>
      <c r="L360" s="67">
        <f>Calc!AK120</f>
        <v>1.7783315059254756</v>
      </c>
      <c r="M360" s="170" t="str">
        <f>Calc!AP120</f>
        <v>Out of range</v>
      </c>
      <c r="N360" s="170" t="e">
        <f>Calc!AQ120</f>
        <v>#VALUE!</v>
      </c>
      <c r="O360" s="170" t="str">
        <f>Calc!AW120</f>
        <v>Out of range</v>
      </c>
      <c r="P360" s="170" t="e">
        <f>Calc!AY120</f>
        <v>#VALUE!</v>
      </c>
      <c r="Q360" s="171" t="e">
        <f>Calc!BC120</f>
        <v>#VALUE!</v>
      </c>
      <c r="R360" s="170" t="e">
        <f>Calc!BD120</f>
        <v>#VALUE!</v>
      </c>
      <c r="S360" s="67">
        <f>Input!E120</f>
        <v>-255.2</v>
      </c>
    </row>
    <row r="361" spans="1:28" x14ac:dyDescent="0.2">
      <c r="A361" s="13">
        <f>Input!A121</f>
        <v>10073</v>
      </c>
      <c r="B361" s="13" t="str">
        <f>Input!B121</f>
        <v>Hu1-13</v>
      </c>
      <c r="C361" s="165">
        <f>Calc!O121*1000</f>
        <v>13696.550894051992</v>
      </c>
      <c r="D361" s="165">
        <f>Calc!P121*1000</f>
        <v>1.0092969296304257</v>
      </c>
      <c r="E361" s="165">
        <f>Calc!X121</f>
        <v>0.87859751705294553</v>
      </c>
      <c r="F361" s="165">
        <f>Calc!Y121</f>
        <v>5.5844062607892132E-3</v>
      </c>
      <c r="G361" s="165">
        <f>Calc!AN121</f>
        <v>1.0062119154699734</v>
      </c>
      <c r="H361" s="166">
        <f>Calc!AO121</f>
        <v>5.2737213211843633E-3</v>
      </c>
      <c r="I361" s="15">
        <f>Calc!AH121</f>
        <v>47939.613589472967</v>
      </c>
      <c r="J361" s="15">
        <f>Calc!AI121</f>
        <v>394.92375339306727</v>
      </c>
      <c r="K361" s="15">
        <f>Calc!AJ121</f>
        <v>-0.74399263369517854</v>
      </c>
      <c r="L361" s="15">
        <f>Calc!AK121</f>
        <v>0.96270061852973732</v>
      </c>
      <c r="M361" s="167" t="str">
        <f>Calc!AP121</f>
        <v>Out of range</v>
      </c>
      <c r="N361" s="167" t="e">
        <f>Calc!AQ121</f>
        <v>#VALUE!</v>
      </c>
      <c r="O361" s="167" t="str">
        <f>Calc!AW121</f>
        <v>Out of range</v>
      </c>
      <c r="P361" s="167">
        <f>Calc!AX121</f>
        <v>178.8155914651</v>
      </c>
      <c r="Q361" s="172" t="e">
        <f>Calc!BC121</f>
        <v>#VALUE!</v>
      </c>
      <c r="R361" s="167" t="e">
        <f>Calc!BD121</f>
        <v>#VALUE!</v>
      </c>
      <c r="S361" s="15">
        <f>Input!E121</f>
        <v>0</v>
      </c>
      <c r="T361" s="65"/>
      <c r="U361" s="65">
        <f>Input!K361</f>
        <v>7.1592441774171907E-3</v>
      </c>
      <c r="W361" s="65">
        <f>Calc!AS361</f>
        <v>2.2463876756320416E-5</v>
      </c>
      <c r="X361" s="65">
        <f>Calc!AT361</f>
        <v>1.8447527915031634E-7</v>
      </c>
      <c r="Y361" s="65">
        <f>Calc!AN361</f>
        <v>0.99850504202682311</v>
      </c>
      <c r="Z361" s="65">
        <f>Calc!AO361</f>
        <v>2.4673312300198319E-3</v>
      </c>
      <c r="AA361" s="65">
        <f t="shared" ref="AA361:AA371" si="48">1+K361/1000</f>
        <v>0.99925600736630482</v>
      </c>
      <c r="AB361" s="65">
        <f t="shared" ref="AB361:AB371" si="49">J361/1000</f>
        <v>0.39492375339306729</v>
      </c>
    </row>
    <row r="362" spans="1:28" x14ac:dyDescent="0.2">
      <c r="A362" s="13">
        <f>Input!A123</f>
        <v>10073</v>
      </c>
      <c r="B362" s="13" t="str">
        <f>Input!B123</f>
        <v>Hu1-13</v>
      </c>
      <c r="C362" s="165">
        <f>Calc!O123*1000</f>
        <v>13695.840057640271</v>
      </c>
      <c r="D362" s="165">
        <f>Calc!P123*1000</f>
        <v>1.0672261310257911</v>
      </c>
      <c r="E362" s="165">
        <f>Calc!X123</f>
        <v>0.8797871564791252</v>
      </c>
      <c r="F362" s="165">
        <f>Calc!Y123</f>
        <v>5.980949698595456E-3</v>
      </c>
      <c r="G362" s="165">
        <f>Calc!AN123</f>
        <v>1.0098413076939019</v>
      </c>
      <c r="H362" s="166">
        <f>Calc!AO123</f>
        <v>4.3750666312696107E-3</v>
      </c>
      <c r="I362" s="15">
        <f>Calc!AH123</f>
        <v>48044.980203412095</v>
      </c>
      <c r="J362" s="15">
        <f>Calc!AI123</f>
        <v>387.28873665196448</v>
      </c>
      <c r="K362" s="15">
        <f>Calc!AJ123</f>
        <v>-0.94595411992448586</v>
      </c>
      <c r="L362" s="15">
        <f>Calc!AK123</f>
        <v>1.1609480678683373</v>
      </c>
      <c r="M362" s="167" t="str">
        <f>Calc!AP123</f>
        <v>Out of range</v>
      </c>
      <c r="N362" s="167" t="e">
        <f>Calc!AQ123</f>
        <v>#VALUE!</v>
      </c>
      <c r="O362" s="167" t="str">
        <f>Calc!AW123</f>
        <v>Out of range</v>
      </c>
      <c r="P362" s="167">
        <f>Calc!AX123</f>
        <v>104.3214718663</v>
      </c>
      <c r="Q362" s="172" t="e">
        <f>Calc!BC123</f>
        <v>#VALUE!</v>
      </c>
      <c r="R362" s="167" t="e">
        <f>Calc!BD123</f>
        <v>#VALUE!</v>
      </c>
      <c r="S362" s="15">
        <f>Input!E123</f>
        <v>0</v>
      </c>
      <c r="T362" s="65"/>
      <c r="U362" s="65">
        <f>Input!K362</f>
        <v>7.159367604249213E-3</v>
      </c>
      <c r="W362" s="65">
        <f>Calc!AS362</f>
        <v>6.7560984015392084E-3</v>
      </c>
      <c r="X362" s="65">
        <f>Calc!AT362</f>
        <v>1.1690056816784482E-5</v>
      </c>
      <c r="Y362" s="65">
        <f>Calc!AN362</f>
        <v>0.35751039184542188</v>
      </c>
      <c r="Z362" s="65">
        <f>Calc!AO362</f>
        <v>1.0251737714677698E-3</v>
      </c>
      <c r="AA362" s="65">
        <f t="shared" si="48"/>
        <v>0.99905404588007551</v>
      </c>
      <c r="AB362" s="65">
        <f t="shared" si="49"/>
        <v>0.3872887366519645</v>
      </c>
    </row>
    <row r="363" spans="1:28" x14ac:dyDescent="0.2">
      <c r="A363" s="13">
        <f>Input!A125</f>
        <v>10073</v>
      </c>
      <c r="B363" s="13" t="str">
        <f>Input!B125</f>
        <v>Hu1-13</v>
      </c>
      <c r="C363" s="165">
        <f>Calc!O125*1000</f>
        <v>13700.076338556468</v>
      </c>
      <c r="D363" s="165">
        <f>Calc!P125*1000</f>
        <v>0.78473412451360991</v>
      </c>
      <c r="E363" s="165">
        <f>Calc!X125</f>
        <v>0.87254356361879482</v>
      </c>
      <c r="F363" s="165">
        <f>Calc!Y125</f>
        <v>4.2642339695933952E-3</v>
      </c>
      <c r="G363" s="165">
        <f>Calc!AN125</f>
        <v>1.0024065474366379</v>
      </c>
      <c r="H363" s="166">
        <f>Calc!AO125</f>
        <v>2.8881929981182104E-3</v>
      </c>
      <c r="I363" s="15">
        <f>Calc!AH125</f>
        <v>48102.050704511566</v>
      </c>
      <c r="J363" s="15">
        <f>Calc!AI125</f>
        <v>272.88075181392827</v>
      </c>
      <c r="K363" s="15">
        <f>Calc!AJ125</f>
        <v>-0.45437588247199123</v>
      </c>
      <c r="L363" s="15">
        <f>Calc!AK125</f>
        <v>0.68727631940535683</v>
      </c>
      <c r="M363" s="167" t="str">
        <f>Calc!AP125</f>
        <v>Out of range</v>
      </c>
      <c r="N363" s="167" t="e">
        <f>Calc!AQ125</f>
        <v>#VALUE!</v>
      </c>
      <c r="O363" s="167" t="str">
        <f>Calc!AW125</f>
        <v>Out of range</v>
      </c>
      <c r="P363" s="167">
        <f>Calc!AX125</f>
        <v>184.0172793692</v>
      </c>
      <c r="Q363" s="172" t="e">
        <f>Calc!BC125</f>
        <v>#VALUE!</v>
      </c>
      <c r="R363" s="167" t="e">
        <f>Calc!BD125</f>
        <v>#VALUE!</v>
      </c>
      <c r="S363" s="15">
        <f>Input!E125</f>
        <v>0</v>
      </c>
      <c r="T363" s="65"/>
      <c r="U363" s="65">
        <f>Input!K363</f>
        <v>7.1589432644090572E-3</v>
      </c>
      <c r="W363" s="65">
        <f>Calc!AS363</f>
        <v>2.2509425148088583E-5</v>
      </c>
      <c r="X363" s="65">
        <f>Calc!AT363</f>
        <v>1.1855140749664883E-7</v>
      </c>
      <c r="Y363" s="65">
        <f>Calc!AN363</f>
        <v>0.99502127909547955</v>
      </c>
      <c r="Z363" s="65">
        <f>Calc!AO363</f>
        <v>2.4957602495052945E-3</v>
      </c>
      <c r="AA363" s="65">
        <f t="shared" si="48"/>
        <v>0.99954562411752801</v>
      </c>
      <c r="AB363" s="65">
        <f t="shared" si="49"/>
        <v>0.27288075181392829</v>
      </c>
    </row>
    <row r="364" spans="1:28" x14ac:dyDescent="0.2">
      <c r="A364" s="13">
        <f>Input!A127</f>
        <v>10073</v>
      </c>
      <c r="B364" s="13" t="str">
        <f>Input!B127</f>
        <v>Hu1-13</v>
      </c>
      <c r="C364" s="165">
        <f>Calc!O127*1000</f>
        <v>13702.662375916658</v>
      </c>
      <c r="D364" s="165">
        <f>Calc!P127*1000</f>
        <v>0.83077160622389756</v>
      </c>
      <c r="E364" s="165">
        <f>Calc!X127</f>
        <v>0.95444255101847364</v>
      </c>
      <c r="F364" s="165">
        <f>Calc!Y127</f>
        <v>3.8097285694309994E-3</v>
      </c>
      <c r="G364" s="165">
        <f>Calc!AN127</f>
        <v>1.0062220393131427</v>
      </c>
      <c r="H364" s="166">
        <f>Calc!AO127</f>
        <v>2.2730196836833281E-3</v>
      </c>
      <c r="I364" s="15">
        <f>Calc!AH127</f>
        <v>44150.214612544682</v>
      </c>
      <c r="J364" s="15">
        <f>Calc!AI127</f>
        <v>202.47536390046469</v>
      </c>
      <c r="K364" s="15">
        <f>Calc!AJ127</f>
        <v>-1.1706212126577631</v>
      </c>
      <c r="L364" s="15">
        <f>Calc!AK127</f>
        <v>0.55485132081715127</v>
      </c>
      <c r="M364" s="167" t="str">
        <f>Calc!AP127</f>
        <v>Out of range</v>
      </c>
      <c r="N364" s="167" t="e">
        <f>Calc!AQ127</f>
        <v>#VALUE!</v>
      </c>
      <c r="O364" s="167" t="str">
        <f>Calc!AW127</f>
        <v>Out of range</v>
      </c>
      <c r="P364" s="167">
        <f>Calc!AX127</f>
        <v>0</v>
      </c>
      <c r="Q364" s="172" t="e">
        <f>Calc!BC127</f>
        <v>#VALUE!</v>
      </c>
      <c r="R364" s="167" t="e">
        <f>Calc!BD127</f>
        <v>#VALUE!</v>
      </c>
      <c r="S364" s="15">
        <f>Input!E127</f>
        <v>0</v>
      </c>
      <c r="T364" s="65"/>
      <c r="U364" s="65">
        <f>Input!K364</f>
        <v>7.1584753313811908E-3</v>
      </c>
      <c r="W364" s="65">
        <f>Calc!AS364</f>
        <v>1.9730650112178942E-2</v>
      </c>
      <c r="X364" s="65">
        <f>Calc!AT364</f>
        <v>2.5986045122295418E-5</v>
      </c>
      <c r="Y364" s="65">
        <f>Calc!AN364</f>
        <v>0.40782381860793743</v>
      </c>
      <c r="Z364" s="65">
        <f>Calc!AO364</f>
        <v>8.9250823920521637E-4</v>
      </c>
      <c r="AA364" s="65">
        <f t="shared" si="48"/>
        <v>0.99882937878734224</v>
      </c>
      <c r="AB364" s="65">
        <f t="shared" si="49"/>
        <v>0.20247536390046469</v>
      </c>
    </row>
    <row r="365" spans="1:28" x14ac:dyDescent="0.2">
      <c r="A365" s="13">
        <f>Input!A129</f>
        <v>10073</v>
      </c>
      <c r="B365" s="13" t="str">
        <f>Input!B129</f>
        <v>Hu1-13</v>
      </c>
      <c r="C365" s="165">
        <f>Calc!O129*1000</f>
        <v>13702.20872877518</v>
      </c>
      <c r="D365" s="165">
        <f>Calc!P129*1000</f>
        <v>1.2186893892651769</v>
      </c>
      <c r="E365" s="165">
        <f>Calc!X129</f>
        <v>0.95944801520381795</v>
      </c>
      <c r="F365" s="165">
        <f>Calc!Y129</f>
        <v>4.605055672539644E-3</v>
      </c>
      <c r="G365" s="165">
        <f>Calc!AN129</f>
        <v>1.0036163297247751</v>
      </c>
      <c r="H365" s="166">
        <f>Calc!AO129</f>
        <v>2.9204889504229727E-3</v>
      </c>
      <c r="I365" s="15">
        <f>Calc!AH129</f>
        <v>43804.696780660532</v>
      </c>
      <c r="J365" s="15">
        <f>Calc!AI129</f>
        <v>245.84169715478205</v>
      </c>
      <c r="K365" s="15">
        <f>Calc!AJ129</f>
        <v>-1.9250048538487219</v>
      </c>
      <c r="L365" s="15">
        <f>Calc!AK129</f>
        <v>0.95214219937117983</v>
      </c>
      <c r="M365" s="167" t="str">
        <f>Calc!AP129</f>
        <v>Out of range</v>
      </c>
      <c r="N365" s="167" t="e">
        <f>Calc!AQ129</f>
        <v>#VALUE!</v>
      </c>
      <c r="O365" s="167" t="str">
        <f>Calc!AW129</f>
        <v>Out of range</v>
      </c>
      <c r="P365" s="167">
        <f>Calc!AX129</f>
        <v>85.879388612900001</v>
      </c>
      <c r="Q365" s="172" t="e">
        <f>Calc!BC129</f>
        <v>#VALUE!</v>
      </c>
      <c r="R365" s="167" t="e">
        <f>Calc!BD129</f>
        <v>#VALUE!</v>
      </c>
      <c r="S365" s="15">
        <f>Input!E129</f>
        <v>0</v>
      </c>
      <c r="T365" s="65"/>
      <c r="U365" s="65">
        <f>Input!K365</f>
        <v>7.1587914537378601E-3</v>
      </c>
      <c r="W365" s="65">
        <f>Calc!AS365</f>
        <v>2.2655301915974893E-5</v>
      </c>
      <c r="X365" s="65">
        <f>Calc!AT365</f>
        <v>1.1364528502987789E-7</v>
      </c>
      <c r="Y365" s="65">
        <f>Calc!AN365</f>
        <v>0.99398791952314358</v>
      </c>
      <c r="Z365" s="65">
        <f>Calc!AO365</f>
        <v>2.8920236541943368E-3</v>
      </c>
      <c r="AA365" s="65">
        <f t="shared" si="48"/>
        <v>0.99807499514615128</v>
      </c>
      <c r="AB365" s="65">
        <f t="shared" si="49"/>
        <v>0.24584169715478205</v>
      </c>
    </row>
    <row r="366" spans="1:28" x14ac:dyDescent="0.2">
      <c r="A366" s="13">
        <f>Input!A131</f>
        <v>10073</v>
      </c>
      <c r="B366" s="13" t="str">
        <f>Input!B131</f>
        <v>Hu1-13</v>
      </c>
      <c r="C366" s="165">
        <f>Calc!O131*1000</f>
        <v>13702.20872877518</v>
      </c>
      <c r="D366" s="165">
        <f>Calc!P131*1000</f>
        <v>1.2186893892651769</v>
      </c>
      <c r="E366" s="165">
        <f>Calc!X131</f>
        <v>0.95944801520381795</v>
      </c>
      <c r="F366" s="165">
        <f>Calc!Y131</f>
        <v>4.605055672539644E-3</v>
      </c>
      <c r="G366" s="165">
        <f>Calc!AN131</f>
        <v>1.0036163297247751</v>
      </c>
      <c r="H366" s="166">
        <f>Calc!AO131</f>
        <v>2.9204889504229727E-3</v>
      </c>
      <c r="I366" s="15">
        <f>Calc!AH131</f>
        <v>43804.696780660532</v>
      </c>
      <c r="J366" s="15">
        <f>Calc!AI131</f>
        <v>245.84169715478205</v>
      </c>
      <c r="K366" s="15">
        <f>Calc!AJ131</f>
        <v>-1.9250048538487219</v>
      </c>
      <c r="L366" s="15">
        <f>Calc!AK131</f>
        <v>0.95214219937117983</v>
      </c>
      <c r="M366" s="167" t="str">
        <f>Calc!AP131</f>
        <v>Out of range</v>
      </c>
      <c r="N366" s="167" t="e">
        <f>Calc!AQ131</f>
        <v>#VALUE!</v>
      </c>
      <c r="O366" s="167" t="str">
        <f>Calc!AW131</f>
        <v>Out of range</v>
      </c>
      <c r="P366" s="167">
        <f>Calc!AX131</f>
        <v>82.768371858600005</v>
      </c>
      <c r="Q366" s="172" t="e">
        <f>Calc!BC131</f>
        <v>#VALUE!</v>
      </c>
      <c r="R366" s="167" t="e">
        <f>Calc!BD131</f>
        <v>#VALUE!</v>
      </c>
      <c r="S366" s="15">
        <f>Input!E131</f>
        <v>0</v>
      </c>
      <c r="T366" s="65"/>
      <c r="U366" s="65">
        <f>Input!K366</f>
        <v>7.1586558672737484E-3</v>
      </c>
      <c r="W366" s="65">
        <f>Calc!AS366</f>
        <v>2.4451389741644021E-2</v>
      </c>
      <c r="X366" s="65">
        <f>Calc!AT366</f>
        <v>5.0852662197390591E-5</v>
      </c>
      <c r="Y366" s="65">
        <f>Calc!AN366</f>
        <v>0.38172716068013779</v>
      </c>
      <c r="Z366" s="65">
        <f>Calc!AO366</f>
        <v>9.3173545387831161E-4</v>
      </c>
      <c r="AA366" s="65">
        <f t="shared" si="48"/>
        <v>0.99807499514615128</v>
      </c>
      <c r="AB366" s="65">
        <f t="shared" si="49"/>
        <v>0.24584169715478205</v>
      </c>
    </row>
    <row r="367" spans="1:28" x14ac:dyDescent="0.2">
      <c r="A367" s="13">
        <f>Input!A133</f>
        <v>10073</v>
      </c>
      <c r="B367" s="13" t="str">
        <f>Input!B133</f>
        <v>Hu1-13</v>
      </c>
      <c r="C367" s="165">
        <f>Calc!O133*1000</f>
        <v>13710.063704852177</v>
      </c>
      <c r="D367" s="165">
        <f>Calc!P133*1000</f>
        <v>7.7774754634350236</v>
      </c>
      <c r="E367" s="165">
        <f>Calc!X133</f>
        <v>0.79795194509356071</v>
      </c>
      <c r="F367" s="165">
        <f>Calc!Y133</f>
        <v>3.1286461196879924E-2</v>
      </c>
      <c r="G367" s="165">
        <f>Calc!AN133</f>
        <v>1.0016084070944027</v>
      </c>
      <c r="H367" s="166">
        <f>Calc!AO133</f>
        <v>6.4035172863288747E-3</v>
      </c>
      <c r="I367" s="15">
        <f>Calc!AH133</f>
        <v>52595.007997803063</v>
      </c>
      <c r="J367" s="15">
        <f>Calc!AI133</f>
        <v>2089.1902454215501</v>
      </c>
      <c r="K367" s="15">
        <f>Calc!AJ133</f>
        <v>-2.9885750696002633</v>
      </c>
      <c r="L367" s="15">
        <f>Calc!AK133</f>
        <v>1.5637469306191252</v>
      </c>
      <c r="M367" s="167" t="str">
        <f>Calc!AP133</f>
        <v>Out of range</v>
      </c>
      <c r="N367" s="167" t="e">
        <f>Calc!AQ133</f>
        <v>#VALUE!</v>
      </c>
      <c r="O367" s="167" t="str">
        <f>Calc!AW133</f>
        <v>Out of range</v>
      </c>
      <c r="P367" s="167">
        <f>Calc!AX133</f>
        <v>257.6875935095</v>
      </c>
      <c r="Q367" s="172" t="e">
        <f>Calc!BC133</f>
        <v>#VALUE!</v>
      </c>
      <c r="R367" s="167" t="e">
        <f>Calc!BD133</f>
        <v>#VALUE!</v>
      </c>
      <c r="S367" s="15">
        <f>Input!E133</f>
        <v>0</v>
      </c>
      <c r="T367" s="65"/>
      <c r="U367" s="65">
        <f>Input!K367</f>
        <v>7.1594506653602829E-3</v>
      </c>
      <c r="W367" s="65">
        <f>Calc!AS367</f>
        <v>2.2512145520974832E-5</v>
      </c>
      <c r="X367" s="65">
        <f>Calc!AT367</f>
        <v>1.3030864391139547E-7</v>
      </c>
      <c r="Y367" s="65">
        <f>Calc!AN367</f>
        <v>0.99448261899700452</v>
      </c>
      <c r="Z367" s="65">
        <f>Calc!AO367</f>
        <v>2.8992463574741365E-3</v>
      </c>
      <c r="AA367" s="65">
        <f t="shared" si="48"/>
        <v>0.99701142493039974</v>
      </c>
      <c r="AB367" s="65">
        <f t="shared" si="49"/>
        <v>2.0891902454215501</v>
      </c>
    </row>
    <row r="368" spans="1:28" x14ac:dyDescent="0.2">
      <c r="A368" s="13">
        <f>Input!A135</f>
        <v>10073</v>
      </c>
      <c r="B368" s="13" t="str">
        <f>Input!B135</f>
        <v>Hu1-13</v>
      </c>
      <c r="C368" s="165">
        <f>Calc!O135*1000</f>
        <v>13700.859893810419</v>
      </c>
      <c r="D368" s="165">
        <f>Calc!P135*1000</f>
        <v>7.2155422740575537</v>
      </c>
      <c r="E368" s="165">
        <f>Calc!X135</f>
        <v>0.78821898762879306</v>
      </c>
      <c r="F368" s="165">
        <f>Calc!Y135</f>
        <v>3.1814261273998765E-2</v>
      </c>
      <c r="G368" s="165">
        <f>Calc!AN135</f>
        <v>1.0080085846608426</v>
      </c>
      <c r="H368" s="166">
        <f>Calc!AO135</f>
        <v>4.9027233960181292E-3</v>
      </c>
      <c r="I368" s="15">
        <f>Calc!AH135</f>
        <v>53548.707495756404</v>
      </c>
      <c r="J368" s="15">
        <f>Calc!AI135</f>
        <v>2176.7974486723601</v>
      </c>
      <c r="K368" s="15">
        <f>Calc!AJ135</f>
        <v>-0.36402266998913912</v>
      </c>
      <c r="L368" s="15">
        <f>Calc!AK135</f>
        <v>2.5965568128144643</v>
      </c>
      <c r="M368" s="167" t="str">
        <f>Calc!AP135</f>
        <v>Out of range</v>
      </c>
      <c r="N368" s="167" t="e">
        <f>Calc!AQ135</f>
        <v>#VALUE!</v>
      </c>
      <c r="O368" s="167" t="str">
        <f>Calc!AW135</f>
        <v>Out of range</v>
      </c>
      <c r="P368" s="167">
        <f>Calc!AX135</f>
        <v>180.85313921369999</v>
      </c>
      <c r="Q368" s="172" t="e">
        <f>Calc!BC135</f>
        <v>#VALUE!</v>
      </c>
      <c r="R368" s="167" t="e">
        <f>Calc!BD135</f>
        <v>#VALUE!</v>
      </c>
      <c r="S368" s="15">
        <f>Input!E135</f>
        <v>0</v>
      </c>
      <c r="T368" s="65"/>
      <c r="U368" s="65">
        <f>Input!K368</f>
        <v>7.1577850651785247E-3</v>
      </c>
      <c r="W368" s="65">
        <f>Calc!AS368</f>
        <v>2.6206726110273304E-2</v>
      </c>
      <c r="X368" s="65">
        <f>Calc!AT368</f>
        <v>4.304353776237915E-5</v>
      </c>
      <c r="Y368" s="65">
        <f>Calc!AN368</f>
        <v>0.38547477025263777</v>
      </c>
      <c r="Z368" s="65">
        <f>Calc!AO368</f>
        <v>1.0244755375091736E-3</v>
      </c>
      <c r="AA368" s="65">
        <f t="shared" si="48"/>
        <v>0.99963597733001086</v>
      </c>
      <c r="AB368" s="65">
        <f t="shared" si="49"/>
        <v>2.1767974486723602</v>
      </c>
    </row>
    <row r="369" spans="1:28" x14ac:dyDescent="0.2">
      <c r="A369" s="13">
        <f>Input!A137</f>
        <v>10073</v>
      </c>
      <c r="B369" s="13" t="str">
        <f>Input!B137</f>
        <v>Hu1-13</v>
      </c>
      <c r="C369" s="165">
        <f>Calc!O137*1000</f>
        <v>13700.538452707939</v>
      </c>
      <c r="D369" s="165">
        <f>Calc!P137*1000</f>
        <v>10.555939165485924</v>
      </c>
      <c r="E369" s="165">
        <f>Calc!X137</f>
        <v>0.98315334191956782</v>
      </c>
      <c r="F369" s="165">
        <f>Calc!Y137</f>
        <v>8.5463964291227115E-2</v>
      </c>
      <c r="G369" s="165">
        <f>Calc!AN137</f>
        <v>1.0101464061752776</v>
      </c>
      <c r="H369" s="166">
        <f>Calc!AO137</f>
        <v>6.1551362668585225E-3</v>
      </c>
      <c r="I369" s="15">
        <f>Calc!AH137</f>
        <v>43021.398949584407</v>
      </c>
      <c r="J369" s="15">
        <f>Calc!AI137</f>
        <v>3748.8118813800065</v>
      </c>
      <c r="K369" s="15">
        <f>Calc!AJ137</f>
        <v>-0.45107382921394379</v>
      </c>
      <c r="L369" s="15">
        <f>Calc!AK137</f>
        <v>2.4680071583406278</v>
      </c>
      <c r="M369" s="167" t="str">
        <f>Calc!AP137</f>
        <v>Out of range</v>
      </c>
      <c r="N369" s="167" t="e">
        <f>Calc!AQ137</f>
        <v>#VALUE!</v>
      </c>
      <c r="O369" s="167" t="str">
        <f>Calc!AW137</f>
        <v>Out of range</v>
      </c>
      <c r="P369" s="167">
        <f>Calc!AX137</f>
        <v>140.97955851660001</v>
      </c>
      <c r="Q369" s="172" t="e">
        <f>Calc!BC137</f>
        <v>#VALUE!</v>
      </c>
      <c r="R369" s="167" t="e">
        <f>Calc!BD137</f>
        <v>#VALUE!</v>
      </c>
      <c r="S369" s="15">
        <f>Input!E137</f>
        <v>0</v>
      </c>
      <c r="T369" s="65"/>
      <c r="U369" s="65">
        <f>Input!K369</f>
        <v>7.1586094269817926E-3</v>
      </c>
      <c r="W369" s="65">
        <f>Calc!AS369</f>
        <v>2.2764192962382005E-5</v>
      </c>
      <c r="X369" s="65">
        <f>Calc!AT369</f>
        <v>1.2374750234070291E-7</v>
      </c>
      <c r="Y369" s="65">
        <f>Calc!AN369</f>
        <v>0.99486679561213975</v>
      </c>
      <c r="Z369" s="65">
        <f>Calc!AO369</f>
        <v>2.6435891428826241E-3</v>
      </c>
      <c r="AA369" s="65">
        <f t="shared" si="48"/>
        <v>0.99954892617078606</v>
      </c>
      <c r="AB369" s="65">
        <f t="shared" si="49"/>
        <v>3.7488118813800066</v>
      </c>
    </row>
    <row r="370" spans="1:28" x14ac:dyDescent="0.2">
      <c r="A370" s="65">
        <f>Input!A138</f>
        <v>10225</v>
      </c>
      <c r="B370" s="65" t="str">
        <f>Input!B138</f>
        <v>YS 04</v>
      </c>
      <c r="C370" s="169">
        <f>Calc!O138*1000</f>
        <v>17.847901720302829</v>
      </c>
      <c r="D370" s="169">
        <f>Calc!P138*1000</f>
        <v>1.4524221669961104E-2</v>
      </c>
      <c r="E370" s="169">
        <f>Calc!X138</f>
        <v>2.1162714297233136</v>
      </c>
      <c r="F370" s="169">
        <f>Calc!Y138</f>
        <v>4.2276878272697908E-3</v>
      </c>
      <c r="G370" s="169">
        <f>Calc!AN138</f>
        <v>2.6089652773754961E-2</v>
      </c>
      <c r="H370" s="68">
        <f>Calc!AO138</f>
        <v>1.4148733776663414E-3</v>
      </c>
      <c r="I370" s="67">
        <f>Calc!AH138</f>
        <v>0.67772858027622918</v>
      </c>
      <c r="J370" s="67">
        <f>Calc!AI138</f>
        <v>3.6774832261392387E-2</v>
      </c>
      <c r="K370" s="67">
        <f>Calc!AJ138</f>
        <v>1289.2607762743519</v>
      </c>
      <c r="L370" s="67">
        <f>Calc!AK138</f>
        <v>5.9914600238635396</v>
      </c>
      <c r="M370" s="170">
        <f>Calc!AP138</f>
        <v>1.2485999999999999</v>
      </c>
      <c r="N370" s="170">
        <f>Calc!AQ138</f>
        <v>6.8199999999999997E-2</v>
      </c>
      <c r="O370" s="170" t="str">
        <f>Calc!AW138</f>
        <v>Out of range</v>
      </c>
      <c r="P370" s="170" t="e">
        <f>Calc!AY138</f>
        <v>#VALUE!</v>
      </c>
      <c r="Q370" s="171" t="e">
        <f>Calc!BC138</f>
        <v>#VALUE!</v>
      </c>
      <c r="R370" s="170" t="e">
        <f>Calc!BD138</f>
        <v>#VALUE!</v>
      </c>
      <c r="S370" s="67">
        <f>Input!E138</f>
        <v>0</v>
      </c>
      <c r="T370" s="65"/>
      <c r="U370" s="65">
        <f>Input!K370</f>
        <v>7.157696963524556E-3</v>
      </c>
      <c r="W370" s="65">
        <f>Calc!AS370</f>
        <v>0.13704930659507966</v>
      </c>
      <c r="X370" s="65">
        <f>Calc!AT370</f>
        <v>1.8640064041396692E-4</v>
      </c>
      <c r="Y370" s="65">
        <f>Calc!AN370</f>
        <v>0.42906407171094507</v>
      </c>
      <c r="Z370" s="65">
        <f>Calc!AO370</f>
        <v>1.2401270273207487E-3</v>
      </c>
      <c r="AA370" s="65">
        <f t="shared" si="48"/>
        <v>2.289260776274352</v>
      </c>
      <c r="AB370" s="65">
        <f t="shared" si="49"/>
        <v>3.6774832261392389E-5</v>
      </c>
    </row>
    <row r="371" spans="1:28" x14ac:dyDescent="0.2">
      <c r="A371" s="13">
        <f>Input!A139</f>
        <v>10073</v>
      </c>
      <c r="B371" s="13" t="str">
        <f>Input!B139</f>
        <v>Hu1-13</v>
      </c>
      <c r="C371" s="165">
        <f>Calc!O139*1000</f>
        <v>13694.079158946848</v>
      </c>
      <c r="D371" s="165">
        <f>Calc!P139*1000</f>
        <v>10.893691900732028</v>
      </c>
      <c r="E371" s="165">
        <f>Calc!X139</f>
        <v>0.87370536543037802</v>
      </c>
      <c r="F371" s="165">
        <f>Calc!Y139</f>
        <v>3.7411930868520737E-2</v>
      </c>
      <c r="G371" s="165">
        <f>Calc!AN139</f>
        <v>1.0055163477944535</v>
      </c>
      <c r="H371" s="166">
        <f>Calc!AO139</f>
        <v>5.0069429508666722E-3</v>
      </c>
      <c r="I371" s="15">
        <f>Calc!AH139</f>
        <v>48166.023841215923</v>
      </c>
      <c r="J371" s="15">
        <f>Calc!AI139</f>
        <v>2076.0068743942966</v>
      </c>
      <c r="K371" s="15">
        <f>Calc!AJ139</f>
        <v>-4.187382216976121</v>
      </c>
      <c r="L371" s="15">
        <f>Calc!AK139</f>
        <v>2.4885710253713178</v>
      </c>
      <c r="M371" s="167" t="str">
        <f>Calc!AP139</f>
        <v>Out of range</v>
      </c>
      <c r="N371" s="167" t="e">
        <f>Calc!AQ139</f>
        <v>#VALUE!</v>
      </c>
      <c r="O371" s="167" t="str">
        <f>Calc!AW139</f>
        <v>Out of range</v>
      </c>
      <c r="P371" s="167">
        <f>Calc!AX139</f>
        <v>134.70782231800001</v>
      </c>
      <c r="Q371" s="172" t="e">
        <f>Calc!BC139</f>
        <v>#VALUE!</v>
      </c>
      <c r="R371" s="167" t="e">
        <f>Calc!BD139</f>
        <v>#VALUE!</v>
      </c>
      <c r="S371" s="15">
        <f>Input!E139</f>
        <v>0</v>
      </c>
      <c r="T371" s="65"/>
      <c r="U371" s="65">
        <f>Input!K371</f>
        <v>7.1579055318455268E-3</v>
      </c>
      <c r="W371" s="65">
        <f>Calc!AS371</f>
        <v>2.2371389776285686E-5</v>
      </c>
      <c r="X371" s="65">
        <f>Calc!AT371</f>
        <v>1.3920767360835695E-7</v>
      </c>
      <c r="Y371" s="65">
        <f>Calc!AN371</f>
        <v>0.99412288325675258</v>
      </c>
      <c r="Z371" s="65">
        <f>Calc!AO371</f>
        <v>2.876379898459268E-3</v>
      </c>
      <c r="AA371" s="65">
        <f t="shared" si="48"/>
        <v>0.99581261778302388</v>
      </c>
      <c r="AB371" s="65">
        <f t="shared" si="49"/>
        <v>2.0760068743942965</v>
      </c>
    </row>
    <row r="372" spans="1:28" x14ac:dyDescent="0.2">
      <c r="A372" s="13">
        <f>Input!A141</f>
        <v>10073</v>
      </c>
      <c r="B372" s="13" t="str">
        <f>Input!B141</f>
        <v>Hu1-13</v>
      </c>
      <c r="C372" s="165">
        <f>Calc!O141*1000</f>
        <v>13691.100611177633</v>
      </c>
      <c r="D372" s="165">
        <f>Calc!P141*1000</f>
        <v>14.046115954114471</v>
      </c>
      <c r="E372" s="165">
        <f>Calc!X141</f>
        <v>0.83691851629484659</v>
      </c>
      <c r="F372" s="165">
        <f>Calc!Y141</f>
        <v>5.2835743692174635E-2</v>
      </c>
      <c r="G372" s="165">
        <f>Calc!AN141</f>
        <v>1.0015251277916373</v>
      </c>
      <c r="H372" s="166">
        <f>Calc!AO141</f>
        <v>6.7792743476393262E-3</v>
      </c>
      <c r="I372" s="15">
        <f>Calc!AH141</f>
        <v>50072.683266146734</v>
      </c>
      <c r="J372" s="15">
        <f>Calc!AI141</f>
        <v>3178.8565804715199</v>
      </c>
      <c r="K372" s="15">
        <f>Calc!AJ141</f>
        <v>-2.5707216934177657</v>
      </c>
      <c r="L372" s="15">
        <f>Calc!AK141</f>
        <v>2.1724424968822276</v>
      </c>
      <c r="M372" s="167" t="str">
        <f>Calc!AP141</f>
        <v>Out of range</v>
      </c>
      <c r="N372" s="167" t="e">
        <f>Calc!AQ141</f>
        <v>#VALUE!</v>
      </c>
      <c r="O372" s="167" t="str">
        <f>Calc!AW141</f>
        <v>Out of range</v>
      </c>
      <c r="P372" s="167">
        <f>Calc!AX141</f>
        <v>287.47381004369998</v>
      </c>
      <c r="Q372" s="172" t="e">
        <f>Calc!BC141</f>
        <v>#VALUE!</v>
      </c>
      <c r="R372" s="167" t="e">
        <f>Calc!BD141</f>
        <v>#VALUE!</v>
      </c>
      <c r="S372" s="15">
        <f>Input!E141</f>
        <v>0</v>
      </c>
      <c r="T372" s="65"/>
    </row>
    <row r="373" spans="1:28" x14ac:dyDescent="0.2">
      <c r="A373" s="13">
        <f>Input!A143</f>
        <v>10073</v>
      </c>
      <c r="B373" s="13" t="str">
        <f>Input!B143</f>
        <v>Hu1-13</v>
      </c>
      <c r="C373" s="165">
        <f>Calc!O143*1000</f>
        <v>13691.100611177633</v>
      </c>
      <c r="D373" s="165">
        <f>Calc!P143*1000</f>
        <v>14.046115954114471</v>
      </c>
      <c r="E373" s="165">
        <f>Calc!X143</f>
        <v>0.83691851629484659</v>
      </c>
      <c r="F373" s="165">
        <f>Calc!Y143</f>
        <v>5.2835743692174635E-2</v>
      </c>
      <c r="G373" s="165">
        <f>Calc!AN143</f>
        <v>1.0015251277916373</v>
      </c>
      <c r="H373" s="166">
        <f>Calc!AO143</f>
        <v>6.7792743476393262E-3</v>
      </c>
      <c r="I373" s="15">
        <f>Calc!AH143</f>
        <v>50072.683266146734</v>
      </c>
      <c r="J373" s="15">
        <f>Calc!AI143</f>
        <v>3178.8565804715199</v>
      </c>
      <c r="K373" s="15">
        <f>Calc!AJ143</f>
        <v>-2.5707216934177657</v>
      </c>
      <c r="L373" s="15">
        <f>Calc!AK143</f>
        <v>2.1724424968822276</v>
      </c>
      <c r="M373" s="167" t="str">
        <f>Calc!AP143</f>
        <v>Out of range</v>
      </c>
      <c r="N373" s="167" t="e">
        <f>Calc!AQ143</f>
        <v>#VALUE!</v>
      </c>
      <c r="O373" s="167" t="str">
        <f>Calc!AW143</f>
        <v>Out of range</v>
      </c>
      <c r="P373" s="167">
        <f>Calc!AX143</f>
        <v>266.90160484680001</v>
      </c>
      <c r="Q373" s="172" t="e">
        <f>Calc!BC143</f>
        <v>#VALUE!</v>
      </c>
      <c r="R373" s="167" t="e">
        <f>Calc!BD143</f>
        <v>#VALUE!</v>
      </c>
      <c r="S373" s="15">
        <f>Input!E143</f>
        <v>0</v>
      </c>
      <c r="T373" s="65"/>
      <c r="U373" s="65">
        <f>Input!K373</f>
        <v>7.1618224535017361E-3</v>
      </c>
      <c r="W373" s="65">
        <f>Calc!AS373</f>
        <v>2.266514250529667E-5</v>
      </c>
      <c r="X373" s="65">
        <f>Calc!AT373</f>
        <v>1.5550126744275579E-7</v>
      </c>
      <c r="Y373" s="65">
        <f>Calc!AN373</f>
        <v>0.99808493181443725</v>
      </c>
      <c r="Z373" s="65">
        <f>Calc!AO373</f>
        <v>3.0372537350372682E-3</v>
      </c>
      <c r="AA373" s="65">
        <f t="shared" ref="AA373:AA381" si="50">1+K373/1000</f>
        <v>0.99742927830658223</v>
      </c>
      <c r="AB373" s="65">
        <f t="shared" ref="AB373:AB381" si="51">J373/1000</f>
        <v>3.1788565804715199</v>
      </c>
    </row>
    <row r="374" spans="1:28" x14ac:dyDescent="0.2">
      <c r="A374" s="13">
        <f>Input!A145</f>
        <v>10073</v>
      </c>
      <c r="B374" s="13" t="str">
        <f>Input!B145</f>
        <v>Hu1-13</v>
      </c>
      <c r="C374" s="165">
        <f>Calc!O145*1000</f>
        <v>13701.804443627385</v>
      </c>
      <c r="D374" s="165">
        <f>Calc!P145*1000</f>
        <v>1.2637779764453112</v>
      </c>
      <c r="E374" s="165">
        <f>Calc!X145</f>
        <v>0.92148740461495449</v>
      </c>
      <c r="F374" s="165">
        <f>Calc!Y145</f>
        <v>8.217112782379167E-3</v>
      </c>
      <c r="G374" s="165">
        <f>Calc!AN145</f>
        <v>1.0049471705322752</v>
      </c>
      <c r="H374" s="166">
        <f>Calc!AO145</f>
        <v>2.2699941513866953E-3</v>
      </c>
      <c r="I374" s="15">
        <f>Calc!AH145</f>
        <v>45668.360684830768</v>
      </c>
      <c r="J374" s="15">
        <f>Calc!AI145</f>
        <v>420.07619826972638</v>
      </c>
      <c r="K374" s="15">
        <f>Calc!AJ145</f>
        <v>-1.1683098861402508</v>
      </c>
      <c r="L374" s="15">
        <f>Calc!AK145</f>
        <v>0.95974785064508394</v>
      </c>
      <c r="M374" s="167" t="str">
        <f>Calc!AP145</f>
        <v>Out of range</v>
      </c>
      <c r="N374" s="167" t="e">
        <f>Calc!AQ145</f>
        <v>#VALUE!</v>
      </c>
      <c r="O374" s="167" t="str">
        <f>Calc!AW145</f>
        <v>Out of range</v>
      </c>
      <c r="P374" s="167">
        <f>Calc!AX145</f>
        <v>70.248866478899998</v>
      </c>
      <c r="Q374" s="172" t="e">
        <f>Calc!BC145</f>
        <v>#VALUE!</v>
      </c>
      <c r="R374" s="167" t="e">
        <f>Calc!BD145</f>
        <v>#VALUE!</v>
      </c>
      <c r="S374" s="15">
        <f>Input!E145</f>
        <v>0</v>
      </c>
      <c r="T374" s="65"/>
      <c r="U374" s="65">
        <f>Input!K374</f>
        <v>7.1613339581734414E-3</v>
      </c>
      <c r="W374" s="65">
        <f>Calc!AS374</f>
        <v>4.7297602866029291E-2</v>
      </c>
      <c r="X374" s="65">
        <f>Calc!AT374</f>
        <v>7.8368856974629517E-5</v>
      </c>
      <c r="Y374" s="65">
        <f>Calc!AN374</f>
        <v>0.26684894160945238</v>
      </c>
      <c r="Z374" s="65">
        <f>Calc!AO374</f>
        <v>1.094851974329525E-3</v>
      </c>
      <c r="AA374" s="65">
        <f t="shared" si="50"/>
        <v>0.99883169011385975</v>
      </c>
      <c r="AB374" s="65">
        <f t="shared" si="51"/>
        <v>0.42007619826972636</v>
      </c>
    </row>
    <row r="375" spans="1:28" x14ac:dyDescent="0.2">
      <c r="A375" s="13">
        <f>Input!A147</f>
        <v>10073</v>
      </c>
      <c r="B375" s="13" t="str">
        <f>Input!B147</f>
        <v>Hu1-13</v>
      </c>
      <c r="C375" s="165">
        <f>Calc!O147*1000</f>
        <v>13701.30222622375</v>
      </c>
      <c r="D375" s="165">
        <f>Calc!P147*1000</f>
        <v>1.41719252577199</v>
      </c>
      <c r="E375" s="165">
        <f>Calc!X147</f>
        <v>0.91142761995373101</v>
      </c>
      <c r="F375" s="165">
        <f>Calc!Y147</f>
        <v>3.4626848325851407E-3</v>
      </c>
      <c r="G375" s="165">
        <f>Calc!AN147</f>
        <v>1.0007072976506093</v>
      </c>
      <c r="H375" s="166">
        <f>Calc!AO147</f>
        <v>2.0471958843338504E-3</v>
      </c>
      <c r="I375" s="15">
        <f>Calc!AH147</f>
        <v>45975.933609123451</v>
      </c>
      <c r="J375" s="15">
        <f>Calc!AI147</f>
        <v>198.32751092633069</v>
      </c>
      <c r="K375" s="15">
        <f>Calc!AJ147</f>
        <v>-0.59356510903141313</v>
      </c>
      <c r="L375" s="15">
        <f>Calc!AK147</f>
        <v>1.1170148708691341</v>
      </c>
      <c r="M375" s="167" t="str">
        <f>Calc!AP147</f>
        <v>Out of range</v>
      </c>
      <c r="N375" s="167" t="e">
        <f>Calc!AQ147</f>
        <v>#VALUE!</v>
      </c>
      <c r="O375" s="167" t="str">
        <f>Calc!AW147</f>
        <v>Out of range</v>
      </c>
      <c r="P375" s="167">
        <f>Calc!AX147</f>
        <v>323.94056999179998</v>
      </c>
      <c r="Q375" s="172" t="e">
        <f>Calc!BC147</f>
        <v>#VALUE!</v>
      </c>
      <c r="R375" s="167" t="e">
        <f>Calc!BD147</f>
        <v>#VALUE!</v>
      </c>
      <c r="S375" s="15">
        <f>Input!E147</f>
        <v>0</v>
      </c>
      <c r="T375" s="65"/>
      <c r="U375" s="65">
        <f>Input!K375</f>
        <v>7.160526209186834E-3</v>
      </c>
      <c r="W375" s="65">
        <f>Calc!AS375</f>
        <v>2.2666654616328178E-5</v>
      </c>
      <c r="X375" s="65">
        <f>Calc!AT375</f>
        <v>1.3393869841587926E-7</v>
      </c>
      <c r="Y375" s="65">
        <f>Calc!AN375</f>
        <v>0.99257917673187512</v>
      </c>
      <c r="Z375" s="65">
        <f>Calc!AO375</f>
        <v>3.3471655087890856E-3</v>
      </c>
      <c r="AA375" s="65">
        <f t="shared" si="50"/>
        <v>0.99940643489096859</v>
      </c>
      <c r="AB375" s="65">
        <f t="shared" si="51"/>
        <v>0.19832751092633069</v>
      </c>
    </row>
    <row r="376" spans="1:28" x14ac:dyDescent="0.2">
      <c r="A376" s="13">
        <f>Input!A149</f>
        <v>10073</v>
      </c>
      <c r="B376" s="13" t="str">
        <f>Input!B149</f>
        <v>Hu1-13</v>
      </c>
      <c r="C376" s="165">
        <f>Calc!O149*1000</f>
        <v>13701.111624120698</v>
      </c>
      <c r="D376" s="165">
        <f>Calc!P149*1000</f>
        <v>0.88952956126468241</v>
      </c>
      <c r="E376" s="165">
        <f>Calc!X149</f>
        <v>0.91828227489077241</v>
      </c>
      <c r="F376" s="165">
        <f>Calc!Y149</f>
        <v>3.4965701970962747E-3</v>
      </c>
      <c r="G376" s="165">
        <f>Calc!AN149</f>
        <v>1.0014197681673926</v>
      </c>
      <c r="H376" s="166">
        <f>Calc!AO149</f>
        <v>1.7139388163411508E-3</v>
      </c>
      <c r="I376" s="15">
        <f>Calc!AH149</f>
        <v>45664.593140752826</v>
      </c>
      <c r="J376" s="15">
        <f>Calc!AI149</f>
        <v>190.61261538538963</v>
      </c>
      <c r="K376" s="15">
        <f>Calc!AJ149</f>
        <v>-0.84479047899543858</v>
      </c>
      <c r="L376" s="15">
        <f>Calc!AK149</f>
        <v>0.83185354646884735</v>
      </c>
      <c r="M376" s="167" t="str">
        <f>Calc!AP149</f>
        <v>Out of range</v>
      </c>
      <c r="N376" s="167" t="e">
        <f>Calc!AQ149</f>
        <v>#VALUE!</v>
      </c>
      <c r="O376" s="167" t="str">
        <f>Calc!AW149</f>
        <v>Out of range</v>
      </c>
      <c r="P376" s="167">
        <f>Calc!AX149</f>
        <v>203.2426707253</v>
      </c>
      <c r="Q376" s="172" t="e">
        <f>Calc!BC149</f>
        <v>#VALUE!</v>
      </c>
      <c r="R376" s="167" t="e">
        <f>Calc!BD149</f>
        <v>#VALUE!</v>
      </c>
      <c r="S376" s="15">
        <f>Input!E149</f>
        <v>0</v>
      </c>
      <c r="T376" s="65"/>
      <c r="U376" s="65">
        <f>Input!K376</f>
        <v>7.1602598865958544E-3</v>
      </c>
      <c r="W376" s="65">
        <f>Calc!AS376</f>
        <v>6.0722764627709487E-2</v>
      </c>
      <c r="X376" s="65">
        <f>Calc!AT376</f>
        <v>9.9589866351963366E-5</v>
      </c>
      <c r="Y376" s="65">
        <f>Calc!AN376</f>
        <v>0.22857562773372436</v>
      </c>
      <c r="Z376" s="65">
        <f>Calc!AO376</f>
        <v>8.5135881459837647E-4</v>
      </c>
      <c r="AA376" s="65">
        <f t="shared" si="50"/>
        <v>0.99915520952100456</v>
      </c>
      <c r="AB376" s="65">
        <f t="shared" si="51"/>
        <v>0.19061261538538962</v>
      </c>
    </row>
    <row r="377" spans="1:28" x14ac:dyDescent="0.2">
      <c r="A377" s="13">
        <f>Input!A151</f>
        <v>10073</v>
      </c>
      <c r="B377" s="13" t="str">
        <f>Input!B151</f>
        <v>Hu1-13</v>
      </c>
      <c r="C377" s="165">
        <f>Calc!O151*1000</f>
        <v>13701.638817235489</v>
      </c>
      <c r="D377" s="165">
        <f>Calc!P151*1000</f>
        <v>1.0125611592238255</v>
      </c>
      <c r="E377" s="165">
        <f>Calc!X151</f>
        <v>0.91749637289625752</v>
      </c>
      <c r="F377" s="165">
        <f>Calc!Y151</f>
        <v>4.7926950306856984E-3</v>
      </c>
      <c r="G377" s="165">
        <f>Calc!AN151</f>
        <v>1.001243195924864</v>
      </c>
      <c r="H377" s="166">
        <f>Calc!AO151</f>
        <v>1.6200185409504912E-3</v>
      </c>
      <c r="I377" s="15">
        <f>Calc!AH151</f>
        <v>45697.407885196706</v>
      </c>
      <c r="J377" s="15">
        <f>Calc!AI151</f>
        <v>249.87406462912409</v>
      </c>
      <c r="K377" s="15">
        <f>Calc!AJ151</f>
        <v>-1.1635267132643623</v>
      </c>
      <c r="L377" s="15">
        <f>Calc!AK151</f>
        <v>0.96707082327442739</v>
      </c>
      <c r="M377" s="167" t="str">
        <f>Calc!AP151</f>
        <v>Out of range</v>
      </c>
      <c r="N377" s="167" t="e">
        <f>Calc!AQ151</f>
        <v>#VALUE!</v>
      </c>
      <c r="O377" s="167" t="str">
        <f>Calc!AW151</f>
        <v>Out of range</v>
      </c>
      <c r="P377" s="167">
        <f>Calc!AX151</f>
        <v>180.96070310850001</v>
      </c>
      <c r="Q377" s="172" t="e">
        <f>Calc!BC151</f>
        <v>#VALUE!</v>
      </c>
      <c r="R377" s="167" t="e">
        <f>Calc!BD151</f>
        <v>#VALUE!</v>
      </c>
      <c r="S377" s="15">
        <f>Input!E151</f>
        <v>0</v>
      </c>
      <c r="T377" s="65"/>
      <c r="U377" s="65">
        <f>Input!K377</f>
        <v>7.1603774075400285E-3</v>
      </c>
      <c r="W377" s="65">
        <f>Calc!AS377</f>
        <v>2.2428802715251741E-5</v>
      </c>
      <c r="X377" s="65">
        <f>Calc!AT377</f>
        <v>1.2719667248329079E-7</v>
      </c>
      <c r="Y377" s="65">
        <f>Calc!AN377</f>
        <v>0.99458521014717471</v>
      </c>
      <c r="Z377" s="65">
        <f>Calc!AO377</f>
        <v>3.0664075572891911E-3</v>
      </c>
      <c r="AA377" s="65">
        <f t="shared" si="50"/>
        <v>0.99883647328673564</v>
      </c>
      <c r="AB377" s="65">
        <f t="shared" si="51"/>
        <v>0.24987406462912409</v>
      </c>
    </row>
    <row r="378" spans="1:28" x14ac:dyDescent="0.2">
      <c r="A378" s="13">
        <f>Input!A153</f>
        <v>10073</v>
      </c>
      <c r="B378" s="13" t="str">
        <f>Input!B153</f>
        <v>Hu1-13</v>
      </c>
      <c r="C378" s="165">
        <f>Calc!O153*1000</f>
        <v>13701.81229494523</v>
      </c>
      <c r="D378" s="165">
        <f>Calc!P153*1000</f>
        <v>1.205736734279119</v>
      </c>
      <c r="E378" s="165">
        <f>Calc!X153</f>
        <v>0.92066074048259783</v>
      </c>
      <c r="F378" s="165">
        <f>Calc!Y153</f>
        <v>2.2216923489338791E-3</v>
      </c>
      <c r="G378" s="165">
        <f>Calc!AN153</f>
        <v>1.0038903232301035</v>
      </c>
      <c r="H378" s="166">
        <f>Calc!AO153</f>
        <v>1.9689111567859677E-3</v>
      </c>
      <c r="I378" s="15">
        <f>Calc!AH153</f>
        <v>45661.322601892367</v>
      </c>
      <c r="J378" s="15">
        <f>Calc!AI153</f>
        <v>141.93381491513568</v>
      </c>
      <c r="K378" s="15">
        <f>Calc!AJ153</f>
        <v>-1.4848740330778432</v>
      </c>
      <c r="L378" s="15">
        <f>Calc!AK153</f>
        <v>0.86301065578917646</v>
      </c>
      <c r="M378" s="167" t="str">
        <f>Calc!AP153</f>
        <v>Out of range</v>
      </c>
      <c r="N378" s="167" t="e">
        <f>Calc!AQ153</f>
        <v>#VALUE!</v>
      </c>
      <c r="O378" s="167" t="str">
        <f>Calc!AW153</f>
        <v>Out of range</v>
      </c>
      <c r="P378" s="167">
        <f>Calc!AX153</f>
        <v>56.205745571199998</v>
      </c>
      <c r="Q378" s="172" t="e">
        <f>Calc!BC153</f>
        <v>#VALUE!</v>
      </c>
      <c r="R378" s="167" t="e">
        <f>Calc!BD153</f>
        <v>#VALUE!</v>
      </c>
      <c r="S378" s="15">
        <f>Input!E153</f>
        <v>0</v>
      </c>
      <c r="T378" s="65"/>
      <c r="U378" s="65">
        <f>Input!K378</f>
        <v>7.1592509931689679E-3</v>
      </c>
      <c r="W378" s="65">
        <f>Calc!AS378</f>
        <v>2.4362751672373895E-2</v>
      </c>
      <c r="X378" s="65">
        <f>Calc!AT378</f>
        <v>4.1757733868210836E-5</v>
      </c>
      <c r="Y378" s="65">
        <f>Calc!AN378</f>
        <v>0.215705752555578</v>
      </c>
      <c r="Z378" s="65">
        <f>Calc!AO378</f>
        <v>7.0849492571613141E-4</v>
      </c>
      <c r="AA378" s="65">
        <f t="shared" si="50"/>
        <v>0.99851512596692216</v>
      </c>
      <c r="AB378" s="65">
        <f t="shared" si="51"/>
        <v>0.14193381491513568</v>
      </c>
    </row>
    <row r="379" spans="1:28" x14ac:dyDescent="0.2">
      <c r="A379" s="13">
        <f>Input!A155</f>
        <v>10073</v>
      </c>
      <c r="B379" s="13" t="str">
        <f>Input!B155</f>
        <v>Hu1-13</v>
      </c>
      <c r="C379" s="165">
        <f>Calc!O155*1000</f>
        <v>13701.81229494523</v>
      </c>
      <c r="D379" s="165">
        <f>Calc!P155*1000</f>
        <v>1.205736734279119</v>
      </c>
      <c r="E379" s="165">
        <f>Calc!X155</f>
        <v>0.92066074048259783</v>
      </c>
      <c r="F379" s="165">
        <f>Calc!Y155</f>
        <v>2.2216923489338791E-3</v>
      </c>
      <c r="G379" s="165">
        <f>Calc!AN155</f>
        <v>1.0038903232301035</v>
      </c>
      <c r="H379" s="166">
        <f>Calc!AO155</f>
        <v>1.9689111567859677E-3</v>
      </c>
      <c r="I379" s="15">
        <f>Calc!AH155</f>
        <v>45661.322601892367</v>
      </c>
      <c r="J379" s="15">
        <f>Calc!AI155</f>
        <v>141.93381491513568</v>
      </c>
      <c r="K379" s="15">
        <f>Calc!AJ155</f>
        <v>-1.4848740330778432</v>
      </c>
      <c r="L379" s="15">
        <f>Calc!AK155</f>
        <v>0.86301065578917646</v>
      </c>
      <c r="M379" s="167" t="str">
        <f>Calc!AP155</f>
        <v>Out of range</v>
      </c>
      <c r="N379" s="167" t="e">
        <f>Calc!AQ155</f>
        <v>#VALUE!</v>
      </c>
      <c r="O379" s="167" t="str">
        <f>Calc!AW155</f>
        <v>Out of range</v>
      </c>
      <c r="P379" s="167">
        <f>Calc!AX155</f>
        <v>58.880636338199999</v>
      </c>
      <c r="Q379" s="172" t="e">
        <f>Calc!BC155</f>
        <v>#VALUE!</v>
      </c>
      <c r="R379" s="167" t="e">
        <f>Calc!BD155</f>
        <v>#VALUE!</v>
      </c>
      <c r="S379" s="15">
        <f>Input!E155</f>
        <v>0</v>
      </c>
      <c r="T379" s="65"/>
      <c r="U379" s="65">
        <f>Input!K379</f>
        <v>7.1602275760271374E-3</v>
      </c>
      <c r="W379" s="65">
        <f>Calc!AS379</f>
        <v>2.2589979777569457E-5</v>
      </c>
      <c r="X379" s="65">
        <f>Calc!AT379</f>
        <v>1.1559206537418664E-7</v>
      </c>
      <c r="Y379" s="65">
        <f>Calc!AN379</f>
        <v>0.99470601303787509</v>
      </c>
      <c r="Z379" s="65">
        <f>Calc!AO379</f>
        <v>3.2503165870529376E-3</v>
      </c>
      <c r="AA379" s="65">
        <f t="shared" si="50"/>
        <v>0.99851512596692216</v>
      </c>
      <c r="AB379" s="65">
        <f t="shared" si="51"/>
        <v>0.14193381491513568</v>
      </c>
    </row>
    <row r="380" spans="1:28" x14ac:dyDescent="0.2">
      <c r="A380" s="13">
        <f>Input!A157</f>
        <v>10073</v>
      </c>
      <c r="B380" s="13" t="str">
        <f>Input!B157</f>
        <v>Hu1-13</v>
      </c>
      <c r="C380" s="165">
        <f>Calc!O157*1000</f>
        <v>13701.022302242895</v>
      </c>
      <c r="D380" s="165">
        <f>Calc!P157*1000</f>
        <v>1.1456439677738615</v>
      </c>
      <c r="E380" s="165">
        <f>Calc!X157</f>
        <v>0.92401652038658155</v>
      </c>
      <c r="F380" s="165">
        <f>Calc!Y157</f>
        <v>4.5091496862115429E-3</v>
      </c>
      <c r="G380" s="165">
        <f>Calc!AN157</f>
        <v>1.0039479958311306</v>
      </c>
      <c r="H380" s="166">
        <f>Calc!AO157</f>
        <v>1.7148711289865913E-3</v>
      </c>
      <c r="I380" s="15">
        <f>Calc!AH157</f>
        <v>45495.483371422073</v>
      </c>
      <c r="J380" s="15">
        <f>Calc!AI157</f>
        <v>235.19259439408259</v>
      </c>
      <c r="K380" s="15">
        <f>Calc!AJ157</f>
        <v>-1.5786268896808009</v>
      </c>
      <c r="L380" s="15">
        <f>Calc!AK157</f>
        <v>0.75995442855896278</v>
      </c>
      <c r="M380" s="167" t="str">
        <f>Calc!AP157</f>
        <v>Out of range</v>
      </c>
      <c r="N380" s="167" t="e">
        <f>Calc!AQ157</f>
        <v>#VALUE!</v>
      </c>
      <c r="O380" s="167" t="str">
        <f>Calc!AW157</f>
        <v>Out of range</v>
      </c>
      <c r="P380" s="167">
        <f>Calc!AX157</f>
        <v>38.562595600100003</v>
      </c>
      <c r="Q380" s="172" t="e">
        <f>Calc!BC157</f>
        <v>#VALUE!</v>
      </c>
      <c r="R380" s="167" t="e">
        <f>Calc!BD157</f>
        <v>#VALUE!</v>
      </c>
      <c r="S380" s="15">
        <f>Input!E157</f>
        <v>0</v>
      </c>
      <c r="T380" s="65"/>
      <c r="U380" s="65">
        <f>Input!K380</f>
        <v>7.1587456412732274E-3</v>
      </c>
      <c r="W380" s="65">
        <f>Calc!AS380</f>
        <v>2.2707851696062344E-2</v>
      </c>
      <c r="X380" s="65">
        <f>Calc!AT380</f>
        <v>4.1544464889052182E-5</v>
      </c>
      <c r="Y380" s="65">
        <f>Calc!AN380</f>
        <v>0.24980539288439477</v>
      </c>
      <c r="Z380" s="65">
        <f>Calc!AO380</f>
        <v>7.9212519279164167E-4</v>
      </c>
      <c r="AA380" s="65">
        <f t="shared" si="50"/>
        <v>0.9984213731103192</v>
      </c>
      <c r="AB380" s="65">
        <f t="shared" si="51"/>
        <v>0.23519259439408258</v>
      </c>
    </row>
    <row r="381" spans="1:28" x14ac:dyDescent="0.2">
      <c r="A381" s="13">
        <f>Input!A159</f>
        <v>10073</v>
      </c>
      <c r="B381" s="13" t="str">
        <f>Input!B159</f>
        <v>Hu1-13</v>
      </c>
      <c r="C381" s="165">
        <f>Calc!O159*1000</f>
        <v>13700.481327171341</v>
      </c>
      <c r="D381" s="165">
        <f>Calc!P159*1000</f>
        <v>0.9542144817279673</v>
      </c>
      <c r="E381" s="165">
        <f>Calc!X159</f>
        <v>0.9154390859637983</v>
      </c>
      <c r="F381" s="165">
        <f>Calc!Y159</f>
        <v>2.4508973011646983E-3</v>
      </c>
      <c r="G381" s="165">
        <f>Calc!AN159</f>
        <v>1.003272119836081</v>
      </c>
      <c r="H381" s="166">
        <f>Calc!AO159</f>
        <v>1.6033411196091868E-3</v>
      </c>
      <c r="I381" s="15">
        <f>Calc!AH159</f>
        <v>45889.037297371746</v>
      </c>
      <c r="J381" s="15">
        <f>Calc!AI159</f>
        <v>143.04578421070909</v>
      </c>
      <c r="K381" s="15">
        <f>Calc!AJ159</f>
        <v>-1.6501557046639803</v>
      </c>
      <c r="L381" s="15">
        <f>Calc!AK159</f>
        <v>0.80959857112757927</v>
      </c>
      <c r="M381" s="167" t="str">
        <f>Calc!AP159</f>
        <v>Out of range</v>
      </c>
      <c r="N381" s="167" t="e">
        <f>Calc!AQ159</f>
        <v>#VALUE!</v>
      </c>
      <c r="O381" s="167" t="str">
        <f>Calc!AW159</f>
        <v>Out of range</v>
      </c>
      <c r="P381" s="167">
        <f>Calc!AX159</f>
        <v>26.933671129299999</v>
      </c>
      <c r="Q381" s="172" t="e">
        <f>Calc!BC159</f>
        <v>#VALUE!</v>
      </c>
      <c r="R381" s="167" t="e">
        <f>Calc!BD159</f>
        <v>#VALUE!</v>
      </c>
      <c r="S381" s="15">
        <f>Input!E159</f>
        <v>0</v>
      </c>
      <c r="T381" s="65"/>
      <c r="U381" s="65">
        <f>Input!K381</f>
        <v>7.157786062205438E-3</v>
      </c>
      <c r="W381" s="65">
        <f>Calc!AS381</f>
        <v>2.2452459074282974E-5</v>
      </c>
      <c r="X381" s="65">
        <f>Calc!AT381</f>
        <v>1.4315455940345522E-7</v>
      </c>
      <c r="Y381" s="65">
        <f>Calc!AN381</f>
        <v>0.99386186034910573</v>
      </c>
      <c r="Z381" s="65">
        <f>Calc!AO381</f>
        <v>3.3175951407454275E-3</v>
      </c>
      <c r="AA381" s="65">
        <f t="shared" si="50"/>
        <v>0.99834984429533602</v>
      </c>
      <c r="AB381" s="65">
        <f t="shared" si="51"/>
        <v>0.1430457842107091</v>
      </c>
    </row>
    <row r="382" spans="1:28" ht="13.5" customHeight="1" x14ac:dyDescent="0.2">
      <c r="A382" s="13">
        <f>Input!A161</f>
        <v>10073</v>
      </c>
      <c r="B382" s="13" t="str">
        <f>Input!B161</f>
        <v>Hu1-13</v>
      </c>
      <c r="C382" s="165">
        <f>Calc!O161*1000</f>
        <v>13703.337510492418</v>
      </c>
      <c r="D382" s="165">
        <f>Calc!P161*1000</f>
        <v>0.98328208424310037</v>
      </c>
      <c r="E382" s="165">
        <f>Calc!X161</f>
        <v>0.91993019334219628</v>
      </c>
      <c r="F382" s="165">
        <f>Calc!Y161</f>
        <v>2.9974057010543316E-3</v>
      </c>
      <c r="G382" s="165">
        <f>Calc!AN161</f>
        <v>1.003062658333193</v>
      </c>
      <c r="H382" s="166">
        <f>Calc!AO161</f>
        <v>1.6373224092013077E-3</v>
      </c>
      <c r="I382" s="15">
        <f>Calc!AH161</f>
        <v>45664.99068750874</v>
      </c>
      <c r="J382" s="15">
        <f>Calc!AI161</f>
        <v>166.38500949589758</v>
      </c>
      <c r="K382" s="15">
        <f>Calc!AJ161</f>
        <v>-1.161543494653583</v>
      </c>
      <c r="L382" s="15">
        <f>Calc!AK161</f>
        <v>0.93748668066178675</v>
      </c>
      <c r="M382" s="167" t="str">
        <f>Calc!AP161</f>
        <v>Out of range</v>
      </c>
      <c r="N382" s="167" t="e">
        <f>Calc!AQ161</f>
        <v>#VALUE!</v>
      </c>
      <c r="O382" s="167" t="str">
        <f>Calc!AW161</f>
        <v>Out of range</v>
      </c>
      <c r="P382" s="167">
        <f>Calc!AX161</f>
        <v>104.17872778429999</v>
      </c>
      <c r="Q382" s="172" t="e">
        <f>Calc!BC161</f>
        <v>#VALUE!</v>
      </c>
      <c r="R382" s="167" t="e">
        <f>Calc!BD161</f>
        <v>#VALUE!</v>
      </c>
      <c r="S382" s="15">
        <f>Input!E161</f>
        <v>0</v>
      </c>
    </row>
    <row r="383" spans="1:28" x14ac:dyDescent="0.2">
      <c r="A383" s="13">
        <f>Input!A163</f>
        <v>10073</v>
      </c>
      <c r="B383" s="13" t="str">
        <f>Input!B163</f>
        <v>Hu1-13</v>
      </c>
      <c r="C383" s="165">
        <f>Calc!O163*1000</f>
        <v>13699.539408877694</v>
      </c>
      <c r="D383" s="165">
        <f>Calc!P163*1000</f>
        <v>0.87185656084405194</v>
      </c>
      <c r="E383" s="165">
        <f>Calc!X163</f>
        <v>0.93356127785108689</v>
      </c>
      <c r="F383" s="165">
        <f>Calc!Y163</f>
        <v>7.6867514197925839E-3</v>
      </c>
      <c r="G383" s="165">
        <f>Calc!AN163</f>
        <v>1.0041455062531293</v>
      </c>
      <c r="H383" s="166">
        <f>Calc!AO163</f>
        <v>1.7168597616519215E-3</v>
      </c>
      <c r="I383" s="15">
        <f>Calc!AH163</f>
        <v>45034.32052469458</v>
      </c>
      <c r="J383" s="15">
        <f>Calc!AI163</f>
        <v>378.70258600326207</v>
      </c>
      <c r="K383" s="15">
        <f>Calc!AJ163</f>
        <v>-0.20744919879800428</v>
      </c>
      <c r="L383" s="15">
        <f>Calc!AK163</f>
        <v>0.72323555853269439</v>
      </c>
      <c r="M383" s="167" t="str">
        <f>Calc!AP163</f>
        <v>Out of range</v>
      </c>
      <c r="N383" s="167" t="e">
        <f>Calc!AQ163</f>
        <v>#VALUE!</v>
      </c>
      <c r="O383" s="167" t="str">
        <f>Calc!AW163</f>
        <v>Out of range</v>
      </c>
      <c r="P383" s="167">
        <f>Calc!AX163</f>
        <v>93.446683627499993</v>
      </c>
      <c r="Q383" s="172" t="e">
        <f>Calc!BC163</f>
        <v>#VALUE!</v>
      </c>
      <c r="R383" s="167" t="e">
        <f>Calc!BD163</f>
        <v>#VALUE!</v>
      </c>
      <c r="S383" s="15">
        <f>Input!E163</f>
        <v>0</v>
      </c>
      <c r="T383" s="65"/>
      <c r="U383" s="65">
        <f>Input!K383</f>
        <v>7.1429903992360844E-3</v>
      </c>
      <c r="W383" s="65">
        <f>Calc!AS383</f>
        <v>2.0861045202400609E-5</v>
      </c>
      <c r="X383" s="65">
        <f>Calc!AT383</f>
        <v>1.6463988240735654E-6</v>
      </c>
      <c r="Y383" s="65">
        <f>Calc!AN383</f>
        <v>0.99353008678942178</v>
      </c>
      <c r="Z383" s="65">
        <f>Calc!AO383</f>
        <v>8.007354618271666E-3</v>
      </c>
      <c r="AA383" s="65">
        <f>1+K383/1000</f>
        <v>0.999792550801202</v>
      </c>
      <c r="AB383" s="65">
        <f>J383/1000</f>
        <v>0.37870258600326206</v>
      </c>
    </row>
    <row r="384" spans="1:28" x14ac:dyDescent="0.2">
      <c r="A384" s="13">
        <f>Input!A165</f>
        <v>10073</v>
      </c>
      <c r="B384" s="13" t="str">
        <f>Input!B165</f>
        <v>Hu1-13</v>
      </c>
      <c r="C384" s="165">
        <f>Calc!O165*1000</f>
        <v>13698.432264484758</v>
      </c>
      <c r="D384" s="165">
        <f>Calc!P165*1000</f>
        <v>1.0555693672721851</v>
      </c>
      <c r="E384" s="165">
        <f>Calc!X165</f>
        <v>0.92134425413570975</v>
      </c>
      <c r="F384" s="165">
        <f>Calc!Y165</f>
        <v>2.2192097898639162E-3</v>
      </c>
      <c r="G384" s="165">
        <f>Calc!AN165</f>
        <v>1.0067106410885049</v>
      </c>
      <c r="H384" s="166">
        <f>Calc!AO165</f>
        <v>1.7719727150239315E-3</v>
      </c>
      <c r="I384" s="15">
        <f>Calc!AH165</f>
        <v>45744.346035033879</v>
      </c>
      <c r="J384" s="15">
        <f>Calc!AI165</f>
        <v>136.42169904529706</v>
      </c>
      <c r="K384" s="15">
        <f>Calc!AJ165</f>
        <v>-3.1940305726174678E-2</v>
      </c>
      <c r="L384" s="15">
        <f>Calc!AK165</f>
        <v>0.84060737437424216</v>
      </c>
      <c r="M384" s="167" t="str">
        <f>Calc!AP165</f>
        <v>Out of range</v>
      </c>
      <c r="N384" s="167" t="e">
        <f>Calc!AQ165</f>
        <v>#VALUE!</v>
      </c>
      <c r="O384" s="167" t="str">
        <f>Calc!AW165</f>
        <v>Out of range</v>
      </c>
      <c r="P384" s="167">
        <f>Calc!AX165</f>
        <v>0</v>
      </c>
      <c r="Q384" s="172" t="e">
        <f>Calc!BC165</f>
        <v>#VALUE!</v>
      </c>
      <c r="R384" s="167" t="e">
        <f>Calc!BD165</f>
        <v>#VALUE!</v>
      </c>
      <c r="S384" s="15">
        <f>Input!E165</f>
        <v>0</v>
      </c>
      <c r="T384" s="65"/>
      <c r="U384" s="65">
        <f>Input!K384</f>
        <v>7.1385324718162791E-3</v>
      </c>
      <c r="W384" s="65">
        <f>Calc!AS384</f>
        <v>1.1693882197595729E-2</v>
      </c>
      <c r="X384" s="65">
        <f>Calc!AT384</f>
        <v>3.9891900026897243E-5</v>
      </c>
      <c r="Y384" s="65">
        <f>Calc!AN384</f>
        <v>0.10864719474056049</v>
      </c>
      <c r="Z384" s="65">
        <f>Calc!AO384</f>
        <v>5.0934358396470293E-3</v>
      </c>
      <c r="AA384" s="65">
        <f>1+K384/1000</f>
        <v>0.99996805969427383</v>
      </c>
      <c r="AB384" s="65">
        <f>J384/1000</f>
        <v>0.13642169904529705</v>
      </c>
    </row>
    <row r="385" spans="1:28" x14ac:dyDescent="0.2">
      <c r="A385" s="13">
        <f>Input!A167</f>
        <v>10073</v>
      </c>
      <c r="B385" s="13" t="str">
        <f>Input!B167</f>
        <v>Hu1-13</v>
      </c>
      <c r="C385" s="165">
        <f>Calc!O167*1000</f>
        <v>13698.146009063765</v>
      </c>
      <c r="D385" s="165">
        <f>Calc!P167*1000</f>
        <v>0.91597517894989011</v>
      </c>
      <c r="E385" s="165">
        <f>Calc!X167</f>
        <v>0.91947369238002841</v>
      </c>
      <c r="F385" s="165">
        <f>Calc!Y167</f>
        <v>2.5332351654576489E-3</v>
      </c>
      <c r="G385" s="165">
        <f>Calc!AN167</f>
        <v>1.0068144691037721</v>
      </c>
      <c r="H385" s="166">
        <f>Calc!AO167</f>
        <v>1.5285894129071203E-3</v>
      </c>
      <c r="I385" s="15">
        <f>Calc!AH167</f>
        <v>45841.177082194656</v>
      </c>
      <c r="J385" s="15">
        <f>Calc!AI167</f>
        <v>144.17124399135622</v>
      </c>
      <c r="K385" s="15">
        <f>Calc!AJ167</f>
        <v>0.59445367837440699</v>
      </c>
      <c r="L385" s="15">
        <f>Calc!AK167</f>
        <v>0.6875487684610988</v>
      </c>
      <c r="M385" s="167" t="str">
        <f>Calc!AP167</f>
        <v>Out of range</v>
      </c>
      <c r="N385" s="167" t="e">
        <f>Calc!AQ167</f>
        <v>#VALUE!</v>
      </c>
      <c r="O385" s="167" t="str">
        <f>Calc!AW167</f>
        <v>Out of range</v>
      </c>
      <c r="P385" s="167">
        <f>Calc!AX167</f>
        <v>0</v>
      </c>
      <c r="Q385" s="172" t="e">
        <f>Calc!BC167</f>
        <v>#VALUE!</v>
      </c>
      <c r="R385" s="167" t="e">
        <f>Calc!BD167</f>
        <v>#VALUE!</v>
      </c>
      <c r="S385" s="15">
        <f>Input!E167</f>
        <v>0</v>
      </c>
      <c r="T385" s="65"/>
      <c r="U385" s="65">
        <f>Input!K385</f>
        <v>7.1408879972305701E-3</v>
      </c>
      <c r="W385" s="65">
        <f>Calc!AS385</f>
        <v>2.6245403099974187E-5</v>
      </c>
      <c r="X385" s="65">
        <f>Calc!AT385</f>
        <v>2.4752840258181807E-6</v>
      </c>
      <c r="Y385" s="65">
        <f>Calc!AN385</f>
        <v>0.988487280699478</v>
      </c>
      <c r="Z385" s="65">
        <f>Calc!AO385</f>
        <v>1.0073184330708095E-2</v>
      </c>
      <c r="AA385" s="65">
        <f>1+K385/1000</f>
        <v>1.0005944536783744</v>
      </c>
      <c r="AB385" s="65">
        <f>J385/1000</f>
        <v>0.14417124399135622</v>
      </c>
    </row>
    <row r="386" spans="1:28" x14ac:dyDescent="0.2">
      <c r="A386" s="13">
        <f>Input!A169</f>
        <v>10073</v>
      </c>
      <c r="B386" s="13" t="str">
        <f>Input!B169</f>
        <v>Hu1-13</v>
      </c>
      <c r="C386" s="165">
        <f>Calc!O169*1000</f>
        <v>13707.362421791682</v>
      </c>
      <c r="D386" s="165">
        <f>Calc!P169*1000</f>
        <v>2.8155131995636462</v>
      </c>
      <c r="E386" s="165">
        <f>Calc!X169</f>
        <v>0.9321633315195047</v>
      </c>
      <c r="F386" s="165">
        <f>Calc!Y169</f>
        <v>8.73341921569128E-3</v>
      </c>
      <c r="G386" s="165">
        <f>Calc!AN169</f>
        <v>1.0040465985732157</v>
      </c>
      <c r="H386" s="166">
        <f>Calc!AO169</f>
        <v>2.5728312651768326E-3</v>
      </c>
      <c r="I386" s="15">
        <f>Calc!AH169</f>
        <v>45123.167592637597</v>
      </c>
      <c r="J386" s="15">
        <f>Calc!AI169</f>
        <v>438.18708226735799</v>
      </c>
      <c r="K386" s="15">
        <f>Calc!AJ169</f>
        <v>-0.8186543817753078</v>
      </c>
      <c r="L386" s="15">
        <f>Calc!AK169</f>
        <v>1.9732882838061527</v>
      </c>
      <c r="M386" s="167" t="str">
        <f>Calc!AP169</f>
        <v>Out of range</v>
      </c>
      <c r="N386" s="167" t="e">
        <f>Calc!AQ169</f>
        <v>#VALUE!</v>
      </c>
      <c r="O386" s="167" t="str">
        <f>Calc!AW169</f>
        <v>Out of range</v>
      </c>
      <c r="P386" s="167">
        <f>Calc!AX169</f>
        <v>172.3880374014</v>
      </c>
      <c r="Q386" s="172" t="e">
        <f>Calc!BC169</f>
        <v>#VALUE!</v>
      </c>
      <c r="R386" s="167" t="e">
        <f>Calc!BD169</f>
        <v>#VALUE!</v>
      </c>
      <c r="S386" s="15">
        <f>Input!E169</f>
        <v>0</v>
      </c>
      <c r="T386" s="65"/>
      <c r="U386" s="65">
        <f>Input!K386</f>
        <v>7.1566553633041841E-3</v>
      </c>
      <c r="W386" s="65">
        <f>Calc!AS386</f>
        <v>3.4964234299310538E-2</v>
      </c>
      <c r="X386" s="65">
        <f>Calc!AT386</f>
        <v>9.5421707649090442E-5</v>
      </c>
      <c r="Y386" s="65">
        <f>Calc!AN386</f>
        <v>0.27354406442206919</v>
      </c>
      <c r="Z386" s="65">
        <f>Calc!AO386</f>
        <v>3.8910127151765362E-3</v>
      </c>
      <c r="AA386" s="65">
        <f>1+K386/1000</f>
        <v>0.99918134561822469</v>
      </c>
      <c r="AB386" s="65">
        <f>J386/1000</f>
        <v>0.43818708226735797</v>
      </c>
    </row>
    <row r="387" spans="1:28" x14ac:dyDescent="0.2">
      <c r="A387" s="13">
        <f>Input!A171</f>
        <v>10073</v>
      </c>
      <c r="B387" s="13" t="str">
        <f>Input!B171</f>
        <v>Hu1-13</v>
      </c>
      <c r="C387" s="165">
        <f>Calc!O171*1000</f>
        <v>13707.324789665743</v>
      </c>
      <c r="D387" s="165">
        <f>Calc!P171*1000</f>
        <v>2.87978371757649</v>
      </c>
      <c r="E387" s="165">
        <f>Calc!X171</f>
        <v>0.924841502546071</v>
      </c>
      <c r="F387" s="165">
        <f>Calc!Y171</f>
        <v>8.1374211317423624E-3</v>
      </c>
      <c r="G387" s="165">
        <f>Calc!AN171</f>
        <v>1.0053453513943682</v>
      </c>
      <c r="H387" s="166">
        <f>Calc!AO171</f>
        <v>3.4773120875761974E-3</v>
      </c>
      <c r="I387" s="15">
        <f>Calc!AH171</f>
        <v>45539.105536545176</v>
      </c>
      <c r="J387" s="15">
        <f>Calc!AI171</f>
        <v>430.42715941045367</v>
      </c>
      <c r="K387" s="15">
        <f>Calc!AJ171</f>
        <v>-2.454515570407656</v>
      </c>
      <c r="L387" s="15">
        <f>Calc!AK171</f>
        <v>2.0604137932201065</v>
      </c>
      <c r="M387" s="167" t="str">
        <f>Calc!AP171</f>
        <v>Out of range</v>
      </c>
      <c r="N387" s="167" t="e">
        <f>Calc!AQ171</f>
        <v>#VALUE!</v>
      </c>
      <c r="O387" s="167" t="str">
        <f>Calc!AW171</f>
        <v>Out of range</v>
      </c>
      <c r="P387" s="167">
        <f>Calc!AX171</f>
        <v>141.58884658790001</v>
      </c>
      <c r="Q387" s="172" t="e">
        <f>Calc!BC171</f>
        <v>#VALUE!</v>
      </c>
      <c r="R387" s="167" t="e">
        <f>Calc!BD171</f>
        <v>#VALUE!</v>
      </c>
      <c r="S387" s="15">
        <f>Input!E171</f>
        <v>0</v>
      </c>
      <c r="T387" s="65"/>
      <c r="U387" s="65">
        <f>Input!K387</f>
        <v>7.1408879972305701E-3</v>
      </c>
      <c r="W387" s="65">
        <f>Calc!AS387</f>
        <v>2.6245403099974187E-5</v>
      </c>
      <c r="X387" s="65">
        <f>Calc!AT387</f>
        <v>2.4752840258181807E-6</v>
      </c>
      <c r="Y387" s="65">
        <f>Calc!AN387</f>
        <v>0.988487280699478</v>
      </c>
      <c r="Z387" s="65">
        <f>Calc!AO387</f>
        <v>1.0073184330708095E-2</v>
      </c>
      <c r="AA387" s="65">
        <f>1+K387/1000</f>
        <v>0.99754548442959234</v>
      </c>
      <c r="AB387" s="65">
        <f>J387/1000</f>
        <v>0.43042715941045367</v>
      </c>
    </row>
    <row r="388" spans="1:28" x14ac:dyDescent="0.2">
      <c r="A388" s="13">
        <f>Input!A173</f>
        <v>10073</v>
      </c>
      <c r="B388" s="13" t="str">
        <f>Input!B173</f>
        <v>Hu1-13</v>
      </c>
      <c r="C388" s="165">
        <f>Calc!O173*1000</f>
        <v>13705.452609295113</v>
      </c>
      <c r="D388" s="165">
        <f>Calc!P173*1000</f>
        <v>2.0957673620390822</v>
      </c>
      <c r="E388" s="165">
        <f>Calc!X173</f>
        <v>0.92485731679396743</v>
      </c>
      <c r="F388" s="165">
        <f>Calc!Y173</f>
        <v>6.7939406108411945E-3</v>
      </c>
      <c r="G388" s="165">
        <f>Calc!AN173</f>
        <v>1.0082201117501262</v>
      </c>
      <c r="H388" s="166">
        <f>Calc!AO173</f>
        <v>2.666129266463734E-3</v>
      </c>
      <c r="I388" s="15">
        <f>Calc!AH173</f>
        <v>45662.305063069194</v>
      </c>
      <c r="J388" s="15">
        <f>Calc!AI173</f>
        <v>356.43566447617189</v>
      </c>
      <c r="K388" s="15">
        <f>Calc!AJ173</f>
        <v>-3.031562861051551</v>
      </c>
      <c r="L388" s="15">
        <f>Calc!AK173</f>
        <v>2.2767249992280263</v>
      </c>
      <c r="M388" s="167" t="str">
        <f>Calc!AP173</f>
        <v>Out of range</v>
      </c>
      <c r="N388" s="167" t="e">
        <f>Calc!AQ173</f>
        <v>#VALUE!</v>
      </c>
      <c r="O388" s="167" t="str">
        <f>Calc!AW173</f>
        <v>Out of range</v>
      </c>
      <c r="P388" s="167">
        <f>Calc!AX173</f>
        <v>39.9411398154</v>
      </c>
      <c r="Q388" s="172" t="e">
        <f>Calc!BC173</f>
        <v>#VALUE!</v>
      </c>
      <c r="R388" s="167" t="e">
        <f>Calc!BD173</f>
        <v>#VALUE!</v>
      </c>
      <c r="S388" s="15">
        <f>Input!E173</f>
        <v>0</v>
      </c>
    </row>
    <row r="389" spans="1:28" x14ac:dyDescent="0.2">
      <c r="A389" s="13">
        <f>Input!A175</f>
        <v>10073</v>
      </c>
      <c r="B389" s="13" t="str">
        <f>Input!B175</f>
        <v>Hu1-13</v>
      </c>
      <c r="C389" s="165">
        <f>Calc!O175*1000</f>
        <v>13704.518033892275</v>
      </c>
      <c r="D389" s="165">
        <f>Calc!P175*1000</f>
        <v>2.1455656426749079</v>
      </c>
      <c r="E389" s="165">
        <f>Calc!X175</f>
        <v>0.94762884577429407</v>
      </c>
      <c r="F389" s="165">
        <f>Calc!Y175</f>
        <v>8.868923023186457E-3</v>
      </c>
      <c r="G389" s="165">
        <f>Calc!AN175</f>
        <v>1.0060498161282947</v>
      </c>
      <c r="H389" s="166">
        <f>Calc!AO175</f>
        <v>2.7609123098832652E-3</v>
      </c>
      <c r="I389" s="15">
        <f>Calc!AH175</f>
        <v>44466.076396696888</v>
      </c>
      <c r="J389" s="15">
        <f>Calc!AI175</f>
        <v>433.62720229037495</v>
      </c>
      <c r="K389" s="15">
        <f>Calc!AJ175</f>
        <v>-2.2510503930104342</v>
      </c>
      <c r="L389" s="15">
        <f>Calc!AK175</f>
        <v>2.7739818576784336</v>
      </c>
      <c r="M389" s="167" t="str">
        <f>Calc!AP175</f>
        <v>Out of range</v>
      </c>
      <c r="N389" s="167" t="e">
        <f>Calc!AQ175</f>
        <v>#VALUE!</v>
      </c>
      <c r="O389" s="167" t="str">
        <f>Calc!AW175</f>
        <v>Out of range</v>
      </c>
      <c r="P389" s="167">
        <f>Calc!AX175</f>
        <v>91.740682792399994</v>
      </c>
      <c r="Q389" s="172" t="e">
        <f>Calc!BC175</f>
        <v>#VALUE!</v>
      </c>
      <c r="R389" s="167" t="e">
        <f>Calc!BD175</f>
        <v>#VALUE!</v>
      </c>
      <c r="S389" s="15">
        <f>Input!E175</f>
        <v>0</v>
      </c>
      <c r="T389" s="65"/>
      <c r="U389" s="65">
        <f>Input!K389</f>
        <v>7.1547847103811419E-3</v>
      </c>
      <c r="W389" s="65">
        <f>Calc!AS389</f>
        <v>2.1020334477531543E-5</v>
      </c>
      <c r="X389" s="65">
        <f>Calc!AT389</f>
        <v>1.0493447303805425E-7</v>
      </c>
      <c r="Y389" s="65">
        <f>Calc!AN389</f>
        <v>0.99534436407042037</v>
      </c>
      <c r="Z389" s="65">
        <f>Calc!AO389</f>
        <v>2.6631952547214273E-3</v>
      </c>
      <c r="AA389" s="65">
        <f t="shared" ref="AA389:AA401" si="52">1+K389/1000</f>
        <v>0.99774894960698957</v>
      </c>
      <c r="AB389" s="65">
        <f t="shared" ref="AB389:AB401" si="53">J389/1000</f>
        <v>0.43362720229037494</v>
      </c>
    </row>
    <row r="390" spans="1:28" x14ac:dyDescent="0.2">
      <c r="A390" s="13">
        <f>Input!A177</f>
        <v>10073</v>
      </c>
      <c r="B390" s="13" t="str">
        <f>Input!B177</f>
        <v>Hu1-13</v>
      </c>
      <c r="C390" s="165">
        <f>Calc!O177*1000</f>
        <v>13700.784558782443</v>
      </c>
      <c r="D390" s="165">
        <f>Calc!P177*1000</f>
        <v>2.6098446449223065</v>
      </c>
      <c r="E390" s="165">
        <f>Calc!X177</f>
        <v>0.92720971453821077</v>
      </c>
      <c r="F390" s="165">
        <f>Calc!Y177</f>
        <v>5.0761739076914747E-3</v>
      </c>
      <c r="G390" s="165">
        <f>Calc!AN177</f>
        <v>1.0076707593102197</v>
      </c>
      <c r="H390" s="166">
        <f>Calc!AO177</f>
        <v>2.2646307029715635E-3</v>
      </c>
      <c r="I390" s="15">
        <f>Calc!AH177</f>
        <v>45506.134870507114</v>
      </c>
      <c r="J390" s="15">
        <f>Calc!AI177</f>
        <v>269.16628107143941</v>
      </c>
      <c r="K390" s="15">
        <f>Calc!AJ177</f>
        <v>-0.58562732633726799</v>
      </c>
      <c r="L390" s="15">
        <f>Calc!AK177</f>
        <v>2.422162854327325</v>
      </c>
      <c r="M390" s="167" t="str">
        <f>Calc!AP177</f>
        <v>Out of range</v>
      </c>
      <c r="N390" s="167" t="e">
        <f>Calc!AQ177</f>
        <v>#VALUE!</v>
      </c>
      <c r="O390" s="167" t="str">
        <f>Calc!AW177</f>
        <v>Out of range</v>
      </c>
      <c r="P390" s="167">
        <f>Calc!AX177</f>
        <v>110.6658521479</v>
      </c>
      <c r="Q390" s="172" t="e">
        <f>Calc!BC177</f>
        <v>#VALUE!</v>
      </c>
      <c r="R390" s="167" t="e">
        <f>Calc!BD177</f>
        <v>#VALUE!</v>
      </c>
      <c r="S390" s="15">
        <f>Input!E177</f>
        <v>0</v>
      </c>
      <c r="T390" s="65"/>
      <c r="U390" s="65">
        <f>Input!K390</f>
        <v>7.1553591468153715E-3</v>
      </c>
      <c r="W390" s="65">
        <f>Calc!AS390</f>
        <v>5.6561004896045117E-4</v>
      </c>
      <c r="X390" s="65">
        <f>Calc!AT390</f>
        <v>1.3841605566220757E-6</v>
      </c>
      <c r="Y390" s="65">
        <f>Calc!AN390</f>
        <v>0.28330330404379545</v>
      </c>
      <c r="Z390" s="65">
        <f>Calc!AO390</f>
        <v>1.1038450917567532E-3</v>
      </c>
      <c r="AA390" s="65">
        <f t="shared" si="52"/>
        <v>0.99941437267366273</v>
      </c>
      <c r="AB390" s="65">
        <f t="shared" si="53"/>
        <v>0.26916628107143942</v>
      </c>
    </row>
    <row r="391" spans="1:28" x14ac:dyDescent="0.2">
      <c r="A391" s="13">
        <f>Input!A179</f>
        <v>10073</v>
      </c>
      <c r="B391" s="13" t="str">
        <f>Input!B179</f>
        <v>Hu1-13</v>
      </c>
      <c r="C391" s="165">
        <f>Calc!O179*1000</f>
        <v>13698.618186672536</v>
      </c>
      <c r="D391" s="165">
        <f>Calc!P179*1000</f>
        <v>2.7634482955833177</v>
      </c>
      <c r="E391" s="165">
        <f>Calc!X179</f>
        <v>0.94011322660084384</v>
      </c>
      <c r="F391" s="165">
        <f>Calc!Y179</f>
        <v>9.1227445512207777E-3</v>
      </c>
      <c r="G391" s="165">
        <f>Calc!AN179</f>
        <v>1.0071639703222639</v>
      </c>
      <c r="H391" s="166">
        <f>Calc!AO179</f>
        <v>2.8751123729208426E-3</v>
      </c>
      <c r="I391" s="15">
        <f>Calc!AH179</f>
        <v>44851.875561326568</v>
      </c>
      <c r="J391" s="15">
        <f>Calc!AI179</f>
        <v>453.58898423682234</v>
      </c>
      <c r="K391" s="15">
        <f>Calc!AJ179</f>
        <v>-0.42758631600992025</v>
      </c>
      <c r="L391" s="15">
        <f>Calc!AK179</f>
        <v>2.4406006896637593</v>
      </c>
      <c r="M391" s="167" t="str">
        <f>Calc!AP179</f>
        <v>Out of range</v>
      </c>
      <c r="N391" s="167" t="e">
        <f>Calc!AQ179</f>
        <v>#VALUE!</v>
      </c>
      <c r="O391" s="167" t="str">
        <f>Calc!AW179</f>
        <v>Out of range</v>
      </c>
      <c r="P391" s="167">
        <f>Calc!AX179</f>
        <v>93.306609496899995</v>
      </c>
      <c r="Q391" s="172" t="e">
        <f>Calc!BC179</f>
        <v>#VALUE!</v>
      </c>
      <c r="R391" s="167" t="e">
        <f>Calc!BD179</f>
        <v>#VALUE!</v>
      </c>
      <c r="S391" s="15">
        <f>Input!E179</f>
        <v>0</v>
      </c>
      <c r="T391" s="65"/>
      <c r="U391" s="65">
        <f>Input!K391</f>
        <v>7.1498912492407481E-3</v>
      </c>
      <c r="W391" s="65">
        <f>Calc!AS391</f>
        <v>2.076308618565675E-5</v>
      </c>
      <c r="X391" s="65">
        <f>Calc!AT391</f>
        <v>1.0630997580056766E-7</v>
      </c>
      <c r="Y391" s="65">
        <f>Calc!AN391</f>
        <v>0.99364471979534097</v>
      </c>
      <c r="Z391" s="65">
        <f>Calc!AO391</f>
        <v>2.8663269385104735E-3</v>
      </c>
      <c r="AA391" s="65">
        <f t="shared" si="52"/>
        <v>0.99957241368399008</v>
      </c>
      <c r="AB391" s="65">
        <f t="shared" si="53"/>
        <v>0.45358898423682237</v>
      </c>
    </row>
    <row r="392" spans="1:28" x14ac:dyDescent="0.2">
      <c r="A392" s="13">
        <f>Input!A181</f>
        <v>10073</v>
      </c>
      <c r="B392" s="13" t="str">
        <f>Input!B181</f>
        <v>Hu1-13</v>
      </c>
      <c r="C392" s="165">
        <f>Calc!O181*1000</f>
        <v>13698.618186672536</v>
      </c>
      <c r="D392" s="165">
        <f>Calc!P181*1000</f>
        <v>2.7634482955833177</v>
      </c>
      <c r="E392" s="165">
        <f>Calc!X181</f>
        <v>0.94011322660084384</v>
      </c>
      <c r="F392" s="165">
        <f>Calc!Y181</f>
        <v>9.1227445512207777E-3</v>
      </c>
      <c r="G392" s="165">
        <f>Calc!AN181</f>
        <v>1.0071639703222639</v>
      </c>
      <c r="H392" s="166">
        <f>Calc!AO181</f>
        <v>2.8751123729208426E-3</v>
      </c>
      <c r="I392" s="15">
        <f>Calc!AH181</f>
        <v>44851.875561326568</v>
      </c>
      <c r="J392" s="15">
        <f>Calc!AI181</f>
        <v>453.58898423682234</v>
      </c>
      <c r="K392" s="15">
        <f>Calc!AJ181</f>
        <v>-0.42758631600992025</v>
      </c>
      <c r="L392" s="15">
        <f>Calc!AK181</f>
        <v>2.4406006896637593</v>
      </c>
      <c r="M392" s="167" t="str">
        <f>Calc!AP181</f>
        <v>Out of range</v>
      </c>
      <c r="N392" s="167" t="e">
        <f>Calc!AQ181</f>
        <v>#VALUE!</v>
      </c>
      <c r="O392" s="167" t="str">
        <f>Calc!AW181</f>
        <v>Out of range</v>
      </c>
      <c r="P392" s="167">
        <f>Calc!AX181</f>
        <v>136.1573265824</v>
      </c>
      <c r="Q392" s="172" t="e">
        <f>Calc!BC181</f>
        <v>#VALUE!</v>
      </c>
      <c r="R392" s="167" t="e">
        <f>Calc!BD181</f>
        <v>#VALUE!</v>
      </c>
      <c r="S392" s="15">
        <f>Input!E181</f>
        <v>0</v>
      </c>
      <c r="T392" s="65"/>
      <c r="U392" s="65">
        <f>Input!K392</f>
        <v>7.1482983111589944E-3</v>
      </c>
      <c r="W392" s="65">
        <f>Calc!AS392</f>
        <v>2.5878401394891621E-4</v>
      </c>
      <c r="X392" s="65">
        <f>Calc!AT392</f>
        <v>6.2113484349277311E-7</v>
      </c>
      <c r="Y392" s="65">
        <f>Calc!AN392</f>
        <v>0.27894344544203115</v>
      </c>
      <c r="Z392" s="65">
        <f>Calc!AO392</f>
        <v>1.4240224732004867E-3</v>
      </c>
      <c r="AA392" s="65">
        <f t="shared" si="52"/>
        <v>0.99957241368399008</v>
      </c>
      <c r="AB392" s="65">
        <f t="shared" si="53"/>
        <v>0.45358898423682237</v>
      </c>
    </row>
    <row r="393" spans="1:28" x14ac:dyDescent="0.2">
      <c r="A393" s="13">
        <f>Input!A191</f>
        <v>10073</v>
      </c>
      <c r="B393" s="13" t="str">
        <f>Input!B191</f>
        <v>Hu1-13</v>
      </c>
      <c r="C393" s="165">
        <f>Calc!O191*1000</f>
        <v>13700.618144111029</v>
      </c>
      <c r="D393" s="165">
        <f>Calc!P191*1000</f>
        <v>2.5202127247697357</v>
      </c>
      <c r="E393" s="165">
        <f>Calc!X191</f>
        <v>0.909391461132529</v>
      </c>
      <c r="F393" s="165">
        <f>Calc!Y191</f>
        <v>6.3063032718910306E-3</v>
      </c>
      <c r="G393" s="165">
        <f>Calc!AN191</f>
        <v>0.99647213625934883</v>
      </c>
      <c r="H393" s="166">
        <f>Calc!AO191</f>
        <v>3.8068559958242968E-3</v>
      </c>
      <c r="I393" s="15">
        <f>Calc!AH191</f>
        <v>45881.570866714144</v>
      </c>
      <c r="J393" s="15">
        <f>Calc!AI191</f>
        <v>363.1617108671644</v>
      </c>
      <c r="K393" s="15">
        <f>Calc!AJ191</f>
        <v>-2.6817161305244808</v>
      </c>
      <c r="L393" s="15">
        <f>Calc!AK191</f>
        <v>2.6783425409367121</v>
      </c>
      <c r="M393" s="167" t="str">
        <f>Calc!AP191</f>
        <v>Out of range</v>
      </c>
      <c r="N393" s="167" t="e">
        <f>Calc!AQ191</f>
        <v>#VALUE!</v>
      </c>
      <c r="O393" s="167" t="str">
        <f>Calc!AW191</f>
        <v>Out of range</v>
      </c>
      <c r="P393" s="167">
        <f>Calc!AX191</f>
        <v>315.42310468289998</v>
      </c>
      <c r="Q393" s="172" t="e">
        <f>Calc!BC191</f>
        <v>#VALUE!</v>
      </c>
      <c r="R393" s="167" t="e">
        <f>Calc!BD191</f>
        <v>#VALUE!</v>
      </c>
      <c r="S393" s="15">
        <f>Input!E191</f>
        <v>0</v>
      </c>
      <c r="T393" s="65"/>
      <c r="U393" s="65">
        <f>Input!K393</f>
        <v>7.1478076984282284E-3</v>
      </c>
      <c r="W393" s="65">
        <f>Calc!AS393</f>
        <v>2.0755362910202768E-5</v>
      </c>
      <c r="X393" s="65">
        <f>Calc!AT393</f>
        <v>9.9795629884873423E-8</v>
      </c>
      <c r="Y393" s="65">
        <f>Calc!AN393</f>
        <v>0.99497643381463907</v>
      </c>
      <c r="Z393" s="65">
        <f>Calc!AO393</f>
        <v>2.7098506805073681E-3</v>
      </c>
      <c r="AA393" s="65">
        <f t="shared" si="52"/>
        <v>0.99731828386947552</v>
      </c>
      <c r="AB393" s="65">
        <f t="shared" si="53"/>
        <v>0.36316171086716442</v>
      </c>
    </row>
    <row r="394" spans="1:28" x14ac:dyDescent="0.2">
      <c r="A394" s="13">
        <f>Input!A193</f>
        <v>10073</v>
      </c>
      <c r="B394" s="13" t="str">
        <f>Input!B193</f>
        <v>Hu1-13</v>
      </c>
      <c r="C394" s="165">
        <f>Calc!O193*1000</f>
        <v>13706.05471002822</v>
      </c>
      <c r="D394" s="165">
        <f>Calc!P193*1000</f>
        <v>2.0230042922394857</v>
      </c>
      <c r="E394" s="165">
        <f>Calc!X193</f>
        <v>0.92363797891135868</v>
      </c>
      <c r="F394" s="165">
        <f>Calc!Y193</f>
        <v>6.9637788247483012E-3</v>
      </c>
      <c r="G394" s="165">
        <f>Calc!AN193</f>
        <v>0.99895166322200213</v>
      </c>
      <c r="H394" s="166">
        <f>Calc!AO193</f>
        <v>2.7094769464075384E-3</v>
      </c>
      <c r="I394" s="15">
        <f>Calc!AH193</f>
        <v>45304.253873643836</v>
      </c>
      <c r="J394" s="15">
        <f>Calc!AI193</f>
        <v>362.94087007554458</v>
      </c>
      <c r="K394" s="15">
        <f>Calc!AJ193</f>
        <v>-1.7445434904447277</v>
      </c>
      <c r="L394" s="15">
        <f>Calc!AK193</f>
        <v>2.6774913946646861</v>
      </c>
      <c r="M394" s="167" t="str">
        <f>Calc!AP193</f>
        <v>Out of range</v>
      </c>
      <c r="N394" s="167" t="e">
        <f>Calc!AQ193</f>
        <v>#VALUE!</v>
      </c>
      <c r="O394" s="167" t="str">
        <f>Calc!AW193</f>
        <v>Out of range</v>
      </c>
      <c r="P394" s="167">
        <f>Calc!AX193</f>
        <v>316.66889045379997</v>
      </c>
      <c r="Q394" s="172" t="e">
        <f>Calc!BC193</f>
        <v>#VALUE!</v>
      </c>
      <c r="R394" s="167" t="e">
        <f>Calc!BD193</f>
        <v>#VALUE!</v>
      </c>
      <c r="S394" s="15">
        <f>Input!E193</f>
        <v>0</v>
      </c>
      <c r="T394" s="65"/>
      <c r="U394" s="65">
        <f>Input!K394</f>
        <v>7.1453122274535092E-3</v>
      </c>
      <c r="W394" s="65">
        <f>Calc!AS394</f>
        <v>8.7238629345530113E-4</v>
      </c>
      <c r="X394" s="65">
        <f>Calc!AT394</f>
        <v>1.6977195283449774E-6</v>
      </c>
      <c r="Y394" s="65">
        <f>Calc!AN394</f>
        <v>0.2784325844692499</v>
      </c>
      <c r="Z394" s="65">
        <f>Calc!AO394</f>
        <v>1.1930290756959846E-3</v>
      </c>
      <c r="AA394" s="65">
        <f t="shared" si="52"/>
        <v>0.99825545650955527</v>
      </c>
      <c r="AB394" s="65">
        <f t="shared" si="53"/>
        <v>0.3629408700755446</v>
      </c>
    </row>
    <row r="395" spans="1:28" x14ac:dyDescent="0.2">
      <c r="A395" s="13">
        <f>Input!A201</f>
        <v>10073</v>
      </c>
      <c r="B395" s="13" t="str">
        <f>Input!B201</f>
        <v>Hu1-13</v>
      </c>
      <c r="C395" s="165">
        <f>Calc!O201*1000</f>
        <v>13705.254349523602</v>
      </c>
      <c r="D395" s="165">
        <f>Calc!P201*1000</f>
        <v>2.1862012638198896</v>
      </c>
      <c r="E395" s="165">
        <f>Calc!X201</f>
        <v>0.91807896104089215</v>
      </c>
      <c r="F395" s="165">
        <f>Calc!Y201</f>
        <v>5.6894481106792303E-3</v>
      </c>
      <c r="G395" s="165">
        <f>Calc!AN201</f>
        <v>1.0011166510284049</v>
      </c>
      <c r="H395" s="166">
        <f>Calc!AO201</f>
        <v>3.6211073127722488E-3</v>
      </c>
      <c r="I395" s="15">
        <f>Calc!AH201</f>
        <v>45674.686883907299</v>
      </c>
      <c r="J395" s="15">
        <f>Calc!AI201</f>
        <v>327.65681300845506</v>
      </c>
      <c r="K395" s="15">
        <f>Calc!AJ201</f>
        <v>-2.6989389755079918</v>
      </c>
      <c r="L395" s="15">
        <f>Calc!AK201</f>
        <v>1.1692314414904001</v>
      </c>
      <c r="M395" s="167" t="str">
        <f>Calc!AP201</f>
        <v>Out of range</v>
      </c>
      <c r="N395" s="167" t="e">
        <f>Calc!AQ201</f>
        <v>#VALUE!</v>
      </c>
      <c r="O395" s="167" t="str">
        <f>Calc!AW201</f>
        <v>Out of range</v>
      </c>
      <c r="P395" s="167">
        <f>Calc!AX201</f>
        <v>221.90018293150001</v>
      </c>
      <c r="Q395" s="172" t="e">
        <f>Calc!BC201</f>
        <v>#VALUE!</v>
      </c>
      <c r="R395" s="167" t="e">
        <f>Calc!BD201</f>
        <v>#VALUE!</v>
      </c>
      <c r="S395" s="15">
        <f>Input!E201</f>
        <v>0</v>
      </c>
      <c r="T395" s="65"/>
      <c r="U395" s="65">
        <f>Input!K395</f>
        <v>7.1451003708861904E-3</v>
      </c>
      <c r="W395" s="65">
        <f>Calc!AS395</f>
        <v>2.0651402123568594E-5</v>
      </c>
      <c r="X395" s="65">
        <f>Calc!AT395</f>
        <v>1.2003025391841312E-7</v>
      </c>
      <c r="Y395" s="65">
        <f>Calc!AN395</f>
        <v>0.9956766313949128</v>
      </c>
      <c r="Z395" s="65">
        <f>Calc!AO395</f>
        <v>2.4939785296499779E-3</v>
      </c>
      <c r="AA395" s="65">
        <f t="shared" si="52"/>
        <v>0.99730106102449201</v>
      </c>
      <c r="AB395" s="65">
        <f t="shared" si="53"/>
        <v>0.32765681300845506</v>
      </c>
    </row>
    <row r="396" spans="1:28" x14ac:dyDescent="0.2">
      <c r="A396" s="13">
        <f>Input!A203</f>
        <v>10073</v>
      </c>
      <c r="B396" s="13" t="str">
        <f>Input!B203</f>
        <v>Hu1-13</v>
      </c>
      <c r="C396" s="165">
        <f>Calc!O203*1000</f>
        <v>13700.52597261234</v>
      </c>
      <c r="D396" s="165">
        <f>Calc!P203*1000</f>
        <v>1.9303489920140129</v>
      </c>
      <c r="E396" s="165">
        <f>Calc!X203</f>
        <v>0.90910869153739438</v>
      </c>
      <c r="F396" s="165">
        <f>Calc!Y203</f>
        <v>6.3587955955396744E-3</v>
      </c>
      <c r="G396" s="165">
        <f>Calc!AN203</f>
        <v>0.99901877269467909</v>
      </c>
      <c r="H396" s="166">
        <f>Calc!AO203</f>
        <v>2.6117145007778101E-3</v>
      </c>
      <c r="I396" s="15">
        <f>Calc!AH203</f>
        <v>46012.826156557028</v>
      </c>
      <c r="J396" s="15">
        <f>Calc!AI203</f>
        <v>343.52256861430936</v>
      </c>
      <c r="K396" s="15">
        <f>Calc!AJ203</f>
        <v>-1.0138208106553748</v>
      </c>
      <c r="L396" s="15">
        <f>Calc!AK203</f>
        <v>2.2942572326478445</v>
      </c>
      <c r="M396" s="167" t="str">
        <f>Calc!AP203</f>
        <v>Out of range</v>
      </c>
      <c r="N396" s="167" t="e">
        <f>Calc!AQ203</f>
        <v>#VALUE!</v>
      </c>
      <c r="O396" s="167" t="str">
        <f>Calc!AW203</f>
        <v>Out of range</v>
      </c>
      <c r="P396" s="167">
        <f>Calc!AX203</f>
        <v>328.3859736238</v>
      </c>
      <c r="Q396" s="172" t="e">
        <f>Calc!BC203</f>
        <v>#VALUE!</v>
      </c>
      <c r="R396" s="167" t="e">
        <f>Calc!BD203</f>
        <v>#VALUE!</v>
      </c>
      <c r="S396" s="15">
        <f>Input!E203</f>
        <v>0</v>
      </c>
      <c r="T396" s="65"/>
      <c r="U396" s="65">
        <f>Input!K396</f>
        <v>7.1439218007554725E-3</v>
      </c>
      <c r="W396" s="65">
        <f>Calc!AS396</f>
        <v>2.1659264463292337E-5</v>
      </c>
      <c r="X396" s="65">
        <f>Calc!AT396</f>
        <v>1.2129193351803253E-7</v>
      </c>
      <c r="Y396" s="65">
        <f>Calc!AN396</f>
        <v>0.12838597316717218</v>
      </c>
      <c r="Z396" s="65">
        <f>Calc!AO396</f>
        <v>6.9836499350291062E-4</v>
      </c>
      <c r="AA396" s="65">
        <f t="shared" si="52"/>
        <v>0.99898617918934463</v>
      </c>
      <c r="AB396" s="65">
        <f t="shared" si="53"/>
        <v>0.34352256861430935</v>
      </c>
    </row>
    <row r="397" spans="1:28" x14ac:dyDescent="0.2">
      <c r="A397" s="13">
        <f>Input!A209</f>
        <v>10073</v>
      </c>
      <c r="B397" s="13" t="str">
        <f>Input!B209</f>
        <v>Hu1-13</v>
      </c>
      <c r="C397" s="165">
        <f>Calc!O209*1000</f>
        <v>13701.244415658684</v>
      </c>
      <c r="D397" s="165">
        <f>Calc!P209*1000</f>
        <v>2.3565546860559197</v>
      </c>
      <c r="E397" s="165">
        <f>Calc!X209</f>
        <v>0.89769479679913577</v>
      </c>
      <c r="F397" s="165">
        <f>Calc!Y209</f>
        <v>6.6996912766175611E-3</v>
      </c>
      <c r="G397" s="165">
        <f>Calc!AN209</f>
        <v>0.99792198561021195</v>
      </c>
      <c r="H397" s="166">
        <f>Calc!AO209</f>
        <v>3.1561817605115102E-3</v>
      </c>
      <c r="I397" s="15">
        <f>Calc!AH209</f>
        <v>46549.146874136466</v>
      </c>
      <c r="J397" s="15">
        <f>Calc!AI209</f>
        <v>377.22919093972064</v>
      </c>
      <c r="K397" s="15">
        <f>Calc!AJ209</f>
        <v>-1.3852344264185801</v>
      </c>
      <c r="L397" s="15">
        <f>Calc!AK209</f>
        <v>1.8378273786730279</v>
      </c>
      <c r="M397" s="167" t="str">
        <f>Calc!AP209</f>
        <v>Out of range</v>
      </c>
      <c r="N397" s="167" t="e">
        <f>Calc!AQ209</f>
        <v>#VALUE!</v>
      </c>
      <c r="O397" s="167" t="str">
        <f>Calc!AW209</f>
        <v>Out of range</v>
      </c>
      <c r="P397" s="167">
        <f>Calc!AX209</f>
        <v>342.64346429990002</v>
      </c>
      <c r="Q397" s="172" t="e">
        <f>Calc!BC209</f>
        <v>#VALUE!</v>
      </c>
      <c r="R397" s="167" t="e">
        <f>Calc!BD209</f>
        <v>#VALUE!</v>
      </c>
      <c r="S397" s="15">
        <f>Input!E209</f>
        <v>0</v>
      </c>
      <c r="T397" s="65"/>
      <c r="U397" s="65">
        <f>Input!K397</f>
        <v>7.145614508809189E-3</v>
      </c>
      <c r="W397" s="65">
        <f>Calc!AS397</f>
        <v>2.0484615878136188E-5</v>
      </c>
      <c r="X397" s="65">
        <f>Calc!AT397</f>
        <v>1.102939781644224E-7</v>
      </c>
      <c r="Y397" s="65">
        <f>Calc!AN397</f>
        <v>0.9953632667464114</v>
      </c>
      <c r="Z397" s="65">
        <f>Calc!AO397</f>
        <v>2.9371054641131105E-3</v>
      </c>
      <c r="AA397" s="65">
        <f t="shared" si="52"/>
        <v>0.99861476557358142</v>
      </c>
      <c r="AB397" s="65">
        <f t="shared" si="53"/>
        <v>0.37722919093972063</v>
      </c>
    </row>
    <row r="398" spans="1:28" x14ac:dyDescent="0.2">
      <c r="A398" s="13">
        <f>Input!A213</f>
        <v>10073</v>
      </c>
      <c r="B398" s="13" t="str">
        <f>Input!B213</f>
        <v>Hu1-13</v>
      </c>
      <c r="C398" s="165">
        <f>Calc!O213*1000</f>
        <v>13706.598978290644</v>
      </c>
      <c r="D398" s="165">
        <f>Calc!P213*1000</f>
        <v>2.3591168885112666</v>
      </c>
      <c r="E398" s="165">
        <f>Calc!X213</f>
        <v>0.88023697605244822</v>
      </c>
      <c r="F398" s="165">
        <f>Calc!Y213</f>
        <v>5.2330424974157737E-3</v>
      </c>
      <c r="G398" s="165">
        <f>Calc!AN213</f>
        <v>0.99815419654490789</v>
      </c>
      <c r="H398" s="166">
        <f>Calc!AO213</f>
        <v>3.5695801618953631E-3</v>
      </c>
      <c r="I398" s="15">
        <f>Calc!AH213</f>
        <v>47501.963851641813</v>
      </c>
      <c r="J398" s="15">
        <f>Calc!AI213</f>
        <v>329.45592173198048</v>
      </c>
      <c r="K398" s="15">
        <f>Calc!AJ213</f>
        <v>-2.6104382198945952</v>
      </c>
      <c r="L398" s="15">
        <f>Calc!AK213</f>
        <v>2.6204461558149008</v>
      </c>
      <c r="M398" s="167" t="str">
        <f>Calc!AP213</f>
        <v>Out of range</v>
      </c>
      <c r="N398" s="167" t="e">
        <f>Calc!AQ213</f>
        <v>#VALUE!</v>
      </c>
      <c r="O398" s="167" t="str">
        <f>Calc!AW213</f>
        <v>Out of range</v>
      </c>
      <c r="P398" s="167">
        <f>Calc!AX213</f>
        <v>313.24571743249999</v>
      </c>
      <c r="Q398" s="172" t="e">
        <f>Calc!BC213</f>
        <v>#VALUE!</v>
      </c>
      <c r="R398" s="167" t="e">
        <f>Calc!BD213</f>
        <v>#VALUE!</v>
      </c>
      <c r="S398" s="15">
        <f>Input!E213</f>
        <v>0</v>
      </c>
      <c r="T398" s="65"/>
      <c r="U398" s="65">
        <f>Input!K398</f>
        <v>7.1420123365485274E-3</v>
      </c>
      <c r="W398" s="65">
        <f>Calc!AS398</f>
        <v>4.9729948873607933E-5</v>
      </c>
      <c r="X398" s="65">
        <f>Calc!AT398</f>
        <v>2.5675542152619507E-7</v>
      </c>
      <c r="Y398" s="65">
        <f>Calc!AN398</f>
        <v>0.22141071799222695</v>
      </c>
      <c r="Z398" s="65">
        <f>Calc!AO398</f>
        <v>1.3313462561511137E-3</v>
      </c>
      <c r="AA398" s="65">
        <f t="shared" si="52"/>
        <v>0.9973895617801054</v>
      </c>
      <c r="AB398" s="65">
        <f t="shared" si="53"/>
        <v>0.32945592173198046</v>
      </c>
    </row>
    <row r="399" spans="1:28" x14ac:dyDescent="0.2">
      <c r="A399" s="13">
        <f>Input!A215</f>
        <v>10073</v>
      </c>
      <c r="B399" s="13" t="str">
        <f>Input!B215</f>
        <v>Hu1-13</v>
      </c>
      <c r="C399" s="165">
        <f>Calc!O215*1000</f>
        <v>13704.087094236231</v>
      </c>
      <c r="D399" s="165">
        <f>Calc!P215*1000</f>
        <v>1.6275732952126987</v>
      </c>
      <c r="E399" s="165">
        <f>Calc!X215</f>
        <v>0.87809843046680613</v>
      </c>
      <c r="F399" s="165">
        <f>Calc!Y215</f>
        <v>4.4220426531241704E-3</v>
      </c>
      <c r="G399" s="165">
        <f>Calc!AN215</f>
        <v>0.99980178816999887</v>
      </c>
      <c r="H399" s="166">
        <f>Calc!AO215</f>
        <v>2.6830288111756593E-3</v>
      </c>
      <c r="I399" s="15">
        <f>Calc!AH215</f>
        <v>47687.510132658841</v>
      </c>
      <c r="J399" s="15">
        <f>Calc!AI215</f>
        <v>272.06127317853384</v>
      </c>
      <c r="K399" s="15">
        <f>Calc!AJ215</f>
        <v>-2.809481908915612</v>
      </c>
      <c r="L399" s="15">
        <f>Calc!AK215</f>
        <v>2.6434073682031651</v>
      </c>
      <c r="M399" s="167" t="str">
        <f>Calc!AP215</f>
        <v>Out of range</v>
      </c>
      <c r="N399" s="167" t="e">
        <f>Calc!AQ215</f>
        <v>#VALUE!</v>
      </c>
      <c r="O399" s="167" t="str">
        <f>Calc!AW215</f>
        <v>Out of range</v>
      </c>
      <c r="P399" s="167">
        <f>Calc!AX215</f>
        <v>257.73049827199998</v>
      </c>
      <c r="Q399" s="172" t="e">
        <f>Calc!BC215</f>
        <v>#VALUE!</v>
      </c>
      <c r="R399" s="167" t="e">
        <f>Calc!BD215</f>
        <v>#VALUE!</v>
      </c>
      <c r="S399" s="15">
        <f>Input!E215</f>
        <v>0</v>
      </c>
      <c r="T399" s="65"/>
      <c r="U399" s="65">
        <f>Input!K399</f>
        <v>7.144070069364775E-3</v>
      </c>
      <c r="W399" s="65">
        <f>Calc!AS399</f>
        <v>2.0662356715546546E-5</v>
      </c>
      <c r="X399" s="65">
        <f>Calc!AT399</f>
        <v>1.1189765794453337E-7</v>
      </c>
      <c r="Y399" s="65">
        <f>Calc!AN399</f>
        <v>0.99396726080803322</v>
      </c>
      <c r="Z399" s="65">
        <f>Calc!AO399</f>
        <v>2.9523746904190143E-3</v>
      </c>
      <c r="AA399" s="65">
        <f t="shared" si="52"/>
        <v>0.99719051809108439</v>
      </c>
      <c r="AB399" s="65">
        <f t="shared" si="53"/>
        <v>0.27206127317853385</v>
      </c>
    </row>
    <row r="400" spans="1:28" x14ac:dyDescent="0.2">
      <c r="A400" s="13">
        <f>Input!A219</f>
        <v>10073</v>
      </c>
      <c r="B400" s="13" t="str">
        <f>Input!B219</f>
        <v>Hu1-13</v>
      </c>
      <c r="C400" s="165">
        <f>Calc!O219*1000</f>
        <v>13705.254349523602</v>
      </c>
      <c r="D400" s="165">
        <f>Calc!P219*1000</f>
        <v>2.1862012638198896</v>
      </c>
      <c r="E400" s="165">
        <f>Calc!X219</f>
        <v>0.91807896104089215</v>
      </c>
      <c r="F400" s="165">
        <f>Calc!Y219</f>
        <v>5.6894481106792303E-3</v>
      </c>
      <c r="G400" s="165">
        <f>Calc!AN219</f>
        <v>1.0011166510284049</v>
      </c>
      <c r="H400" s="166">
        <f>Calc!AO219</f>
        <v>3.6211073127722488E-3</v>
      </c>
      <c r="I400" s="15">
        <f>Calc!AH219</f>
        <v>45674.686883907299</v>
      </c>
      <c r="J400" s="15">
        <f>Calc!AI219</f>
        <v>327.65681300845506</v>
      </c>
      <c r="K400" s="15">
        <f>Calc!AJ219</f>
        <v>-2.6989389755079918</v>
      </c>
      <c r="L400" s="15">
        <f>Calc!AK219</f>
        <v>1.1692314414904001</v>
      </c>
      <c r="M400" s="167" t="str">
        <f>Calc!AP219</f>
        <v>Out of range</v>
      </c>
      <c r="N400" s="167" t="e">
        <f>Calc!AQ219</f>
        <v>#VALUE!</v>
      </c>
      <c r="O400" s="167" t="str">
        <f>Calc!AW219</f>
        <v>Out of range</v>
      </c>
      <c r="P400" s="167">
        <f>Calc!AX219</f>
        <v>171.20611843739999</v>
      </c>
      <c r="Q400" s="172" t="e">
        <f>Calc!BC219</f>
        <v>#VALUE!</v>
      </c>
      <c r="R400" s="167" t="e">
        <f>Calc!BD219</f>
        <v>#VALUE!</v>
      </c>
      <c r="S400" s="15">
        <f>Input!E219</f>
        <v>0</v>
      </c>
      <c r="T400" s="65"/>
      <c r="U400" s="65">
        <f>Input!K400</f>
        <v>7.1448347230595377E-3</v>
      </c>
      <c r="W400" s="65">
        <f>Calc!AS400</f>
        <v>0.27101342759792846</v>
      </c>
      <c r="X400" s="65">
        <f>Calc!AT400</f>
        <v>4.341790293668839E-4</v>
      </c>
      <c r="Y400" s="65">
        <f>Calc!AN400</f>
        <v>0.95272750873667222</v>
      </c>
      <c r="Z400" s="65">
        <f>Calc!AO400</f>
        <v>2.1299006946126331E-3</v>
      </c>
      <c r="AA400" s="65">
        <f t="shared" si="52"/>
        <v>0.99730106102449201</v>
      </c>
      <c r="AB400" s="65">
        <f t="shared" si="53"/>
        <v>0.32765681300845506</v>
      </c>
    </row>
    <row r="401" spans="1:28" x14ac:dyDescent="0.2">
      <c r="A401" s="13">
        <f>Input!A221</f>
        <v>10073</v>
      </c>
      <c r="B401" s="13" t="str">
        <f>Input!B221</f>
        <v>Hu1-13</v>
      </c>
      <c r="C401" s="165">
        <f>Calc!O221*1000</f>
        <v>13700.52597261234</v>
      </c>
      <c r="D401" s="165">
        <f>Calc!P221*1000</f>
        <v>1.9303489920140129</v>
      </c>
      <c r="E401" s="165">
        <f>Calc!X221</f>
        <v>0.90910869153739438</v>
      </c>
      <c r="F401" s="165">
        <f>Calc!Y221</f>
        <v>6.3587955955396744E-3</v>
      </c>
      <c r="G401" s="165">
        <f>Calc!AN221</f>
        <v>0.99901877269467909</v>
      </c>
      <c r="H401" s="166">
        <f>Calc!AO221</f>
        <v>2.6117145007778101E-3</v>
      </c>
      <c r="I401" s="15">
        <f>Calc!AH221</f>
        <v>46012.826156557028</v>
      </c>
      <c r="J401" s="15">
        <f>Calc!AI221</f>
        <v>343.52256861430936</v>
      </c>
      <c r="K401" s="15">
        <f>Calc!AJ221</f>
        <v>-1.0138208106553748</v>
      </c>
      <c r="L401" s="15">
        <f>Calc!AK221</f>
        <v>2.2942572326478445</v>
      </c>
      <c r="M401" s="167" t="str">
        <f>Calc!AP221</f>
        <v>Out of range</v>
      </c>
      <c r="N401" s="167" t="e">
        <f>Calc!AQ221</f>
        <v>#VALUE!</v>
      </c>
      <c r="O401" s="167" t="str">
        <f>Calc!AW221</f>
        <v>Out of range</v>
      </c>
      <c r="P401" s="167">
        <f>Calc!AX221</f>
        <v>330.16369310160002</v>
      </c>
      <c r="Q401" s="172" t="e">
        <f>Calc!BC221</f>
        <v>#VALUE!</v>
      </c>
      <c r="R401" s="167" t="e">
        <f>Calc!BD221</f>
        <v>#VALUE!</v>
      </c>
      <c r="S401" s="15">
        <f>Input!E221</f>
        <v>0</v>
      </c>
      <c r="T401" s="65"/>
      <c r="U401" s="65">
        <f>Input!K401</f>
        <v>7.144070069364775E-3</v>
      </c>
      <c r="W401" s="65">
        <f>Calc!AS401</f>
        <v>2.0662356715546546E-5</v>
      </c>
      <c r="X401" s="65">
        <f>Calc!AT401</f>
        <v>1.1189765794453337E-7</v>
      </c>
      <c r="Y401" s="65">
        <f>Calc!AN401</f>
        <v>0.99396726080803322</v>
      </c>
      <c r="Z401" s="65">
        <f>Calc!AO401</f>
        <v>2.9523746904190143E-3</v>
      </c>
      <c r="AA401" s="65">
        <f t="shared" si="52"/>
        <v>0.99898617918934463</v>
      </c>
      <c r="AB401" s="65">
        <f t="shared" si="53"/>
        <v>0.34352256861430935</v>
      </c>
    </row>
    <row r="402" spans="1:28" x14ac:dyDescent="0.2">
      <c r="A402" s="13">
        <f>Input!A227</f>
        <v>10073</v>
      </c>
      <c r="B402" s="13" t="str">
        <f>Input!B227</f>
        <v>Hu1-13</v>
      </c>
      <c r="C402" s="165">
        <f>Calc!O227*1000</f>
        <v>13701.244415658684</v>
      </c>
      <c r="D402" s="165">
        <f>Calc!P227*1000</f>
        <v>2.3565546860559197</v>
      </c>
      <c r="E402" s="165">
        <f>Calc!X227</f>
        <v>0.89769479679913577</v>
      </c>
      <c r="F402" s="165">
        <f>Calc!Y227</f>
        <v>6.6996912766175611E-3</v>
      </c>
      <c r="G402" s="165">
        <f>Calc!AN227</f>
        <v>0.99792198561021195</v>
      </c>
      <c r="H402" s="166">
        <f>Calc!AO227</f>
        <v>3.1561817605115102E-3</v>
      </c>
      <c r="I402" s="15">
        <f>Calc!AH227</f>
        <v>46549.146874136466</v>
      </c>
      <c r="J402" s="15">
        <f>Calc!AI227</f>
        <v>377.22919093972064</v>
      </c>
      <c r="K402" s="15">
        <f>Calc!AJ227</f>
        <v>-1.3852344264185801</v>
      </c>
      <c r="L402" s="15">
        <f>Calc!AK227</f>
        <v>1.8378273786730279</v>
      </c>
      <c r="M402" s="167" t="str">
        <f>Calc!AP227</f>
        <v>Out of range</v>
      </c>
      <c r="N402" s="167" t="e">
        <f>Calc!AQ227</f>
        <v>#VALUE!</v>
      </c>
      <c r="O402" s="167" t="str">
        <f>Calc!AW227</f>
        <v>Out of range</v>
      </c>
      <c r="P402" s="167">
        <f>Calc!AX227</f>
        <v>333.58461226819998</v>
      </c>
      <c r="Q402" s="172" t="e">
        <f>Calc!BC227</f>
        <v>#VALUE!</v>
      </c>
      <c r="R402" s="167" t="e">
        <f>Calc!BD227</f>
        <v>#VALUE!</v>
      </c>
      <c r="S402" s="15">
        <f>Input!E227</f>
        <v>0</v>
      </c>
    </row>
    <row r="403" spans="1:28" x14ac:dyDescent="0.2">
      <c r="A403" s="13">
        <f>Input!A231</f>
        <v>10073</v>
      </c>
      <c r="B403" s="13" t="str">
        <f>Input!B231</f>
        <v>Hu1-13</v>
      </c>
      <c r="C403" s="165">
        <f>Calc!O231*1000</f>
        <v>13706.598978290644</v>
      </c>
      <c r="D403" s="165">
        <f>Calc!P231*1000</f>
        <v>2.3591168885112666</v>
      </c>
      <c r="E403" s="165">
        <f>Calc!X231</f>
        <v>0.88023697605244822</v>
      </c>
      <c r="F403" s="165">
        <f>Calc!Y231</f>
        <v>5.2330424974157737E-3</v>
      </c>
      <c r="G403" s="165">
        <f>Calc!AN231</f>
        <v>0.99815419654490789</v>
      </c>
      <c r="H403" s="166">
        <f>Calc!AO231</f>
        <v>3.5695801618953631E-3</v>
      </c>
      <c r="I403" s="15">
        <f>Calc!AH231</f>
        <v>47501.963851641813</v>
      </c>
      <c r="J403" s="15">
        <f>Calc!AI231</f>
        <v>329.45592173198048</v>
      </c>
      <c r="K403" s="15">
        <f>Calc!AJ231</f>
        <v>-2.6104382198945952</v>
      </c>
      <c r="L403" s="15">
        <f>Calc!AK231</f>
        <v>2.6204461558149008</v>
      </c>
      <c r="M403" s="167" t="str">
        <f>Calc!AP231</f>
        <v>Out of range</v>
      </c>
      <c r="N403" s="167" t="e">
        <f>Calc!AQ231</f>
        <v>#VALUE!</v>
      </c>
      <c r="O403" s="167" t="str">
        <f>Calc!AW231</f>
        <v>Out of range</v>
      </c>
      <c r="P403" s="167">
        <f>Calc!AX231</f>
        <v>315.9412121309</v>
      </c>
      <c r="Q403" s="172" t="e">
        <f>Calc!BC231</f>
        <v>#VALUE!</v>
      </c>
      <c r="R403" s="167" t="e">
        <f>Calc!BD231</f>
        <v>#VALUE!</v>
      </c>
      <c r="S403" s="15">
        <f>Input!E231</f>
        <v>0</v>
      </c>
      <c r="T403" s="65"/>
      <c r="U403" s="65">
        <f>Input!K403</f>
        <v>7.1573733316974168E-3</v>
      </c>
      <c r="W403" s="65">
        <f>Calc!AS403</f>
        <v>2.1267432064451672E-5</v>
      </c>
      <c r="X403" s="65">
        <f>Calc!AT403</f>
        <v>1.5942463042969438E-7</v>
      </c>
      <c r="Y403" s="65">
        <f>Calc!AN403</f>
        <v>0.99716507628798856</v>
      </c>
      <c r="Z403" s="65">
        <f>Calc!AO403</f>
        <v>3.5380463869290166E-3</v>
      </c>
      <c r="AA403" s="65">
        <f t="shared" ref="AA403:AA419" si="54">1+K403/1000</f>
        <v>0.9973895617801054</v>
      </c>
      <c r="AB403" s="65">
        <f t="shared" ref="AB403:AB419" si="55">J403/1000</f>
        <v>0.32945592173198046</v>
      </c>
    </row>
    <row r="404" spans="1:28" x14ac:dyDescent="0.2">
      <c r="A404" s="13">
        <f>Input!A233</f>
        <v>10073</v>
      </c>
      <c r="B404" s="13" t="str">
        <f>Input!B233</f>
        <v>Hu1-13</v>
      </c>
      <c r="C404" s="165">
        <f>Calc!O233*1000</f>
        <v>13704.087094236231</v>
      </c>
      <c r="D404" s="165">
        <f>Calc!P233*1000</f>
        <v>1.6275732952126987</v>
      </c>
      <c r="E404" s="165">
        <f>Calc!X233</f>
        <v>0.87809843046680613</v>
      </c>
      <c r="F404" s="165">
        <f>Calc!Y233</f>
        <v>4.4220426531241704E-3</v>
      </c>
      <c r="G404" s="165">
        <f>Calc!AN233</f>
        <v>0.99980178816999887</v>
      </c>
      <c r="H404" s="166">
        <f>Calc!AO233</f>
        <v>2.6830288111756593E-3</v>
      </c>
      <c r="I404" s="15">
        <f>Calc!AH233</f>
        <v>47687.510132658841</v>
      </c>
      <c r="J404" s="15">
        <f>Calc!AI233</f>
        <v>272.06127317853384</v>
      </c>
      <c r="K404" s="15">
        <f>Calc!AJ233</f>
        <v>-2.809481908915612</v>
      </c>
      <c r="L404" s="15">
        <f>Calc!AK233</f>
        <v>2.6434073682031651</v>
      </c>
      <c r="M404" s="167" t="str">
        <f>Calc!AP233</f>
        <v>Out of range</v>
      </c>
      <c r="N404" s="167" t="e">
        <f>Calc!AQ233</f>
        <v>#VALUE!</v>
      </c>
      <c r="O404" s="167" t="str">
        <f>Calc!AW233</f>
        <v>Out of range</v>
      </c>
      <c r="P404" s="167">
        <f>Calc!AX233</f>
        <v>264.89658294280002</v>
      </c>
      <c r="Q404" s="172" t="e">
        <f>Calc!BC233</f>
        <v>#VALUE!</v>
      </c>
      <c r="R404" s="167" t="e">
        <f>Calc!BD233</f>
        <v>#VALUE!</v>
      </c>
      <c r="S404" s="15">
        <f>Input!E233</f>
        <v>0</v>
      </c>
      <c r="T404" s="65"/>
      <c r="U404" s="65">
        <f>Input!K404</f>
        <v>7.1565087202370746E-3</v>
      </c>
      <c r="W404" s="65">
        <f>Calc!AS404</f>
        <v>6.3187159752298439E-2</v>
      </c>
      <c r="X404" s="65">
        <f>Calc!AT404</f>
        <v>1.2747780565596048E-4</v>
      </c>
      <c r="Y404" s="65">
        <f>Calc!AN404</f>
        <v>1.0087628663389163</v>
      </c>
      <c r="Z404" s="65">
        <f>Calc!AO404</f>
        <v>2.175039230964757E-3</v>
      </c>
      <c r="AA404" s="65">
        <f t="shared" si="54"/>
        <v>0.99719051809108439</v>
      </c>
      <c r="AB404" s="65">
        <f t="shared" si="55"/>
        <v>0.27206127317853385</v>
      </c>
    </row>
    <row r="405" spans="1:28" x14ac:dyDescent="0.2">
      <c r="A405" s="13">
        <f>Input!A237</f>
        <v>10073</v>
      </c>
      <c r="B405" s="13" t="str">
        <f>Input!B237</f>
        <v>Hu1-13</v>
      </c>
      <c r="C405" s="165">
        <f>Calc!O237*1000</f>
        <v>13702.813261992462</v>
      </c>
      <c r="D405" s="165">
        <f>Calc!P237*1000</f>
        <v>2.7745426269607409</v>
      </c>
      <c r="E405" s="165">
        <f>Calc!X237</f>
        <v>0.91395973802907982</v>
      </c>
      <c r="F405" s="165">
        <f>Calc!Y237</f>
        <v>6.4163979615174593E-3</v>
      </c>
      <c r="G405" s="165">
        <f>Calc!AN237</f>
        <v>0.99715627282443131</v>
      </c>
      <c r="H405" s="166">
        <f>Calc!AO237</f>
        <v>2.4015796883612439E-3</v>
      </c>
      <c r="I405" s="15">
        <f>Calc!AH237</f>
        <v>45690.9017873259</v>
      </c>
      <c r="J405" s="15">
        <f>Calc!AI237</f>
        <v>338.99472899012511</v>
      </c>
      <c r="K405" s="15">
        <f>Calc!AJ237</f>
        <v>-2.595437394438016</v>
      </c>
      <c r="L405" s="15">
        <f>Calc!AK237</f>
        <v>2.9628587096181946</v>
      </c>
      <c r="M405" s="167" t="str">
        <f>Calc!AP237</f>
        <v>Out of range</v>
      </c>
      <c r="N405" s="167" t="e">
        <f>Calc!AQ237</f>
        <v>#VALUE!</v>
      </c>
      <c r="O405" s="167" t="str">
        <f>Calc!AW237</f>
        <v>Out of range</v>
      </c>
      <c r="P405" s="167">
        <f>Calc!AX237</f>
        <v>327.10725789579999</v>
      </c>
      <c r="Q405" s="172" t="e">
        <f>Calc!BC237</f>
        <v>#VALUE!</v>
      </c>
      <c r="R405" s="167" t="e">
        <f>Calc!BD237</f>
        <v>#VALUE!</v>
      </c>
      <c r="S405" s="15">
        <f>Input!E237</f>
        <v>0</v>
      </c>
      <c r="T405" s="65"/>
      <c r="U405" s="65">
        <f>Input!K405</f>
        <v>7.1572472090410755E-3</v>
      </c>
      <c r="W405" s="65">
        <f>Calc!AS405</f>
        <v>2.09496081907649E-5</v>
      </c>
      <c r="X405" s="65">
        <f>Calc!AT405</f>
        <v>3.0733816273484481E-7</v>
      </c>
      <c r="Y405" s="65">
        <f>Calc!AN405</f>
        <v>0.99541646217586011</v>
      </c>
      <c r="Z405" s="65">
        <f>Calc!AO405</f>
        <v>3.3056277853594266E-3</v>
      </c>
      <c r="AA405" s="65">
        <f t="shared" si="54"/>
        <v>0.99740456260556198</v>
      </c>
      <c r="AB405" s="65">
        <f t="shared" si="55"/>
        <v>0.33899472899012512</v>
      </c>
    </row>
    <row r="406" spans="1:28" x14ac:dyDescent="0.2">
      <c r="A406" s="13">
        <f>Input!A239</f>
        <v>10073</v>
      </c>
      <c r="B406" s="13" t="str">
        <f>Input!B239</f>
        <v>Hu1-13</v>
      </c>
      <c r="C406" s="165">
        <f>Calc!O239*1000</f>
        <v>13706.860560628138</v>
      </c>
      <c r="D406" s="165">
        <f>Calc!P239*1000</f>
        <v>2.0360745715259037</v>
      </c>
      <c r="E406" s="165">
        <f>Calc!X239</f>
        <v>0.92170266578564675</v>
      </c>
      <c r="F406" s="165">
        <f>Calc!Y239</f>
        <v>7.0099803592734936E-3</v>
      </c>
      <c r="G406" s="165">
        <f>Calc!AN239</f>
        <v>0.99798831187694537</v>
      </c>
      <c r="H406" s="166">
        <f>Calc!AO239</f>
        <v>3.5715986389935413E-3</v>
      </c>
      <c r="I406" s="15">
        <f>Calc!AH239</f>
        <v>45358.265146837854</v>
      </c>
      <c r="J406" s="15">
        <f>Calc!AI239</f>
        <v>381.19534398189131</v>
      </c>
      <c r="K406" s="15">
        <f>Calc!AJ239</f>
        <v>-5.0023032482670038</v>
      </c>
      <c r="L406" s="15">
        <f>Calc!AK239</f>
        <v>2.3824185902399311</v>
      </c>
      <c r="M406" s="167" t="str">
        <f>Calc!AP239</f>
        <v>Out of range</v>
      </c>
      <c r="N406" s="167" t="e">
        <f>Calc!AQ239</f>
        <v>#VALUE!</v>
      </c>
      <c r="O406" s="167" t="str">
        <f>Calc!AW239</f>
        <v>Out of range</v>
      </c>
      <c r="P406" s="167">
        <f>Calc!AX239</f>
        <v>234.15881025900001</v>
      </c>
      <c r="Q406" s="172" t="e">
        <f>Calc!BC239</f>
        <v>#VALUE!</v>
      </c>
      <c r="R406" s="167" t="e">
        <f>Calc!BD239</f>
        <v>#VALUE!</v>
      </c>
      <c r="S406" s="15">
        <f>Input!E239</f>
        <v>0</v>
      </c>
      <c r="T406" s="65"/>
      <c r="U406" s="65">
        <f>Input!K406</f>
        <v>7.1567269243125488E-3</v>
      </c>
      <c r="W406" s="65">
        <f>Calc!AS406</f>
        <v>3.6939347274244409E-2</v>
      </c>
      <c r="X406" s="65">
        <f>Calc!AT406</f>
        <v>7.5943508604398019E-5</v>
      </c>
      <c r="Y406" s="65">
        <f>Calc!AN406</f>
        <v>0.34485902090532888</v>
      </c>
      <c r="Z406" s="65">
        <f>Calc!AO406</f>
        <v>1.0156793720103741E-3</v>
      </c>
      <c r="AA406" s="65">
        <f t="shared" si="54"/>
        <v>0.994997696751733</v>
      </c>
      <c r="AB406" s="65">
        <f t="shared" si="55"/>
        <v>0.38119534398189131</v>
      </c>
    </row>
    <row r="407" spans="1:28" x14ac:dyDescent="0.2">
      <c r="A407" s="13">
        <f>Input!A255</f>
        <v>10073</v>
      </c>
      <c r="B407" s="13" t="str">
        <f>Input!B255</f>
        <v>Hu1-13</v>
      </c>
      <c r="C407" s="165">
        <f>Calc!O255*1000</f>
        <v>13702.813261992462</v>
      </c>
      <c r="D407" s="165">
        <f>Calc!P255*1000</f>
        <v>2.7745426269607409</v>
      </c>
      <c r="E407" s="165">
        <f>Calc!X255</f>
        <v>0.91395973802907982</v>
      </c>
      <c r="F407" s="165">
        <f>Calc!Y255</f>
        <v>6.4163979615174593E-3</v>
      </c>
      <c r="G407" s="165">
        <f>Calc!AN255</f>
        <v>0.99715627282443131</v>
      </c>
      <c r="H407" s="166">
        <f>Calc!AO255</f>
        <v>2.4015796883612439E-3</v>
      </c>
      <c r="I407" s="15">
        <f>Calc!AH255</f>
        <v>45690.9017873259</v>
      </c>
      <c r="J407" s="15">
        <f>Calc!AI255</f>
        <v>338.99472899012511</v>
      </c>
      <c r="K407" s="15">
        <f>Calc!AJ255</f>
        <v>-2.595437394438016</v>
      </c>
      <c r="L407" s="15">
        <f>Calc!AK255</f>
        <v>2.9628587096181946</v>
      </c>
      <c r="M407" s="167" t="str">
        <f>Calc!AP255</f>
        <v>Out of range</v>
      </c>
      <c r="N407" s="167" t="e">
        <f>Calc!AQ255</f>
        <v>#VALUE!</v>
      </c>
      <c r="O407" s="167" t="str">
        <f>Calc!AW255</f>
        <v>Out of range</v>
      </c>
      <c r="P407" s="167">
        <f>Calc!AX255</f>
        <v>325.79294160709998</v>
      </c>
      <c r="Q407" s="172" t="e">
        <f>Calc!BC255</f>
        <v>#VALUE!</v>
      </c>
      <c r="R407" s="167" t="e">
        <f>Calc!BD255</f>
        <v>#VALUE!</v>
      </c>
      <c r="S407" s="15">
        <f>Input!E255</f>
        <v>0</v>
      </c>
      <c r="T407" s="65"/>
      <c r="U407" s="65">
        <f>Input!K407</f>
        <v>7.1568033687007329E-3</v>
      </c>
      <c r="W407" s="65">
        <f>Calc!AS407</f>
        <v>2.1283210615121063E-5</v>
      </c>
      <c r="X407" s="65">
        <f>Calc!AT407</f>
        <v>3.1501349764681532E-7</v>
      </c>
      <c r="Y407" s="65">
        <f>Calc!AN407</f>
        <v>0.99447719974751081</v>
      </c>
      <c r="Z407" s="65">
        <f>Calc!AO407</f>
        <v>3.8860515275107748E-3</v>
      </c>
      <c r="AA407" s="65">
        <f t="shared" si="54"/>
        <v>0.99740456260556198</v>
      </c>
      <c r="AB407" s="65">
        <f t="shared" si="55"/>
        <v>0.33899472899012512</v>
      </c>
    </row>
    <row r="408" spans="1:28" x14ac:dyDescent="0.2">
      <c r="A408" s="13">
        <f>Input!A257</f>
        <v>10073</v>
      </c>
      <c r="B408" s="13" t="str">
        <f>Input!B257</f>
        <v>Hu1-13</v>
      </c>
      <c r="C408" s="165">
        <f>Calc!O257*1000</f>
        <v>13706.860560628138</v>
      </c>
      <c r="D408" s="165">
        <f>Calc!P257*1000</f>
        <v>2.0360745715259037</v>
      </c>
      <c r="E408" s="165">
        <f>Calc!X257</f>
        <v>0.92170266578564675</v>
      </c>
      <c r="F408" s="165">
        <f>Calc!Y257</f>
        <v>7.0099803592734936E-3</v>
      </c>
      <c r="G408" s="165">
        <f>Calc!AN257</f>
        <v>0.99798831187694537</v>
      </c>
      <c r="H408" s="166">
        <f>Calc!AO257</f>
        <v>3.5715986389935413E-3</v>
      </c>
      <c r="I408" s="15">
        <f>Calc!AH257</f>
        <v>45358.265146837854</v>
      </c>
      <c r="J408" s="15">
        <f>Calc!AI257</f>
        <v>381.19534398189131</v>
      </c>
      <c r="K408" s="15">
        <f>Calc!AJ257</f>
        <v>-5.0023032482670038</v>
      </c>
      <c r="L408" s="15">
        <f>Calc!AK257</f>
        <v>2.3824185902399311</v>
      </c>
      <c r="M408" s="167" t="str">
        <f>Calc!AP257</f>
        <v>Out of range</v>
      </c>
      <c r="N408" s="167" t="e">
        <f>Calc!AQ257</f>
        <v>#VALUE!</v>
      </c>
      <c r="O408" s="167" t="str">
        <f>Calc!AW257</f>
        <v>Out of range</v>
      </c>
      <c r="P408" s="167">
        <f>Calc!AX257</f>
        <v>225.6367794482</v>
      </c>
      <c r="Q408" s="172" t="e">
        <f>Calc!BC257</f>
        <v>#VALUE!</v>
      </c>
      <c r="R408" s="167" t="e">
        <f>Calc!BD257</f>
        <v>#VALUE!</v>
      </c>
      <c r="S408" s="15">
        <f>Input!E257</f>
        <v>0</v>
      </c>
      <c r="T408" s="65"/>
      <c r="U408" s="65">
        <f>Input!K408</f>
        <v>7.1578746350569504E-3</v>
      </c>
      <c r="W408" s="65">
        <f>Calc!AS408</f>
        <v>6.973934548626123E-3</v>
      </c>
      <c r="X408" s="65">
        <f>Calc!AT408</f>
        <v>1.4687712253038902E-5</v>
      </c>
      <c r="Y408" s="65">
        <f>Calc!AN408</f>
        <v>0.30684398553772407</v>
      </c>
      <c r="Z408" s="65">
        <f>Calc!AO408</f>
        <v>1.328812923963329E-3</v>
      </c>
      <c r="AA408" s="65">
        <f t="shared" si="54"/>
        <v>0.994997696751733</v>
      </c>
      <c r="AB408" s="65">
        <f t="shared" si="55"/>
        <v>0.38119534398189131</v>
      </c>
    </row>
    <row r="409" spans="1:28" x14ac:dyDescent="0.2">
      <c r="A409" s="13">
        <f>Input!A271</f>
        <v>10073</v>
      </c>
      <c r="B409" s="13" t="str">
        <f>Input!B271</f>
        <v>Hu1-13</v>
      </c>
      <c r="C409" s="165">
        <f>Calc!O271*1000</f>
        <v>13694.744034590045</v>
      </c>
      <c r="D409" s="165">
        <f>Calc!P271*1000</f>
        <v>1.1148437259668049</v>
      </c>
      <c r="E409" s="165">
        <f>Calc!X271</f>
        <v>0.96455263375352551</v>
      </c>
      <c r="F409" s="165">
        <f>Calc!Y271</f>
        <v>4.2005718924664932E-3</v>
      </c>
      <c r="G409" s="165">
        <f>Calc!AN271</f>
        <v>1.0098477283691463</v>
      </c>
      <c r="H409" s="166">
        <f>Calc!AO271</f>
        <v>2.6750102944887214E-3</v>
      </c>
      <c r="I409" s="15">
        <f>Calc!AH271</f>
        <v>43819.529512284775</v>
      </c>
      <c r="J409" s="15">
        <f>Calc!AI271</f>
        <v>223.33221247214058</v>
      </c>
      <c r="K409" s="15">
        <f>Calc!AJ271</f>
        <v>-2.9178085073190418</v>
      </c>
      <c r="L409" s="15">
        <f>Calc!AK271</f>
        <v>1.1100599761946461</v>
      </c>
      <c r="M409" s="167" t="str">
        <f>Calc!AP271</f>
        <v>Out of range</v>
      </c>
      <c r="N409" s="167" t="e">
        <f>Calc!AQ271</f>
        <v>#VALUE!</v>
      </c>
      <c r="O409" s="167" t="str">
        <f>Calc!AW271</f>
        <v>Out of range</v>
      </c>
      <c r="P409" s="167">
        <f>Calc!AX271</f>
        <v>0</v>
      </c>
      <c r="Q409" s="172" t="e">
        <f>Calc!BC271</f>
        <v>#VALUE!</v>
      </c>
      <c r="R409" s="167" t="e">
        <f>Calc!BD271</f>
        <v>#VALUE!</v>
      </c>
      <c r="S409" s="15">
        <f>Input!E271</f>
        <v>0</v>
      </c>
      <c r="T409" s="65"/>
      <c r="U409" s="65">
        <f>Input!K409</f>
        <v>7.1569327101678798E-3</v>
      </c>
      <c r="W409" s="65">
        <f>Calc!AS409</f>
        <v>2.1374699630826718E-5</v>
      </c>
      <c r="X409" s="65">
        <f>Calc!AT409</f>
        <v>1.3080678505718293E-7</v>
      </c>
      <c r="Y409" s="65">
        <f>Calc!AN409</f>
        <v>0.99598264502748124</v>
      </c>
      <c r="Z409" s="65">
        <f>Calc!AO409</f>
        <v>3.4998658089144129E-3</v>
      </c>
      <c r="AA409" s="65">
        <f t="shared" si="54"/>
        <v>0.99708219149268096</v>
      </c>
      <c r="AB409" s="65">
        <f t="shared" si="55"/>
        <v>0.22333221247214058</v>
      </c>
    </row>
    <row r="410" spans="1:28" x14ac:dyDescent="0.2">
      <c r="A410" s="13">
        <f>Input!A273</f>
        <v>10073</v>
      </c>
      <c r="B410" s="13" t="str">
        <f>Input!B273</f>
        <v>Hu1-13</v>
      </c>
      <c r="C410" s="165">
        <f>Calc!O273*1000</f>
        <v>13692.98186373317</v>
      </c>
      <c r="D410" s="165">
        <f>Calc!P273*1000</f>
        <v>1.0735142527663895</v>
      </c>
      <c r="E410" s="165">
        <f>Calc!X273</f>
        <v>0.95853528391838139</v>
      </c>
      <c r="F410" s="165">
        <f>Calc!Y273</f>
        <v>3.2263332474795708E-3</v>
      </c>
      <c r="G410" s="165">
        <f>Calc!AN273</f>
        <v>1.0056559308305684</v>
      </c>
      <c r="H410" s="166">
        <f>Calc!AO273</f>
        <v>2.9938835634212052E-3</v>
      </c>
      <c r="I410" s="15">
        <f>Calc!AH273</f>
        <v>43905.929667640929</v>
      </c>
      <c r="J410" s="15">
        <f>Calc!AI273</f>
        <v>197.26388549280401</v>
      </c>
      <c r="K410" s="15">
        <f>Calc!AJ273</f>
        <v>-2.828823366719635</v>
      </c>
      <c r="L410" s="15">
        <f>Calc!AK273</f>
        <v>1.2772232018222645</v>
      </c>
      <c r="M410" s="167" t="str">
        <f>Calc!AP273</f>
        <v>Out of range</v>
      </c>
      <c r="N410" s="167" t="e">
        <f>Calc!AQ273</f>
        <v>#VALUE!</v>
      </c>
      <c r="O410" s="167" t="str">
        <f>Calc!AW273</f>
        <v>Out of range</v>
      </c>
      <c r="P410" s="167">
        <f>Calc!AX273</f>
        <v>101.71890415759999</v>
      </c>
      <c r="Q410" s="172" t="e">
        <f>Calc!BC273</f>
        <v>#VALUE!</v>
      </c>
      <c r="R410" s="167" t="e">
        <f>Calc!BD273</f>
        <v>#VALUE!</v>
      </c>
      <c r="S410" s="15">
        <f>Input!E273</f>
        <v>0</v>
      </c>
      <c r="T410" s="65"/>
      <c r="U410" s="65">
        <f>Input!K410</f>
        <v>7.1576640158211744E-3</v>
      </c>
      <c r="W410" s="65">
        <f>Calc!AS410</f>
        <v>1.232884275216998E-2</v>
      </c>
      <c r="X410" s="65">
        <f>Calc!AT410</f>
        <v>3.1396491866479196E-5</v>
      </c>
      <c r="Y410" s="65">
        <f>Calc!AN410</f>
        <v>0.30759015336302137</v>
      </c>
      <c r="Z410" s="65">
        <f>Calc!AO410</f>
        <v>1.3016510652623953E-3</v>
      </c>
      <c r="AA410" s="65">
        <f t="shared" si="54"/>
        <v>0.99717117663328037</v>
      </c>
      <c r="AB410" s="65">
        <f t="shared" si="55"/>
        <v>0.19726388549280402</v>
      </c>
    </row>
    <row r="411" spans="1:28" x14ac:dyDescent="0.2">
      <c r="A411" s="13">
        <f>Input!A275</f>
        <v>10073</v>
      </c>
      <c r="B411" s="13" t="str">
        <f>Input!B275</f>
        <v>Hu1-13</v>
      </c>
      <c r="C411" s="165">
        <f>Calc!O275*1000</f>
        <v>13691.439861109726</v>
      </c>
      <c r="D411" s="165">
        <f>Calc!P275*1000</f>
        <v>1.0626270334162515</v>
      </c>
      <c r="E411" s="165">
        <f>Calc!X275</f>
        <v>0.95438307249225385</v>
      </c>
      <c r="F411" s="165">
        <f>Calc!Y275</f>
        <v>2.8570993230916898E-3</v>
      </c>
      <c r="G411" s="165">
        <f>Calc!AN275</f>
        <v>1.0034943203813962</v>
      </c>
      <c r="H411" s="166">
        <f>Calc!AO275</f>
        <v>2.31493961528649E-3</v>
      </c>
      <c r="I411" s="15">
        <f>Calc!AH275</f>
        <v>43997.210603479674</v>
      </c>
      <c r="J411" s="15">
        <f>Calc!AI275</f>
        <v>166.24700541166283</v>
      </c>
      <c r="K411" s="15">
        <f>Calc!AJ275</f>
        <v>-1.8186533620346834</v>
      </c>
      <c r="L411" s="15">
        <f>Calc!AK275</f>
        <v>0.79280633923644905</v>
      </c>
      <c r="M411" s="167" t="str">
        <f>Calc!AP275</f>
        <v>Out of range</v>
      </c>
      <c r="N411" s="167" t="e">
        <f>Calc!AQ275</f>
        <v>#VALUE!</v>
      </c>
      <c r="O411" s="167" t="str">
        <f>Calc!AW275</f>
        <v>Out of range</v>
      </c>
      <c r="P411" s="167">
        <f>Calc!AX275</f>
        <v>59.393447575300002</v>
      </c>
      <c r="Q411" s="172" t="e">
        <f>Calc!BC275</f>
        <v>#VALUE!</v>
      </c>
      <c r="R411" s="167" t="e">
        <f>Calc!BD275</f>
        <v>#VALUE!</v>
      </c>
      <c r="S411" s="15">
        <f>Input!E275</f>
        <v>0</v>
      </c>
      <c r="T411" s="65"/>
      <c r="U411" s="65">
        <f>Input!K411</f>
        <v>7.1574155336419053E-3</v>
      </c>
      <c r="W411" s="65">
        <f>Calc!AS411</f>
        <v>2.1308973648559777E-5</v>
      </c>
      <c r="X411" s="65">
        <f>Calc!AT411</f>
        <v>1.6184953149331631E-7</v>
      </c>
      <c r="Y411" s="65">
        <f>Calc!AN411</f>
        <v>0.99202869511883462</v>
      </c>
      <c r="Z411" s="65">
        <f>Calc!AO411</f>
        <v>3.134331135972169E-3</v>
      </c>
      <c r="AA411" s="65">
        <f t="shared" si="54"/>
        <v>0.99818134663796532</v>
      </c>
      <c r="AB411" s="65">
        <f t="shared" si="55"/>
        <v>0.16624700541166282</v>
      </c>
    </row>
    <row r="412" spans="1:28" x14ac:dyDescent="0.2">
      <c r="A412" s="13">
        <f>Input!A277</f>
        <v>10073</v>
      </c>
      <c r="B412" s="13" t="str">
        <f>Input!B277</f>
        <v>Hu1-13</v>
      </c>
      <c r="C412" s="165">
        <f>Calc!O277*1000</f>
        <v>13693.136385138354</v>
      </c>
      <c r="D412" s="165">
        <f>Calc!P277*1000</f>
        <v>1.1268394410603075</v>
      </c>
      <c r="E412" s="165">
        <f>Calc!X277</f>
        <v>0.95263334630594831</v>
      </c>
      <c r="F412" s="165">
        <f>Calc!Y277</f>
        <v>2.4299550895130902E-3</v>
      </c>
      <c r="G412" s="165">
        <f>Calc!AN277</f>
        <v>1.0044347743132227</v>
      </c>
      <c r="H412" s="166">
        <f>Calc!AO277</f>
        <v>2.5689852649688166E-3</v>
      </c>
      <c r="I412" s="15">
        <f>Calc!AH277</f>
        <v>44124.797297583798</v>
      </c>
      <c r="J412" s="15">
        <f>Calc!AI277</f>
        <v>159.34628601939366</v>
      </c>
      <c r="K412" s="15">
        <f>Calc!AJ277</f>
        <v>-1.4195606191267363</v>
      </c>
      <c r="L412" s="15">
        <f>Calc!AK277</f>
        <v>1.1339028925623296</v>
      </c>
      <c r="M412" s="167" t="str">
        <f>Calc!AP277</f>
        <v>Out of range</v>
      </c>
      <c r="N412" s="167" t="e">
        <f>Calc!AQ277</f>
        <v>#VALUE!</v>
      </c>
      <c r="O412" s="167" t="str">
        <f>Calc!AW277</f>
        <v>Out of range</v>
      </c>
      <c r="P412" s="167">
        <f>Calc!AX277</f>
        <v>137.7608959643</v>
      </c>
      <c r="Q412" s="172" t="e">
        <f>Calc!BC277</f>
        <v>#VALUE!</v>
      </c>
      <c r="R412" s="167" t="e">
        <f>Calc!BD277</f>
        <v>#VALUE!</v>
      </c>
      <c r="S412" s="15">
        <f>Input!E277</f>
        <v>0</v>
      </c>
      <c r="T412" s="65"/>
      <c r="U412" s="65">
        <f>Input!K412</f>
        <v>7.1563059751219701E-3</v>
      </c>
      <c r="W412" s="65">
        <f>Calc!AS412</f>
        <v>4.6403006609947858E-3</v>
      </c>
      <c r="X412" s="65">
        <f>Calc!AT412</f>
        <v>8.6493653503511735E-6</v>
      </c>
      <c r="Y412" s="65">
        <f>Calc!AN412</f>
        <v>0.38328449208699761</v>
      </c>
      <c r="Z412" s="65">
        <f>Calc!AO412</f>
        <v>9.6500526336891382E-4</v>
      </c>
      <c r="AA412" s="65">
        <f t="shared" si="54"/>
        <v>0.99858043938087326</v>
      </c>
      <c r="AB412" s="65">
        <f t="shared" si="55"/>
        <v>0.15934628601939366</v>
      </c>
    </row>
    <row r="413" spans="1:28" x14ac:dyDescent="0.2">
      <c r="A413" s="13">
        <f>Input!A279</f>
        <v>10073</v>
      </c>
      <c r="B413" s="13" t="str">
        <f>Input!B279</f>
        <v>Hu1-13</v>
      </c>
      <c r="C413" s="165">
        <f>Calc!O279*1000</f>
        <v>13692.788590659859</v>
      </c>
      <c r="D413" s="165">
        <f>Calc!P279*1000</f>
        <v>1.1269862606890557</v>
      </c>
      <c r="E413" s="165">
        <f>Calc!X279</f>
        <v>0.95491699635509675</v>
      </c>
      <c r="F413" s="165">
        <f>Calc!Y279</f>
        <v>2.902967209046326E-3</v>
      </c>
      <c r="G413" s="165">
        <f>Calc!AN279</f>
        <v>1.0027794910261978</v>
      </c>
      <c r="H413" s="166">
        <f>Calc!AO279</f>
        <v>2.0013079081533541E-3</v>
      </c>
      <c r="I413" s="15">
        <f>Calc!AH279</f>
        <v>43945.615543488217</v>
      </c>
      <c r="J413" s="15">
        <f>Calc!AI279</f>
        <v>159.77124080302076</v>
      </c>
      <c r="K413" s="15">
        <f>Calc!AJ279</f>
        <v>-0.64846335160240187</v>
      </c>
      <c r="L413" s="15">
        <f>Calc!AK279</f>
        <v>1.4899248804428891</v>
      </c>
      <c r="M413" s="167" t="str">
        <f>Calc!AP279</f>
        <v>Out of range</v>
      </c>
      <c r="N413" s="167" t="e">
        <f>Calc!AQ279</f>
        <v>#VALUE!</v>
      </c>
      <c r="O413" s="167" t="str">
        <f>Calc!AW279</f>
        <v>Out of range</v>
      </c>
      <c r="P413" s="167">
        <f>Calc!AX279</f>
        <v>218.80372103330001</v>
      </c>
      <c r="Q413" s="172" t="e">
        <f>Calc!BC279</f>
        <v>#VALUE!</v>
      </c>
      <c r="R413" s="167" t="e">
        <f>Calc!BD279</f>
        <v>#VALUE!</v>
      </c>
      <c r="S413" s="15">
        <f>Input!E279</f>
        <v>0</v>
      </c>
      <c r="T413" s="65"/>
      <c r="U413" s="65">
        <f>Input!K413</f>
        <v>7.1567932803333388E-3</v>
      </c>
      <c r="W413" s="65">
        <f>Calc!AS413</f>
        <v>2.0864826242636089E-5</v>
      </c>
      <c r="X413" s="65">
        <f>Calc!AT413</f>
        <v>1.427425150620844E-7</v>
      </c>
      <c r="Y413" s="65">
        <f>Calc!AN413</f>
        <v>0.99770512725712623</v>
      </c>
      <c r="Z413" s="65">
        <f>Calc!AO413</f>
        <v>4.0104699645329899E-3</v>
      </c>
      <c r="AA413" s="65">
        <f t="shared" si="54"/>
        <v>0.9993515366483976</v>
      </c>
      <c r="AB413" s="65">
        <f t="shared" si="55"/>
        <v>0.15977124080302077</v>
      </c>
    </row>
    <row r="414" spans="1:28" x14ac:dyDescent="0.2">
      <c r="A414" s="13">
        <f>Input!A281</f>
        <v>10073</v>
      </c>
      <c r="B414" s="13" t="str">
        <f>Input!B281</f>
        <v>Hu1-13</v>
      </c>
      <c r="C414" s="165">
        <f>Calc!O281*1000</f>
        <v>13692.366967431404</v>
      </c>
      <c r="D414" s="165">
        <f>Calc!P281*1000</f>
        <v>1.1103780565145396</v>
      </c>
      <c r="E414" s="165">
        <f>Calc!X281</f>
        <v>0.95853773511988871</v>
      </c>
      <c r="F414" s="165">
        <f>Calc!Y281</f>
        <v>2.9187404521252435E-3</v>
      </c>
      <c r="G414" s="165">
        <f>Calc!AN281</f>
        <v>1.00536460531562</v>
      </c>
      <c r="H414" s="166">
        <f>Calc!AO281</f>
        <v>2.2706013310688487E-3</v>
      </c>
      <c r="I414" s="15">
        <f>Calc!AH281</f>
        <v>43891.127381603292</v>
      </c>
      <c r="J414" s="15">
        <f>Calc!AI281</f>
        <v>166.35930638013735</v>
      </c>
      <c r="K414" s="15">
        <f>Calc!AJ281</f>
        <v>-1.3514048791207767</v>
      </c>
      <c r="L414" s="15">
        <f>Calc!AK281</f>
        <v>0.88238712987743761</v>
      </c>
      <c r="M414" s="167" t="str">
        <f>Calc!AP281</f>
        <v>Out of range</v>
      </c>
      <c r="N414" s="167" t="e">
        <f>Calc!AQ281</f>
        <v>#VALUE!</v>
      </c>
      <c r="O414" s="167" t="str">
        <f>Calc!AW281</f>
        <v>Out of range</v>
      </c>
      <c r="P414" s="167">
        <f>Calc!AX281</f>
        <v>31.6204226744</v>
      </c>
      <c r="Q414" s="172" t="e">
        <f>Calc!BC281</f>
        <v>#VALUE!</v>
      </c>
      <c r="R414" s="167" t="e">
        <f>Calc!BD281</f>
        <v>#VALUE!</v>
      </c>
      <c r="S414" s="15">
        <f>Input!E281</f>
        <v>0</v>
      </c>
      <c r="T414" s="65"/>
      <c r="U414" s="65">
        <f>Input!K414</f>
        <v>7.1564540433078335E-3</v>
      </c>
      <c r="W414" s="65">
        <f>Calc!AS414</f>
        <v>6.0085540987753318E-3</v>
      </c>
      <c r="X414" s="65">
        <f>Calc!AT414</f>
        <v>9.9368419660071086E-6</v>
      </c>
      <c r="Y414" s="65">
        <f>Calc!AN414</f>
        <v>0.37558112804407473</v>
      </c>
      <c r="Z414" s="65">
        <f>Calc!AO414</f>
        <v>8.0166926986920616E-4</v>
      </c>
      <c r="AA414" s="65">
        <f t="shared" si="54"/>
        <v>0.99864859512087922</v>
      </c>
      <c r="AB414" s="65">
        <f t="shared" si="55"/>
        <v>0.16635930638013735</v>
      </c>
    </row>
    <row r="415" spans="1:28" x14ac:dyDescent="0.2">
      <c r="A415" s="13">
        <f>Input!A283</f>
        <v>10073</v>
      </c>
      <c r="B415" s="13" t="str">
        <f>Input!B283</f>
        <v>Hu1-13</v>
      </c>
      <c r="C415" s="165">
        <f>Calc!O283*1000</f>
        <v>13692.366967431404</v>
      </c>
      <c r="D415" s="165">
        <f>Calc!P283*1000</f>
        <v>1.1103780565145396</v>
      </c>
      <c r="E415" s="165">
        <f>Calc!X283</f>
        <v>0.95853773511988871</v>
      </c>
      <c r="F415" s="165">
        <f>Calc!Y283</f>
        <v>2.9187404521252435E-3</v>
      </c>
      <c r="G415" s="165">
        <f>Calc!AN283</f>
        <v>1.00536460531562</v>
      </c>
      <c r="H415" s="166">
        <f>Calc!AO283</f>
        <v>2.2706013310688487E-3</v>
      </c>
      <c r="I415" s="15">
        <f>Calc!AH283</f>
        <v>43891.127381603292</v>
      </c>
      <c r="J415" s="15">
        <f>Calc!AI283</f>
        <v>166.35930638013735</v>
      </c>
      <c r="K415" s="15">
        <f>Calc!AJ283</f>
        <v>-1.3514048791207767</v>
      </c>
      <c r="L415" s="15">
        <f>Calc!AK283</f>
        <v>0.88238712987743761</v>
      </c>
      <c r="M415" s="167" t="str">
        <f>Calc!AP283</f>
        <v>Out of range</v>
      </c>
      <c r="N415" s="167" t="e">
        <f>Calc!AQ283</f>
        <v>#VALUE!</v>
      </c>
      <c r="O415" s="167" t="str">
        <f>Calc!AW283</f>
        <v>Out of range</v>
      </c>
      <c r="P415" s="167">
        <f>Calc!AX283</f>
        <v>75.739565292999998</v>
      </c>
      <c r="Q415" s="172" t="e">
        <f>Calc!BC283</f>
        <v>#VALUE!</v>
      </c>
      <c r="R415" s="167" t="e">
        <f>Calc!BD283</f>
        <v>#VALUE!</v>
      </c>
      <c r="S415" s="15">
        <f>Input!E283</f>
        <v>0</v>
      </c>
      <c r="T415" s="65"/>
      <c r="U415" s="65">
        <f>Input!K415</f>
        <v>7.1569023389708632E-3</v>
      </c>
      <c r="W415" s="65">
        <f>Calc!AS415</f>
        <v>2.1125940766479064E-5</v>
      </c>
      <c r="X415" s="65">
        <f>Calc!AT415</f>
        <v>9.8375596270606086E-8</v>
      </c>
      <c r="Y415" s="65">
        <f>Calc!AN415</f>
        <v>0.99720091375411068</v>
      </c>
      <c r="Z415" s="65">
        <f>Calc!AO415</f>
        <v>3.5297608312533056E-3</v>
      </c>
      <c r="AA415" s="65">
        <f t="shared" si="54"/>
        <v>0.99864859512087922</v>
      </c>
      <c r="AB415" s="65">
        <f t="shared" si="55"/>
        <v>0.16635930638013735</v>
      </c>
    </row>
    <row r="416" spans="1:28" x14ac:dyDescent="0.2">
      <c r="A416" s="13">
        <f>Input!A285</f>
        <v>10073</v>
      </c>
      <c r="B416" s="13" t="str">
        <f>Input!B285</f>
        <v>Hu1-13</v>
      </c>
      <c r="C416" s="165">
        <f>Calc!O285*1000</f>
        <v>13696.575056795389</v>
      </c>
      <c r="D416" s="165">
        <f>Calc!P285*1000</f>
        <v>1.237263171167351</v>
      </c>
      <c r="E416" s="165">
        <f>Calc!X285</f>
        <v>0.96403118181783953</v>
      </c>
      <c r="F416" s="165">
        <f>Calc!Y285</f>
        <v>4.9252347953534087E-3</v>
      </c>
      <c r="G416" s="165">
        <f>Calc!AN285</f>
        <v>1.0082872259767077</v>
      </c>
      <c r="H416" s="166">
        <f>Calc!AO285</f>
        <v>2.4885777670769346E-3</v>
      </c>
      <c r="I416" s="15">
        <f>Calc!AH285</f>
        <v>43781.334447049696</v>
      </c>
      <c r="J416" s="15">
        <f>Calc!AI285</f>
        <v>248.3808552563132</v>
      </c>
      <c r="K416" s="15">
        <f>Calc!AJ285</f>
        <v>-3.6860266280508425</v>
      </c>
      <c r="L416" s="15">
        <f>Calc!AK285</f>
        <v>1.6184510390966476</v>
      </c>
      <c r="M416" s="167" t="str">
        <f>Calc!AP285</f>
        <v>Out of range</v>
      </c>
      <c r="N416" s="167" t="e">
        <f>Calc!AQ285</f>
        <v>#VALUE!</v>
      </c>
      <c r="O416" s="167" t="str">
        <f>Calc!AW285</f>
        <v>Out of range</v>
      </c>
      <c r="P416" s="167">
        <f>Calc!AX285</f>
        <v>0</v>
      </c>
      <c r="Q416" s="172" t="e">
        <f>Calc!BC285</f>
        <v>#VALUE!</v>
      </c>
      <c r="R416" s="167" t="e">
        <f>Calc!BD285</f>
        <v>#VALUE!</v>
      </c>
      <c r="S416" s="15">
        <f>Input!E285</f>
        <v>0</v>
      </c>
      <c r="T416" s="65"/>
      <c r="U416" s="65">
        <f>Input!K416</f>
        <v>7.156030532607262E-3</v>
      </c>
      <c r="W416" s="65">
        <f>Calc!AS416</f>
        <v>4.2838518033761E-3</v>
      </c>
      <c r="X416" s="65">
        <f>Calc!AT416</f>
        <v>1.074733490957256E-5</v>
      </c>
      <c r="Y416" s="65">
        <f>Calc!AN416</f>
        <v>0.355543466183319</v>
      </c>
      <c r="Z416" s="65">
        <f>Calc!AO416</f>
        <v>1.0533744342943968E-3</v>
      </c>
      <c r="AA416" s="65">
        <f t="shared" si="54"/>
        <v>0.99631397337194916</v>
      </c>
      <c r="AB416" s="65">
        <f t="shared" si="55"/>
        <v>0.2483808552563132</v>
      </c>
    </row>
    <row r="417" spans="1:28" x14ac:dyDescent="0.2">
      <c r="A417" s="13">
        <f>Input!A287</f>
        <v>10073</v>
      </c>
      <c r="B417" s="13" t="str">
        <f>Input!B287</f>
        <v>Hu1-13</v>
      </c>
      <c r="C417" s="165">
        <f>Calc!O287*1000</f>
        <v>13697.233673774555</v>
      </c>
      <c r="D417" s="165">
        <f>Calc!P287*1000</f>
        <v>1.1995626782668016</v>
      </c>
      <c r="E417" s="165">
        <f>Calc!X287</f>
        <v>0.96829223901049577</v>
      </c>
      <c r="F417" s="165">
        <f>Calc!Y287</f>
        <v>6.2698025055338488E-3</v>
      </c>
      <c r="G417" s="165">
        <f>Calc!AN287</f>
        <v>1.0051398119214729</v>
      </c>
      <c r="H417" s="166">
        <f>Calc!AO287</f>
        <v>2.7570518448305388E-3</v>
      </c>
      <c r="I417" s="15">
        <f>Calc!AH287</f>
        <v>43454.696213544892</v>
      </c>
      <c r="J417" s="15">
        <f>Calc!AI287</f>
        <v>305.55550317991333</v>
      </c>
      <c r="K417" s="15">
        <f>Calc!AJ287</f>
        <v>-1.9705782833278063</v>
      </c>
      <c r="L417" s="15">
        <f>Calc!AK287</f>
        <v>1.6324541939460282</v>
      </c>
      <c r="M417" s="167" t="str">
        <f>Calc!AP287</f>
        <v>Out of range</v>
      </c>
      <c r="N417" s="167" t="e">
        <f>Calc!AQ287</f>
        <v>#VALUE!</v>
      </c>
      <c r="O417" s="167" t="str">
        <f>Calc!AW287</f>
        <v>Out of range</v>
      </c>
      <c r="P417" s="167">
        <f>Calc!AX287</f>
        <v>66.565351382700001</v>
      </c>
      <c r="Q417" s="172" t="e">
        <f>Calc!BC287</f>
        <v>#VALUE!</v>
      </c>
      <c r="R417" s="167" t="e">
        <f>Calc!BD287</f>
        <v>#VALUE!</v>
      </c>
      <c r="S417" s="15">
        <f>Input!E287</f>
        <v>0</v>
      </c>
      <c r="T417" s="65"/>
      <c r="U417" s="65">
        <f>Input!K417</f>
        <v>7.1561219888988531E-3</v>
      </c>
      <c r="W417" s="65">
        <f>Calc!AS417</f>
        <v>2.1168426530106595E-5</v>
      </c>
      <c r="X417" s="65">
        <f>Calc!AT417</f>
        <v>1.1958991195507245E-7</v>
      </c>
      <c r="Y417" s="65">
        <f>Calc!AN417</f>
        <v>0.99443582775367434</v>
      </c>
      <c r="Z417" s="65">
        <f>Calc!AO417</f>
        <v>3.237862553196514E-3</v>
      </c>
      <c r="AA417" s="65">
        <f t="shared" si="54"/>
        <v>0.99802942171667219</v>
      </c>
      <c r="AB417" s="65">
        <f t="shared" si="55"/>
        <v>0.30555550317991331</v>
      </c>
    </row>
    <row r="418" spans="1:28" x14ac:dyDescent="0.2">
      <c r="A418" s="13">
        <f>Input!A289</f>
        <v>10073</v>
      </c>
      <c r="B418" s="13" t="str">
        <f>Input!B289</f>
        <v>Hu1-13</v>
      </c>
      <c r="C418" s="165">
        <f>Calc!O289*1000</f>
        <v>13697.085699255613</v>
      </c>
      <c r="D418" s="165">
        <f>Calc!P289*1000</f>
        <v>1.3194596188058141</v>
      </c>
      <c r="E418" s="165">
        <f>Calc!X289</f>
        <v>0.96245649135795086</v>
      </c>
      <c r="F418" s="165">
        <f>Calc!Y289</f>
        <v>4.6253986327898363E-3</v>
      </c>
      <c r="G418" s="165">
        <f>Calc!AN289</f>
        <v>1.0044168450644815</v>
      </c>
      <c r="H418" s="166">
        <f>Calc!AO289</f>
        <v>3.4486414792172888E-3</v>
      </c>
      <c r="I418" s="15">
        <f>Calc!AH289</f>
        <v>43686.261789783006</v>
      </c>
      <c r="J418" s="15">
        <f>Calc!AI289</f>
        <v>257.99112532631034</v>
      </c>
      <c r="K418" s="15">
        <f>Calc!AJ289</f>
        <v>-1.3620117194308445</v>
      </c>
      <c r="L418" s="15">
        <f>Calc!AK289</f>
        <v>1.5175437321321852</v>
      </c>
      <c r="M418" s="167" t="str">
        <f>Calc!AP289</f>
        <v>Out of range</v>
      </c>
      <c r="N418" s="167" t="e">
        <f>Calc!AQ289</f>
        <v>#VALUE!</v>
      </c>
      <c r="O418" s="167" t="str">
        <f>Calc!AW289</f>
        <v>Out of range</v>
      </c>
      <c r="P418" s="167">
        <f>Calc!AX289</f>
        <v>188.59094468640001</v>
      </c>
      <c r="Q418" s="172" t="e">
        <f>Calc!BC289</f>
        <v>#VALUE!</v>
      </c>
      <c r="R418" s="167" t="e">
        <f>Calc!BD289</f>
        <v>#VALUE!</v>
      </c>
      <c r="S418" s="15">
        <f>Input!E289</f>
        <v>0</v>
      </c>
      <c r="T418" s="65"/>
      <c r="U418" s="65">
        <f>Input!K418</f>
        <v>7.1552565037581806E-3</v>
      </c>
      <c r="W418" s="65">
        <f>Calc!AS418</f>
        <v>1.0759609720517625E-2</v>
      </c>
      <c r="X418" s="65">
        <f>Calc!AT418</f>
        <v>1.9266948985395347E-5</v>
      </c>
      <c r="Y418" s="65">
        <f>Calc!AN418</f>
        <v>0.38538023243542063</v>
      </c>
      <c r="Z418" s="65">
        <f>Calc!AO418</f>
        <v>1.0668914766359908E-3</v>
      </c>
      <c r="AA418" s="65">
        <f t="shared" si="54"/>
        <v>0.99863798828056916</v>
      </c>
      <c r="AB418" s="65">
        <f t="shared" si="55"/>
        <v>0.25799112532631036</v>
      </c>
    </row>
    <row r="419" spans="1:28" x14ac:dyDescent="0.2">
      <c r="A419" s="13">
        <f>Input!A291</f>
        <v>10073</v>
      </c>
      <c r="B419" s="13" t="str">
        <f>Input!B291</f>
        <v>Hu1-13</v>
      </c>
      <c r="C419" s="165">
        <f>Calc!O291*1000</f>
        <v>13696.508116239769</v>
      </c>
      <c r="D419" s="165">
        <f>Calc!P291*1000</f>
        <v>1.572837609738688</v>
      </c>
      <c r="E419" s="165">
        <f>Calc!X291</f>
        <v>0.96757756292713326</v>
      </c>
      <c r="F419" s="165">
        <f>Calc!Y291</f>
        <v>9.9627390031446703E-3</v>
      </c>
      <c r="G419" s="165">
        <f>Calc!AN291</f>
        <v>1.0057647498794573</v>
      </c>
      <c r="H419" s="166">
        <f>Calc!AO291</f>
        <v>2.4747938854489454E-3</v>
      </c>
      <c r="I419" s="15">
        <f>Calc!AH291</f>
        <v>43511.525502396726</v>
      </c>
      <c r="J419" s="15">
        <f>Calc!AI291</f>
        <v>460.60798848989708</v>
      </c>
      <c r="K419" s="15">
        <f>Calc!AJ291</f>
        <v>-1.9261749260395256</v>
      </c>
      <c r="L419" s="15">
        <f>Calc!AK291</f>
        <v>1.6113509877397112</v>
      </c>
      <c r="M419" s="167" t="str">
        <f>Calc!AP291</f>
        <v>Out of range</v>
      </c>
      <c r="N419" s="167" t="e">
        <f>Calc!AQ291</f>
        <v>#VALUE!</v>
      </c>
      <c r="O419" s="167" t="str">
        <f>Calc!AW291</f>
        <v>Out of range</v>
      </c>
      <c r="P419" s="167">
        <f>Calc!AX291</f>
        <v>62.371799557400003</v>
      </c>
      <c r="Q419" s="172" t="e">
        <f>Calc!BC291</f>
        <v>#VALUE!</v>
      </c>
      <c r="R419" s="167" t="e">
        <f>Calc!BD291</f>
        <v>#VALUE!</v>
      </c>
      <c r="S419" s="15">
        <f>Input!E291</f>
        <v>0</v>
      </c>
      <c r="T419" s="65"/>
      <c r="U419" s="65">
        <f>Input!K419</f>
        <v>7.1561219888988531E-3</v>
      </c>
      <c r="W419" s="65">
        <f>Calc!AS419</f>
        <v>2.1168426530106595E-5</v>
      </c>
      <c r="X419" s="65">
        <f>Calc!AT419</f>
        <v>1.1958991195507245E-7</v>
      </c>
      <c r="Y419" s="65">
        <f>Calc!AN419</f>
        <v>0.99443582775367434</v>
      </c>
      <c r="Z419" s="65">
        <f>Calc!AO419</f>
        <v>3.237862553196514E-3</v>
      </c>
      <c r="AA419" s="65">
        <f t="shared" si="54"/>
        <v>0.99807382507396047</v>
      </c>
      <c r="AB419" s="65">
        <f t="shared" si="55"/>
        <v>0.46060798848989709</v>
      </c>
    </row>
    <row r="420" spans="1:28" x14ac:dyDescent="0.2">
      <c r="A420" s="13">
        <f>Input!A293</f>
        <v>10073</v>
      </c>
      <c r="B420" s="13" t="str">
        <f>Input!B293</f>
        <v>Hu1-13</v>
      </c>
      <c r="C420" s="165">
        <f>Calc!O293*1000</f>
        <v>13697.95248168752</v>
      </c>
      <c r="D420" s="165">
        <f>Calc!P293*1000</f>
        <v>1.5965053102091178</v>
      </c>
      <c r="E420" s="165">
        <f>Calc!X293</f>
        <v>0.96049323036452938</v>
      </c>
      <c r="F420" s="165">
        <f>Calc!Y293</f>
        <v>5.2801188034745442E-3</v>
      </c>
      <c r="G420" s="165">
        <f>Calc!AN293</f>
        <v>1.003472718591361</v>
      </c>
      <c r="H420" s="166">
        <f>Calc!AO293</f>
        <v>2.6186697935116077E-3</v>
      </c>
      <c r="I420" s="15">
        <f>Calc!AH293</f>
        <v>43737.176786021068</v>
      </c>
      <c r="J420" s="15">
        <f>Calc!AI293</f>
        <v>266.10313209199563</v>
      </c>
      <c r="K420" s="15">
        <f>Calc!AJ293</f>
        <v>-1.9978341266525534</v>
      </c>
      <c r="L420" s="15">
        <f>Calc!AK293</f>
        <v>1.4886553314368387</v>
      </c>
      <c r="M420" s="167" t="str">
        <f>Calc!AP293</f>
        <v>Out of range</v>
      </c>
      <c r="N420" s="167" t="e">
        <f>Calc!AQ293</f>
        <v>#VALUE!</v>
      </c>
      <c r="O420" s="167" t="str">
        <f>Calc!AW293</f>
        <v>Out of range</v>
      </c>
      <c r="P420" s="167">
        <f>Calc!AX293</f>
        <v>111.7089577557</v>
      </c>
      <c r="Q420" s="172" t="e">
        <f>Calc!BC293</f>
        <v>#VALUE!</v>
      </c>
      <c r="R420" s="167" t="e">
        <f>Calc!BD293</f>
        <v>#VALUE!</v>
      </c>
      <c r="S420" s="15">
        <f>Input!E293</f>
        <v>0</v>
      </c>
    </row>
    <row r="421" spans="1:28" x14ac:dyDescent="0.2">
      <c r="A421" s="13">
        <f>Input!A295</f>
        <v>10073</v>
      </c>
      <c r="B421" s="13" t="str">
        <f>Input!B295</f>
        <v>Hu1-13</v>
      </c>
      <c r="C421" s="165">
        <f>Calc!O295*1000</f>
        <v>13697.925179313323</v>
      </c>
      <c r="D421" s="165">
        <f>Calc!P295*1000</f>
        <v>1.5098773668451047</v>
      </c>
      <c r="E421" s="165">
        <f>Calc!X295</f>
        <v>0.96578871284629175</v>
      </c>
      <c r="F421" s="165">
        <f>Calc!Y295</f>
        <v>6.3697357931761485E-3</v>
      </c>
      <c r="G421" s="165">
        <f>Calc!AN295</f>
        <v>1.0013348101183148</v>
      </c>
      <c r="H421" s="166">
        <f>Calc!AO295</f>
        <v>3.1042643130683939E-3</v>
      </c>
      <c r="I421" s="15">
        <f>Calc!AH295</f>
        <v>43404.604922380822</v>
      </c>
      <c r="J421" s="15">
        <f>Calc!AI295</f>
        <v>316.28100199993509</v>
      </c>
      <c r="K421" s="15">
        <f>Calc!AJ295</f>
        <v>9.9729968252360024E-2</v>
      </c>
      <c r="L421" s="15">
        <f>Calc!AK295</f>
        <v>2.0390772818940728</v>
      </c>
      <c r="M421" s="167" t="str">
        <f>Calc!AP295</f>
        <v>Out of range</v>
      </c>
      <c r="N421" s="167" t="e">
        <f>Calc!AQ295</f>
        <v>#VALUE!</v>
      </c>
      <c r="O421" s="167" t="str">
        <f>Calc!AW295</f>
        <v>Out of range</v>
      </c>
      <c r="P421" s="167">
        <f>Calc!AX295</f>
        <v>334.88502811670003</v>
      </c>
      <c r="Q421" s="172" t="e">
        <f>Calc!BC295</f>
        <v>#VALUE!</v>
      </c>
      <c r="R421" s="167" t="e">
        <f>Calc!BD295</f>
        <v>#VALUE!</v>
      </c>
      <c r="S421" s="15">
        <f>Input!E295</f>
        <v>0</v>
      </c>
      <c r="T421" s="65"/>
      <c r="U421" s="65">
        <f>Input!K421</f>
        <v>7.1551550484851645E-3</v>
      </c>
      <c r="W421" s="65">
        <f>Calc!AS421</f>
        <v>2.1375189782511562E-5</v>
      </c>
      <c r="X421" s="65">
        <f>Calc!AT421</f>
        <v>1.6418637490301962E-7</v>
      </c>
      <c r="Y421" s="65">
        <f>Calc!AN421</f>
        <v>0.99380971088370862</v>
      </c>
      <c r="Z421" s="65">
        <f>Calc!AO421</f>
        <v>3.3090906318774416E-3</v>
      </c>
      <c r="AA421" s="65">
        <f t="shared" ref="AA421:AA433" si="56">1+K421/1000</f>
        <v>1.0000997299682524</v>
      </c>
      <c r="AB421" s="65">
        <f t="shared" ref="AB421:AB433" si="57">J421/1000</f>
        <v>0.31628100199993509</v>
      </c>
    </row>
    <row r="422" spans="1:28" x14ac:dyDescent="0.2">
      <c r="A422" s="13">
        <f>Input!A297</f>
        <v>10073</v>
      </c>
      <c r="B422" s="13" t="str">
        <f>Input!B297</f>
        <v>Hu1-13</v>
      </c>
      <c r="C422" s="165">
        <f>Calc!O297*1000</f>
        <v>13697.925179313323</v>
      </c>
      <c r="D422" s="165">
        <f>Calc!P297*1000</f>
        <v>1.5098773668451047</v>
      </c>
      <c r="E422" s="165">
        <f>Calc!X297</f>
        <v>0.96578871284629175</v>
      </c>
      <c r="F422" s="165">
        <f>Calc!Y297</f>
        <v>6.3697357931761485E-3</v>
      </c>
      <c r="G422" s="165">
        <f>Calc!AN297</f>
        <v>1.0013348101183148</v>
      </c>
      <c r="H422" s="166">
        <f>Calc!AO297</f>
        <v>3.1042643130683939E-3</v>
      </c>
      <c r="I422" s="15">
        <f>Calc!AH297</f>
        <v>43404.604922380822</v>
      </c>
      <c r="J422" s="15">
        <f>Calc!AI297</f>
        <v>316.28100199993509</v>
      </c>
      <c r="K422" s="15">
        <f>Calc!AJ297</f>
        <v>9.9729968252360024E-2</v>
      </c>
      <c r="L422" s="15">
        <f>Calc!AK297</f>
        <v>2.0390772818940728</v>
      </c>
      <c r="M422" s="167" t="str">
        <f>Calc!AP297</f>
        <v>Out of range</v>
      </c>
      <c r="N422" s="167" t="e">
        <f>Calc!AQ297</f>
        <v>#VALUE!</v>
      </c>
      <c r="O422" s="167" t="str">
        <f>Calc!AW297</f>
        <v>Out of range</v>
      </c>
      <c r="P422" s="167">
        <f>Calc!AX297</f>
        <v>337.2904310696</v>
      </c>
      <c r="Q422" s="172" t="e">
        <f>Calc!BC297</f>
        <v>#VALUE!</v>
      </c>
      <c r="R422" s="167" t="e">
        <f>Calc!BD297</f>
        <v>#VALUE!</v>
      </c>
      <c r="S422" s="15">
        <f>Input!E297</f>
        <v>0</v>
      </c>
      <c r="T422" s="65"/>
      <c r="U422" s="65">
        <f>Input!K422</f>
        <v>7.1540137891492684E-3</v>
      </c>
      <c r="W422" s="65">
        <f>Calc!AS422</f>
        <v>5.965269447097867E-3</v>
      </c>
      <c r="X422" s="65">
        <f>Calc!AT422</f>
        <v>1.0460876089211232E-5</v>
      </c>
      <c r="Y422" s="65">
        <f>Calc!AN422</f>
        <v>0.35292302421047594</v>
      </c>
      <c r="Z422" s="65">
        <f>Calc!AO422</f>
        <v>1.0379890311973715E-3</v>
      </c>
      <c r="AA422" s="65">
        <f t="shared" si="56"/>
        <v>1.0000997299682524</v>
      </c>
      <c r="AB422" s="65">
        <f t="shared" si="57"/>
        <v>0.31628100199993509</v>
      </c>
    </row>
    <row r="423" spans="1:28" x14ac:dyDescent="0.2">
      <c r="A423" s="13">
        <f>Input!A299</f>
        <v>10073</v>
      </c>
      <c r="B423" s="13" t="str">
        <f>Input!B299</f>
        <v>Hu1-13</v>
      </c>
      <c r="C423" s="165">
        <f>Calc!O299*1000</f>
        <v>13698.289279817864</v>
      </c>
      <c r="D423" s="165">
        <f>Calc!P299*1000</f>
        <v>1.3818978602784204</v>
      </c>
      <c r="E423" s="165">
        <f>Calc!X299</f>
        <v>0.925716836017073</v>
      </c>
      <c r="F423" s="165">
        <f>Calc!Y299</f>
        <v>4.5736913490167699E-3</v>
      </c>
      <c r="G423" s="165">
        <f>Calc!AN299</f>
        <v>1.0087821926712144</v>
      </c>
      <c r="H423" s="166">
        <f>Calc!AO299</f>
        <v>3.7142118199130305E-3</v>
      </c>
      <c r="I423" s="15">
        <f>Calc!AH299</f>
        <v>45621.483948254572</v>
      </c>
      <c r="J423" s="15">
        <f>Calc!AI299</f>
        <v>281.06899764052889</v>
      </c>
      <c r="K423" s="15">
        <f>Calc!AJ299</f>
        <v>-2.0702681230868603</v>
      </c>
      <c r="L423" s="15">
        <f>Calc!AK299</f>
        <v>1.226944590103489</v>
      </c>
      <c r="M423" s="167" t="str">
        <f>Calc!AP299</f>
        <v>Out of range</v>
      </c>
      <c r="N423" s="167" t="e">
        <f>Calc!AQ299</f>
        <v>#VALUE!</v>
      </c>
      <c r="O423" s="167" t="str">
        <f>Calc!AW299</f>
        <v>Out of range</v>
      </c>
      <c r="P423" s="167">
        <f>Calc!AX299</f>
        <v>74.557266439900005</v>
      </c>
      <c r="Q423" s="172" t="e">
        <f>Calc!BC299</f>
        <v>#VALUE!</v>
      </c>
      <c r="R423" s="167" t="e">
        <f>Calc!BD299</f>
        <v>#VALUE!</v>
      </c>
      <c r="S423" s="15">
        <f>Input!E299</f>
        <v>0</v>
      </c>
      <c r="T423" s="65"/>
      <c r="U423" s="65">
        <f>Input!K423</f>
        <v>7.1546809804431035E-3</v>
      </c>
      <c r="W423" s="65">
        <f>Calc!AS423</f>
        <v>2.1477290247499007E-5</v>
      </c>
      <c r="X423" s="65">
        <f>Calc!AT423</f>
        <v>1.2821191016120234E-7</v>
      </c>
      <c r="Y423" s="65">
        <f>Calc!AN423</f>
        <v>0.99605446473924519</v>
      </c>
      <c r="Z423" s="65">
        <f>Calc!AO423</f>
        <v>3.0024839502569255E-3</v>
      </c>
      <c r="AA423" s="65">
        <f t="shared" si="56"/>
        <v>0.99792973187691314</v>
      </c>
      <c r="AB423" s="65">
        <f t="shared" si="57"/>
        <v>0.28106899764052889</v>
      </c>
    </row>
    <row r="424" spans="1:28" x14ac:dyDescent="0.2">
      <c r="A424" s="13">
        <f>Input!A301</f>
        <v>10073</v>
      </c>
      <c r="B424" s="13" t="str">
        <f>Input!B301</f>
        <v>Hu1-13</v>
      </c>
      <c r="C424" s="165">
        <f>Calc!O301*1000</f>
        <v>13699.772110768277</v>
      </c>
      <c r="D424" s="165">
        <f>Calc!P301*1000</f>
        <v>1.3495366892442</v>
      </c>
      <c r="E424" s="165">
        <f>Calc!X301</f>
        <v>0.93310817564810045</v>
      </c>
      <c r="F424" s="165">
        <f>Calc!Y301</f>
        <v>3.7552806556286206E-3</v>
      </c>
      <c r="G424" s="165">
        <f>Calc!AN301</f>
        <v>1.0086878237826715</v>
      </c>
      <c r="H424" s="166">
        <f>Calc!AO301</f>
        <v>2.8483996784927305E-3</v>
      </c>
      <c r="I424" s="15">
        <f>Calc!AH301</f>
        <v>45260.771852041406</v>
      </c>
      <c r="J424" s="15">
        <f>Calc!AI301</f>
        <v>222.47409362136844</v>
      </c>
      <c r="K424" s="15">
        <f>Calc!AJ301</f>
        <v>-1.6435841917225025</v>
      </c>
      <c r="L424" s="15">
        <f>Calc!AK301</f>
        <v>1.0381552646621293</v>
      </c>
      <c r="M424" s="167" t="str">
        <f>Calc!AP301</f>
        <v>Out of range</v>
      </c>
      <c r="N424" s="167" t="e">
        <f>Calc!AQ301</f>
        <v>#VALUE!</v>
      </c>
      <c r="O424" s="167" t="str">
        <f>Calc!AW301</f>
        <v>Out of range</v>
      </c>
      <c r="P424" s="167">
        <f>Calc!AX301</f>
        <v>0</v>
      </c>
      <c r="Q424" s="172" t="e">
        <f>Calc!BC301</f>
        <v>#VALUE!</v>
      </c>
      <c r="R424" s="167" t="e">
        <f>Calc!BD301</f>
        <v>#VALUE!</v>
      </c>
      <c r="S424" s="15">
        <f>Input!E301</f>
        <v>0</v>
      </c>
      <c r="T424" s="65"/>
      <c r="U424" s="65">
        <f>Input!K424</f>
        <v>7.1524168465428792E-3</v>
      </c>
      <c r="W424" s="65">
        <f>Calc!AS424</f>
        <v>7.0263362869611721E-3</v>
      </c>
      <c r="X424" s="65">
        <f>Calc!AT424</f>
        <v>1.2648116613156682E-5</v>
      </c>
      <c r="Y424" s="65">
        <f>Calc!AN424</f>
        <v>0.32283910966534429</v>
      </c>
      <c r="Z424" s="65">
        <f>Calc!AO424</f>
        <v>9.4999199641980904E-4</v>
      </c>
      <c r="AA424" s="65">
        <f t="shared" si="56"/>
        <v>0.9983564158082775</v>
      </c>
      <c r="AB424" s="65">
        <f t="shared" si="57"/>
        <v>0.22247409362136844</v>
      </c>
    </row>
    <row r="425" spans="1:28" x14ac:dyDescent="0.2">
      <c r="A425" s="13">
        <f>Input!A303</f>
        <v>10073</v>
      </c>
      <c r="B425" s="13" t="str">
        <f>Input!B303</f>
        <v>Hu1-13</v>
      </c>
      <c r="C425" s="165">
        <f>Calc!O303*1000</f>
        <v>13699.814976979436</v>
      </c>
      <c r="D425" s="165">
        <f>Calc!P303*1000</f>
        <v>1.2338167166874328</v>
      </c>
      <c r="E425" s="165">
        <f>Calc!X303</f>
        <v>0.93856770260652111</v>
      </c>
      <c r="F425" s="165">
        <f>Calc!Y303</f>
        <v>3.640283715109167E-3</v>
      </c>
      <c r="G425" s="165">
        <f>Calc!AN303</f>
        <v>1.0000237661650377</v>
      </c>
      <c r="H425" s="166">
        <f>Calc!AO303</f>
        <v>2.7749460065780297E-3</v>
      </c>
      <c r="I425" s="15">
        <f>Calc!AH303</f>
        <v>44611.132355456466</v>
      </c>
      <c r="J425" s="15">
        <f>Calc!AI303</f>
        <v>212.71144894128605</v>
      </c>
      <c r="K425" s="15">
        <f>Calc!AJ303</f>
        <v>-1.8500135053591826</v>
      </c>
      <c r="L425" s="15">
        <f>Calc!AK303</f>
        <v>1.2928369528659356</v>
      </c>
      <c r="M425" s="167" t="str">
        <f>Calc!AP303</f>
        <v>Out of range</v>
      </c>
      <c r="N425" s="167" t="e">
        <f>Calc!AQ303</f>
        <v>#VALUE!</v>
      </c>
      <c r="O425" s="167" t="str">
        <f>Calc!AW303</f>
        <v>Out of range</v>
      </c>
      <c r="P425" s="167">
        <f>Calc!AX303</f>
        <v>255.38260611440001</v>
      </c>
      <c r="Q425" s="172" t="e">
        <f>Calc!BC303</f>
        <v>#VALUE!</v>
      </c>
      <c r="R425" s="167" t="e">
        <f>Calc!BD303</f>
        <v>#VALUE!</v>
      </c>
      <c r="S425" s="15">
        <f>Input!E303</f>
        <v>0</v>
      </c>
      <c r="T425" s="65"/>
      <c r="U425" s="65">
        <f>Input!K425</f>
        <v>7.1533518112440429E-3</v>
      </c>
      <c r="W425" s="65">
        <f>Calc!AS425</f>
        <v>2.1473493292826294E-5</v>
      </c>
      <c r="X425" s="65">
        <f>Calc!AT425</f>
        <v>1.0369510719896437E-7</v>
      </c>
      <c r="Y425" s="65">
        <f>Calc!AN425</f>
        <v>0.99517049618482201</v>
      </c>
      <c r="Z425" s="65">
        <f>Calc!AO425</f>
        <v>2.2571184186653357E-3</v>
      </c>
      <c r="AA425" s="65">
        <f t="shared" si="56"/>
        <v>0.99814998649464082</v>
      </c>
      <c r="AB425" s="65">
        <f t="shared" si="57"/>
        <v>0.21271144894128605</v>
      </c>
    </row>
    <row r="426" spans="1:28" x14ac:dyDescent="0.2">
      <c r="A426" s="13">
        <f>Input!A307</f>
        <v>10073</v>
      </c>
      <c r="B426" s="13" t="str">
        <f>Input!B307</f>
        <v>Hu1-13</v>
      </c>
      <c r="C426" s="165">
        <f>Calc!O307*1000</f>
        <v>13697.963342764733</v>
      </c>
      <c r="D426" s="165">
        <f>Calc!P307*1000</f>
        <v>1.4094892183213799</v>
      </c>
      <c r="E426" s="165">
        <f>Calc!X307</f>
        <v>0.94596698224821729</v>
      </c>
      <c r="F426" s="165">
        <f>Calc!Y307</f>
        <v>5.1839359010553421E-3</v>
      </c>
      <c r="G426" s="165">
        <f>Calc!AN307</f>
        <v>1.0009828027597152</v>
      </c>
      <c r="H426" s="166">
        <f>Calc!AO307</f>
        <v>3.5493636686306832E-3</v>
      </c>
      <c r="I426" s="15">
        <f>Calc!AH307</f>
        <v>44298.647512632488</v>
      </c>
      <c r="J426" s="15">
        <f>Calc!AI307</f>
        <v>289.10932934401939</v>
      </c>
      <c r="K426" s="15">
        <f>Calc!AJ307</f>
        <v>-1.2521143550143776</v>
      </c>
      <c r="L426" s="15">
        <f>Calc!AK307</f>
        <v>1.1928732979441743</v>
      </c>
      <c r="M426" s="167" t="str">
        <f>Calc!AP307</f>
        <v>Out of range</v>
      </c>
      <c r="N426" s="167" t="e">
        <f>Calc!AQ307</f>
        <v>#VALUE!</v>
      </c>
      <c r="O426" s="167" t="str">
        <f>Calc!AW307</f>
        <v>Out of range</v>
      </c>
      <c r="P426" s="167">
        <f>Calc!AX307</f>
        <v>303.80185506380002</v>
      </c>
      <c r="Q426" s="172" t="e">
        <f>Calc!BC307</f>
        <v>#VALUE!</v>
      </c>
      <c r="R426" s="167" t="e">
        <f>Calc!BD307</f>
        <v>#VALUE!</v>
      </c>
      <c r="S426" s="15">
        <f>Input!E307</f>
        <v>0</v>
      </c>
      <c r="T426" s="65"/>
      <c r="U426" s="65">
        <f>Input!K426</f>
        <v>7.1522654691095382E-3</v>
      </c>
      <c r="W426" s="65">
        <f>Calc!AS426</f>
        <v>4.973106780769009E-3</v>
      </c>
      <c r="X426" s="65">
        <f>Calc!AT426</f>
        <v>1.0108692129708786E-5</v>
      </c>
      <c r="Y426" s="65">
        <f>Calc!AN426</f>
        <v>0.53266455883977892</v>
      </c>
      <c r="Z426" s="65">
        <f>Calc!AO426</f>
        <v>1.2310075406747659E-3</v>
      </c>
      <c r="AA426" s="65">
        <f t="shared" si="56"/>
        <v>0.99874788564498562</v>
      </c>
      <c r="AB426" s="65">
        <f t="shared" si="57"/>
        <v>0.28910932934401939</v>
      </c>
    </row>
    <row r="427" spans="1:28" x14ac:dyDescent="0.2">
      <c r="A427" s="13">
        <f>Input!A309</f>
        <v>10073</v>
      </c>
      <c r="B427" s="13" t="str">
        <f>Input!B309</f>
        <v>Hu1-13</v>
      </c>
      <c r="C427" s="165">
        <f>Calc!O309*1000</f>
        <v>13697.452754614678</v>
      </c>
      <c r="D427" s="165">
        <f>Calc!P309*1000</f>
        <v>1.2167930073460025</v>
      </c>
      <c r="E427" s="165">
        <f>Calc!X309</f>
        <v>0.89709083660160693</v>
      </c>
      <c r="F427" s="165">
        <f>Calc!Y309</f>
        <v>2.5981059575534778E-3</v>
      </c>
      <c r="G427" s="165">
        <f>Calc!AN309</f>
        <v>1.0001828901524654</v>
      </c>
      <c r="H427" s="166">
        <f>Calc!AO309</f>
        <v>2.2361328252315685E-3</v>
      </c>
      <c r="I427" s="15">
        <f>Calc!AH309</f>
        <v>46673.099280534625</v>
      </c>
      <c r="J427" s="15">
        <f>Calc!AI309</f>
        <v>170.71276241133623</v>
      </c>
      <c r="K427" s="15">
        <f>Calc!AJ309</f>
        <v>-2.3715153035859249</v>
      </c>
      <c r="L427" s="15">
        <f>Calc!AK309</f>
        <v>0.89581970102247666</v>
      </c>
      <c r="M427" s="167" t="str">
        <f>Calc!AP309</f>
        <v>Out of range</v>
      </c>
      <c r="N427" s="167" t="e">
        <f>Calc!AQ309</f>
        <v>#VALUE!</v>
      </c>
      <c r="O427" s="167" t="str">
        <f>Calc!AW309</f>
        <v>Out of range</v>
      </c>
      <c r="P427" s="167">
        <f>Calc!AX309</f>
        <v>105.8399585734</v>
      </c>
      <c r="Q427" s="172" t="e">
        <f>Calc!BC309</f>
        <v>#VALUE!</v>
      </c>
      <c r="R427" s="167" t="e">
        <f>Calc!BD309</f>
        <v>#VALUE!</v>
      </c>
      <c r="S427" s="15">
        <f>Input!E309</f>
        <v>0</v>
      </c>
      <c r="T427" s="65"/>
      <c r="U427" s="65">
        <f>Input!K427</f>
        <v>7.1521898496464233E-3</v>
      </c>
      <c r="W427" s="65">
        <f>Calc!AS427</f>
        <v>2.1457984895140214E-5</v>
      </c>
      <c r="X427" s="65">
        <f>Calc!AT427</f>
        <v>1.3761275703449785E-7</v>
      </c>
      <c r="Y427" s="65">
        <f>Calc!AN427</f>
        <v>0.99290687450023984</v>
      </c>
      <c r="Z427" s="65">
        <f>Calc!AO427</f>
        <v>2.6794044133423146E-3</v>
      </c>
      <c r="AA427" s="65">
        <f t="shared" si="56"/>
        <v>0.99762848469641408</v>
      </c>
      <c r="AB427" s="65">
        <f t="shared" si="57"/>
        <v>0.17071276241133623</v>
      </c>
    </row>
    <row r="428" spans="1:28" x14ac:dyDescent="0.2">
      <c r="A428" s="13">
        <f>Input!A313</f>
        <v>10073</v>
      </c>
      <c r="B428" s="13" t="str">
        <f>Input!B313</f>
        <v>Hu1-13</v>
      </c>
      <c r="C428" s="165">
        <f>Calc!O313*1000</f>
        <v>13694.385495460989</v>
      </c>
      <c r="D428" s="165">
        <f>Calc!P313*1000</f>
        <v>1.4895501402926667</v>
      </c>
      <c r="E428" s="165">
        <f>Calc!X313</f>
        <v>0.9452989456275952</v>
      </c>
      <c r="F428" s="165">
        <f>Calc!Y313</f>
        <v>5.6990230749066964E-3</v>
      </c>
      <c r="G428" s="165">
        <f>Calc!AN313</f>
        <v>1.0118712841056285</v>
      </c>
      <c r="H428" s="166">
        <f>Calc!AO313</f>
        <v>2.9698086446439276E-3</v>
      </c>
      <c r="I428" s="15">
        <f>Calc!AH313</f>
        <v>44800.460287970753</v>
      </c>
      <c r="J428" s="15">
        <f>Calc!AI313</f>
        <v>300.35923812684638</v>
      </c>
      <c r="K428" s="15">
        <f>Calc!AJ313</f>
        <v>-1.5296355787582927</v>
      </c>
      <c r="L428" s="15">
        <f>Calc!AK313</f>
        <v>1.34358617762977</v>
      </c>
      <c r="M428" s="167" t="str">
        <f>Calc!AP313</f>
        <v>Out of range</v>
      </c>
      <c r="N428" s="167" t="e">
        <f>Calc!AQ313</f>
        <v>#VALUE!</v>
      </c>
      <c r="O428" s="167" t="str">
        <f>Calc!AW313</f>
        <v>Out of range</v>
      </c>
      <c r="P428" s="167">
        <f>Calc!AX313</f>
        <v>0</v>
      </c>
      <c r="Q428" s="172" t="e">
        <f>Calc!BC313</f>
        <v>#VALUE!</v>
      </c>
      <c r="R428" s="167" t="e">
        <f>Calc!BD313</f>
        <v>#VALUE!</v>
      </c>
      <c r="S428" s="15">
        <f>Input!E313</f>
        <v>0</v>
      </c>
      <c r="T428" s="65"/>
      <c r="U428" s="65">
        <f>Input!K428</f>
        <v>7.1511298774959821E-3</v>
      </c>
      <c r="W428" s="65">
        <f>Calc!AS428</f>
        <v>3.9460398014487114E-3</v>
      </c>
      <c r="X428" s="65">
        <f>Calc!AT428</f>
        <v>9.8358574375442329E-6</v>
      </c>
      <c r="Y428" s="65">
        <f>Calc!AN428</f>
        <v>0.52624182876555914</v>
      </c>
      <c r="Z428" s="65">
        <f>Calc!AO428</f>
        <v>1.7647623555695781E-3</v>
      </c>
      <c r="AA428" s="65">
        <f t="shared" si="56"/>
        <v>0.99847036442124171</v>
      </c>
      <c r="AB428" s="65">
        <f t="shared" si="57"/>
        <v>0.3003592381268464</v>
      </c>
    </row>
    <row r="429" spans="1:28" x14ac:dyDescent="0.2">
      <c r="A429" s="13">
        <f>Input!A315</f>
        <v>10073</v>
      </c>
      <c r="B429" s="13" t="str">
        <f>Input!B315</f>
        <v>Hu1-13</v>
      </c>
      <c r="C429" s="165">
        <f>Calc!O315*1000</f>
        <v>13701.712683464235</v>
      </c>
      <c r="D429" s="165">
        <f>Calc!P315*1000</f>
        <v>1.6263283136907285</v>
      </c>
      <c r="E429" s="165">
        <f>Calc!X315</f>
        <v>0.70416953364224821</v>
      </c>
      <c r="F429" s="165">
        <f>Calc!Y315</f>
        <v>2.0025541012578685E-2</v>
      </c>
      <c r="G429" s="165">
        <f>Calc!AN315</f>
        <v>1.0071479539515293</v>
      </c>
      <c r="H429" s="166">
        <f>Calc!AO315</f>
        <v>2.7190631397780128E-3</v>
      </c>
      <c r="I429" s="15">
        <f>Calc!AH315</f>
        <v>59892.815501671961</v>
      </c>
      <c r="J429" s="15">
        <f>Calc!AI315</f>
        <v>1710.9063876438627</v>
      </c>
      <c r="K429" s="15">
        <f>Calc!AJ315</f>
        <v>-2.1614381401933169</v>
      </c>
      <c r="L429" s="15">
        <f>Calc!AK315</f>
        <v>1.3157781655409952</v>
      </c>
      <c r="M429" s="167" t="str">
        <f>Calc!AP315</f>
        <v>Out of range</v>
      </c>
      <c r="N429" s="167" t="e">
        <f>Calc!AQ315</f>
        <v>#VALUE!</v>
      </c>
      <c r="O429" s="167" t="str">
        <f>Calc!AW315</f>
        <v>Out of range</v>
      </c>
      <c r="P429" s="167">
        <f>Calc!AX315</f>
        <v>0</v>
      </c>
      <c r="Q429" s="172" t="e">
        <f>Calc!BC315</f>
        <v>#VALUE!</v>
      </c>
      <c r="R429" s="167" t="e">
        <f>Calc!BD315</f>
        <v>#VALUE!</v>
      </c>
      <c r="S429" s="15">
        <f>Input!E315</f>
        <v>0</v>
      </c>
      <c r="T429" s="65"/>
      <c r="U429" s="65">
        <f>Input!K429</f>
        <v>7.152880350993096E-3</v>
      </c>
      <c r="W429" s="65">
        <f>Calc!AS429</f>
        <v>2.1325483891396811E-5</v>
      </c>
      <c r="X429" s="65">
        <f>Calc!AT429</f>
        <v>1.2230771036128226E-7</v>
      </c>
      <c r="Y429" s="65">
        <f>Calc!AN429</f>
        <v>0.99464143661678517</v>
      </c>
      <c r="Z429" s="65">
        <f>Calc!AO429</f>
        <v>2.4670947650493346E-3</v>
      </c>
      <c r="AA429" s="65">
        <f t="shared" si="56"/>
        <v>0.99783856185980668</v>
      </c>
      <c r="AB429" s="65">
        <f t="shared" si="57"/>
        <v>1.7109063876438626</v>
      </c>
    </row>
    <row r="430" spans="1:28" x14ac:dyDescent="0.2">
      <c r="A430" s="13">
        <f>Input!A317</f>
        <v>10073</v>
      </c>
      <c r="B430" s="13" t="str">
        <f>Input!B317</f>
        <v>Hu1-13</v>
      </c>
      <c r="C430" s="165">
        <f>Calc!O317*1000</f>
        <v>13701.571093917182</v>
      </c>
      <c r="D430" s="165">
        <f>Calc!P317*1000</f>
        <v>1.7171723158516452</v>
      </c>
      <c r="E430" s="165">
        <f>Calc!X317</f>
        <v>0.91653185878571952</v>
      </c>
      <c r="F430" s="165">
        <f>Calc!Y317</f>
        <v>1.8127597474820165E-2</v>
      </c>
      <c r="G430" s="165">
        <f>Calc!AN317</f>
        <v>1.0069660450667923</v>
      </c>
      <c r="H430" s="166">
        <f>Calc!AO317</f>
        <v>3.1931442826290618E-3</v>
      </c>
      <c r="I430" s="15">
        <f>Calc!AH317</f>
        <v>46006.739767258456</v>
      </c>
      <c r="J430" s="15">
        <f>Calc!AI317</f>
        <v>921.54581980156991</v>
      </c>
      <c r="K430" s="15">
        <f>Calc!AJ317</f>
        <v>-0.63221794828205446</v>
      </c>
      <c r="L430" s="15">
        <f>Calc!AK317</f>
        <v>1.9035396853279478</v>
      </c>
      <c r="M430" s="167" t="str">
        <f>Calc!AP317</f>
        <v>Out of range</v>
      </c>
      <c r="N430" s="167" t="e">
        <f>Calc!AQ317</f>
        <v>#VALUE!</v>
      </c>
      <c r="O430" s="167" t="str">
        <f>Calc!AW317</f>
        <v>Out of range</v>
      </c>
      <c r="P430" s="167">
        <f>Calc!AX317</f>
        <v>124.14649871269999</v>
      </c>
      <c r="Q430" s="172" t="e">
        <f>Calc!BC317</f>
        <v>#VALUE!</v>
      </c>
      <c r="R430" s="167" t="e">
        <f>Calc!BD317</f>
        <v>#VALUE!</v>
      </c>
      <c r="S430" s="15">
        <f>Input!E317</f>
        <v>0</v>
      </c>
      <c r="T430" s="65"/>
      <c r="U430" s="65">
        <f>Input!K430</f>
        <v>7.1514197191393132E-3</v>
      </c>
      <c r="W430" s="65">
        <f>Calc!AS430</f>
        <v>3.089185652464352E-3</v>
      </c>
      <c r="X430" s="65">
        <f>Calc!AT430</f>
        <v>4.5303861669438258E-6</v>
      </c>
      <c r="Y430" s="65">
        <f>Calc!AN430</f>
        <v>0.65021729834995667</v>
      </c>
      <c r="Z430" s="65">
        <f>Calc!AO430</f>
        <v>1.5509475057202474E-3</v>
      </c>
      <c r="AA430" s="65">
        <f t="shared" si="56"/>
        <v>0.99936778205171795</v>
      </c>
      <c r="AB430" s="65">
        <f t="shared" si="57"/>
        <v>0.92154581980156991</v>
      </c>
    </row>
    <row r="431" spans="1:28" x14ac:dyDescent="0.2">
      <c r="A431" s="65">
        <f>Input!A318</f>
        <v>10309</v>
      </c>
      <c r="B431" s="65" t="str">
        <f>Input!B318</f>
        <v>Nam19-ASR7</v>
      </c>
      <c r="C431" s="169">
        <f>Calc!O318*1000</f>
        <v>746.02895934936123</v>
      </c>
      <c r="D431" s="169">
        <f>Calc!P318*1000</f>
        <v>6.743882991438907E-2</v>
      </c>
      <c r="E431" s="169">
        <f>Calc!X318</f>
        <v>118.72901050041938</v>
      </c>
      <c r="F431" s="169">
        <f>Calc!Y318</f>
        <v>0.19212315585224765</v>
      </c>
      <c r="G431" s="169">
        <f>Calc!AN318</f>
        <v>8.991343909299033</v>
      </c>
      <c r="H431" s="68">
        <f>Calc!AO318</f>
        <v>1.6126149845008847E-2</v>
      </c>
      <c r="I431" s="67">
        <f>Calc!AH318</f>
        <v>173.3300461186829</v>
      </c>
      <c r="J431" s="67">
        <f>Calc!AI318</f>
        <v>0.41840447639991607</v>
      </c>
      <c r="K431" s="67">
        <f>Calc!AJ318</f>
        <v>1397.7629855273581</v>
      </c>
      <c r="L431" s="67">
        <f>Calc!AK318</f>
        <v>2.0909785044940814</v>
      </c>
      <c r="M431" s="170" t="str">
        <f>Calc!AP318</f>
        <v>Out of range</v>
      </c>
      <c r="N431" s="170" t="e">
        <f>Calc!AQ318</f>
        <v>#VALUE!</v>
      </c>
      <c r="O431" s="170" t="str">
        <f>Calc!AW318</f>
        <v>Out of range</v>
      </c>
      <c r="P431" s="170" t="e">
        <f>Calc!AY318</f>
        <v>#VALUE!</v>
      </c>
      <c r="Q431" s="171" t="e">
        <f>Calc!BC318</f>
        <v>#VALUE!</v>
      </c>
      <c r="R431" s="170" t="e">
        <f>Calc!BD318</f>
        <v>#VALUE!</v>
      </c>
      <c r="S431" s="67">
        <f>Input!E318</f>
        <v>0</v>
      </c>
      <c r="T431" s="65"/>
      <c r="U431" s="65">
        <f>Input!K431</f>
        <v>7.1522885918905406E-3</v>
      </c>
      <c r="W431" s="65">
        <f>Calc!AS431</f>
        <v>2.1199002128025923E-5</v>
      </c>
      <c r="X431" s="65">
        <f>Calc!AT431</f>
        <v>1.1568924400324568E-7</v>
      </c>
      <c r="Y431" s="65">
        <f>Calc!AN431</f>
        <v>0.9936397994359748</v>
      </c>
      <c r="Z431" s="65">
        <f>Calc!AO431</f>
        <v>2.5743919781999886E-3</v>
      </c>
      <c r="AA431" s="65">
        <f t="shared" si="56"/>
        <v>2.3977629855273581</v>
      </c>
      <c r="AB431" s="65">
        <f t="shared" si="57"/>
        <v>4.1840447639991609E-4</v>
      </c>
    </row>
    <row r="432" spans="1:28" x14ac:dyDescent="0.2">
      <c r="A432" s="13">
        <f>Input!A319</f>
        <v>10073</v>
      </c>
      <c r="B432" s="13" t="str">
        <f>Input!B319</f>
        <v>Hu1-13</v>
      </c>
      <c r="C432" s="165">
        <f>Calc!O319*1000</f>
        <v>13701.350533584364</v>
      </c>
      <c r="D432" s="165">
        <f>Calc!P319*1000</f>
        <v>1.9011655069603894</v>
      </c>
      <c r="E432" s="165">
        <f>Calc!X319</f>
        <v>0.97685307092746798</v>
      </c>
      <c r="F432" s="165">
        <f>Calc!Y319</f>
        <v>5.8658085674457971E-3</v>
      </c>
      <c r="G432" s="165">
        <f>Calc!AN319</f>
        <v>1.0007235665732748</v>
      </c>
      <c r="H432" s="166">
        <f>Calc!AO319</f>
        <v>2.9765547810744358E-3</v>
      </c>
      <c r="I432" s="15">
        <f>Calc!AH319</f>
        <v>42897.510365607784</v>
      </c>
      <c r="J432" s="15">
        <f>Calc!AI319</f>
        <v>287.39877095048837</v>
      </c>
      <c r="K432" s="15">
        <f>Calc!AJ319</f>
        <v>-0.1229264836654087</v>
      </c>
      <c r="L432" s="15">
        <f>Calc!AK319</f>
        <v>1.6762738382236282</v>
      </c>
      <c r="M432" s="167" t="str">
        <f>Calc!AP319</f>
        <v>Out of range</v>
      </c>
      <c r="N432" s="167" t="e">
        <f>Calc!AQ319</f>
        <v>#VALUE!</v>
      </c>
      <c r="O432" s="167" t="str">
        <f>Calc!AW319</f>
        <v>Out of range</v>
      </c>
      <c r="P432" s="167">
        <f>Calc!AX319</f>
        <v>339.57461667799998</v>
      </c>
      <c r="Q432" s="172" t="e">
        <f>Calc!BC319</f>
        <v>#VALUE!</v>
      </c>
      <c r="R432" s="167" t="e">
        <f>Calc!BD319</f>
        <v>#VALUE!</v>
      </c>
      <c r="S432" s="15">
        <f>Input!E319</f>
        <v>0</v>
      </c>
      <c r="T432" s="65"/>
      <c r="U432" s="65">
        <f>Input!K432</f>
        <v>7.1510879901835215E-3</v>
      </c>
      <c r="W432" s="65">
        <f>Calc!AS432</f>
        <v>2.8917230179915676E-3</v>
      </c>
      <c r="X432" s="65">
        <f>Calc!AT432</f>
        <v>5.5600163501575883E-6</v>
      </c>
      <c r="Y432" s="65">
        <f>Calc!AN432</f>
        <v>0.7414799368744377</v>
      </c>
      <c r="Z432" s="65">
        <f>Calc!AO432</f>
        <v>1.6835588181633328E-3</v>
      </c>
      <c r="AA432" s="65">
        <f t="shared" si="56"/>
        <v>0.99987707351633459</v>
      </c>
      <c r="AB432" s="65">
        <f t="shared" si="57"/>
        <v>0.28739877095048838</v>
      </c>
    </row>
    <row r="433" spans="1:28" x14ac:dyDescent="0.2">
      <c r="A433" s="13">
        <f>Input!A323</f>
        <v>10073</v>
      </c>
      <c r="B433" s="13" t="str">
        <f>Input!B323</f>
        <v>Hu1-13</v>
      </c>
      <c r="C433" s="165">
        <f>Calc!O323*1000</f>
        <v>13684.65940965986</v>
      </c>
      <c r="D433" s="165">
        <f>Calc!P323*1000</f>
        <v>1.6386911886291873</v>
      </c>
      <c r="E433" s="165">
        <f>Calc!X323</f>
        <v>0.93515871125544858</v>
      </c>
      <c r="F433" s="165">
        <f>Calc!Y323</f>
        <v>4.7035596961422276E-3</v>
      </c>
      <c r="G433" s="165">
        <f>Calc!AN323</f>
        <v>1.0046617791511074</v>
      </c>
      <c r="H433" s="166">
        <f>Calc!AO323</f>
        <v>2.5255415873500948E-3</v>
      </c>
      <c r="I433" s="15">
        <f>Calc!AH323</f>
        <v>44931.651206434886</v>
      </c>
      <c r="J433" s="15">
        <f>Calc!AI323</f>
        <v>252.58926508527045</v>
      </c>
      <c r="K433" s="15">
        <f>Calc!AJ323</f>
        <v>-0.33353821825710117</v>
      </c>
      <c r="L433" s="15">
        <f>Calc!AK323</f>
        <v>1.6621737942804493</v>
      </c>
      <c r="M433" s="167" t="str">
        <f>Calc!AP323</f>
        <v>Out of range</v>
      </c>
      <c r="N433" s="167" t="e">
        <f>Calc!AQ323</f>
        <v>#VALUE!</v>
      </c>
      <c r="O433" s="167" t="str">
        <f>Calc!AW323</f>
        <v>Out of range</v>
      </c>
      <c r="P433" s="167">
        <f>Calc!AX323</f>
        <v>140.57347106570001</v>
      </c>
      <c r="Q433" s="172" t="e">
        <f>Calc!BC323</f>
        <v>#VALUE!</v>
      </c>
      <c r="R433" s="167" t="e">
        <f>Calc!BD323</f>
        <v>#VALUE!</v>
      </c>
      <c r="S433" s="15">
        <f>Input!E323</f>
        <v>0</v>
      </c>
      <c r="T433" s="65"/>
      <c r="U433" s="65">
        <f>Input!K433</f>
        <v>7.1536856213932102E-3</v>
      </c>
      <c r="W433" s="65">
        <f>Calc!AS433</f>
        <v>2.115756925790323E-5</v>
      </c>
      <c r="X433" s="65">
        <f>Calc!AT433</f>
        <v>1.1189154275905039E-7</v>
      </c>
      <c r="Y433" s="65">
        <f>Calc!AN433</f>
        <v>0.99337111194756733</v>
      </c>
      <c r="Z433" s="65">
        <f>Calc!AO433</f>
        <v>2.4971839165964837E-3</v>
      </c>
      <c r="AA433" s="65">
        <f t="shared" si="56"/>
        <v>0.9996664617817429</v>
      </c>
      <c r="AB433" s="65">
        <f t="shared" si="57"/>
        <v>0.25258926508527046</v>
      </c>
    </row>
    <row r="434" spans="1:28" x14ac:dyDescent="0.2">
      <c r="A434" s="13">
        <f>Input!A325</f>
        <v>10073</v>
      </c>
      <c r="B434" s="13" t="str">
        <f>Input!B325</f>
        <v>Hu1-13</v>
      </c>
      <c r="C434" s="165">
        <f>Calc!O325*1000</f>
        <v>13682.601766178999</v>
      </c>
      <c r="D434" s="165">
        <f>Calc!P325*1000</f>
        <v>1.6747948067294565</v>
      </c>
      <c r="E434" s="165">
        <f>Calc!X325</f>
        <v>0.93464254454761475</v>
      </c>
      <c r="F434" s="165">
        <f>Calc!Y325</f>
        <v>3.921268173442999E-3</v>
      </c>
      <c r="G434" s="165">
        <f>Calc!AN325</f>
        <v>1.0024092468694785</v>
      </c>
      <c r="H434" s="166">
        <f>Calc!AO325</f>
        <v>2.9037745631472068E-3</v>
      </c>
      <c r="I434" s="15">
        <f>Calc!AH325</f>
        <v>44848.924650799636</v>
      </c>
      <c r="J434" s="15">
        <f>Calc!AI325</f>
        <v>228.59070850716361</v>
      </c>
      <c r="K434" s="15">
        <f>Calc!AJ325</f>
        <v>-0.34002042845970859</v>
      </c>
      <c r="L434" s="15">
        <f>Calc!AK325</f>
        <v>1.5464894247810341</v>
      </c>
      <c r="M434" s="167" t="str">
        <f>Calc!AP325</f>
        <v>Out of range</v>
      </c>
      <c r="N434" s="167" t="e">
        <f>Calc!AQ325</f>
        <v>#VALUE!</v>
      </c>
      <c r="O434" s="167" t="str">
        <f>Calc!AW325</f>
        <v>Out of range</v>
      </c>
      <c r="P434" s="167">
        <f>Calc!AX325</f>
        <v>265.06923440359998</v>
      </c>
      <c r="Q434" s="172" t="e">
        <f>Calc!BC325</f>
        <v>#VALUE!</v>
      </c>
      <c r="R434" s="167" t="e">
        <f>Calc!BD325</f>
        <v>#VALUE!</v>
      </c>
      <c r="S434" s="15">
        <f>Input!E325</f>
        <v>0</v>
      </c>
    </row>
    <row r="435" spans="1:28" x14ac:dyDescent="0.2">
      <c r="A435" s="13">
        <f>Input!A327</f>
        <v>10073</v>
      </c>
      <c r="B435" s="13" t="str">
        <f>Input!B327</f>
        <v>Hu1-13</v>
      </c>
      <c r="C435" s="165">
        <f>Calc!O327*1000</f>
        <v>13685.251137877694</v>
      </c>
      <c r="D435" s="165">
        <f>Calc!P327*1000</f>
        <v>1.6588776387070279</v>
      </c>
      <c r="E435" s="165">
        <f>Calc!X327</f>
        <v>0.92925932476788109</v>
      </c>
      <c r="F435" s="165">
        <f>Calc!Y327</f>
        <v>4.0531020876342387E-3</v>
      </c>
      <c r="G435" s="165">
        <f>Calc!AN327</f>
        <v>1.0005027099523724</v>
      </c>
      <c r="H435" s="166">
        <f>Calc!AO327</f>
        <v>2.1026158211496448E-3</v>
      </c>
      <c r="I435" s="15">
        <f>Calc!AH327</f>
        <v>45031.658515907817</v>
      </c>
      <c r="J435" s="15">
        <f>Calc!AI327</f>
        <v>217.95430484920874</v>
      </c>
      <c r="K435" s="15">
        <f>Calc!AJ327</f>
        <v>-1.1317035282243371</v>
      </c>
      <c r="L435" s="15">
        <f>Calc!AK327</f>
        <v>1.2659593745403255</v>
      </c>
      <c r="M435" s="167" t="str">
        <f>Calc!AP327</f>
        <v>Out of range</v>
      </c>
      <c r="N435" s="167" t="e">
        <f>Calc!AQ327</f>
        <v>#VALUE!</v>
      </c>
      <c r="O435" s="167" t="str">
        <f>Calc!AW327</f>
        <v>Out of range</v>
      </c>
      <c r="P435" s="167">
        <f>Calc!AX327</f>
        <v>308.53763822939999</v>
      </c>
      <c r="Q435" s="172" t="e">
        <f>Calc!BC327</f>
        <v>#VALUE!</v>
      </c>
      <c r="R435" s="167" t="e">
        <f>Calc!BD327</f>
        <v>#VALUE!</v>
      </c>
      <c r="S435" s="15">
        <f>Input!E327</f>
        <v>0</v>
      </c>
      <c r="T435" s="65"/>
      <c r="U435" s="65">
        <f>Input!K435</f>
        <v>7.150761596374477E-3</v>
      </c>
      <c r="W435" s="65">
        <f>Calc!AS435</f>
        <v>2.164461739627095E-5</v>
      </c>
      <c r="X435" s="65">
        <f>Calc!AT435</f>
        <v>2.8714217130336872E-7</v>
      </c>
      <c r="Y435" s="65">
        <f>Calc!AN435</f>
        <v>0.99417714103380006</v>
      </c>
      <c r="Z435" s="65">
        <f>Calc!AO435</f>
        <v>4.7436323737385169E-3</v>
      </c>
      <c r="AA435" s="65">
        <f t="shared" ref="AA435:AA443" si="58">1+K435/1000</f>
        <v>0.99886829647177566</v>
      </c>
      <c r="AB435" s="65">
        <f t="shared" ref="AB435:AB443" si="59">J435/1000</f>
        <v>0.21795430484920875</v>
      </c>
    </row>
    <row r="436" spans="1:28" x14ac:dyDescent="0.2">
      <c r="A436" s="13">
        <f>Input!A329</f>
        <v>10073</v>
      </c>
      <c r="B436" s="13" t="str">
        <f>Input!B329</f>
        <v>Hu1-13</v>
      </c>
      <c r="C436" s="165">
        <f>Calc!O329*1000</f>
        <v>13685.705110971587</v>
      </c>
      <c r="D436" s="165">
        <f>Calc!P329*1000</f>
        <v>1.3207807544718166</v>
      </c>
      <c r="E436" s="165">
        <f>Calc!X329</f>
        <v>0.92890099615202182</v>
      </c>
      <c r="F436" s="165">
        <f>Calc!Y329</f>
        <v>4.3436580683089612E-3</v>
      </c>
      <c r="G436" s="165">
        <f>Calc!AN329</f>
        <v>1.0015851759593806</v>
      </c>
      <c r="H436" s="166">
        <f>Calc!AO329</f>
        <v>1.8949992489192158E-3</v>
      </c>
      <c r="I436" s="15">
        <f>Calc!AH329</f>
        <v>45099.265267574476</v>
      </c>
      <c r="J436" s="15">
        <f>Calc!AI329</f>
        <v>227.45641122948774</v>
      </c>
      <c r="K436" s="15">
        <f>Calc!AJ329</f>
        <v>-1.5374431286349077</v>
      </c>
      <c r="L436" s="15">
        <f>Calc!AK329</f>
        <v>1.1228870121682344</v>
      </c>
      <c r="M436" s="167" t="str">
        <f>Calc!AP329</f>
        <v>Out of range</v>
      </c>
      <c r="N436" s="167" t="e">
        <f>Calc!AQ329</f>
        <v>#VALUE!</v>
      </c>
      <c r="O436" s="167" t="str">
        <f>Calc!AW329</f>
        <v>Out of range</v>
      </c>
      <c r="P436" s="167">
        <f>Calc!AX329</f>
        <v>144.62559902609999</v>
      </c>
      <c r="Q436" s="172" t="e">
        <f>Calc!BC329</f>
        <v>#VALUE!</v>
      </c>
      <c r="R436" s="167" t="e">
        <f>Calc!BD329</f>
        <v>#VALUE!</v>
      </c>
      <c r="S436" s="15">
        <f>Input!E329</f>
        <v>0</v>
      </c>
      <c r="T436" s="65"/>
      <c r="U436" s="65">
        <f>Input!K436</f>
        <v>7.1515740590724353E-3</v>
      </c>
      <c r="W436" s="65">
        <f>Calc!AS436</f>
        <v>0.4154942363272533</v>
      </c>
      <c r="X436" s="65">
        <f>Calc!AT436</f>
        <v>7.1845823285061254E-4</v>
      </c>
      <c r="Y436" s="65">
        <f>Calc!AN436</f>
        <v>3.0007195623601204</v>
      </c>
      <c r="Z436" s="65">
        <f>Calc!AO436</f>
        <v>5.1510471412913377E-3</v>
      </c>
      <c r="AA436" s="65">
        <f t="shared" si="58"/>
        <v>0.99846255687136509</v>
      </c>
      <c r="AB436" s="65">
        <f t="shared" si="59"/>
        <v>0.22745641122948773</v>
      </c>
    </row>
    <row r="437" spans="1:28" x14ac:dyDescent="0.2">
      <c r="A437" s="13">
        <f>Input!A331</f>
        <v>10073</v>
      </c>
      <c r="B437" s="13" t="str">
        <f>Input!B331</f>
        <v>Hu1-13</v>
      </c>
      <c r="C437" s="165">
        <f>Calc!O331*1000</f>
        <v>13696.057444336167</v>
      </c>
      <c r="D437" s="165">
        <f>Calc!P331*1000</f>
        <v>1.3940234811999512</v>
      </c>
      <c r="E437" s="165">
        <f>Calc!X331</f>
        <v>0.92720414177132482</v>
      </c>
      <c r="F437" s="165">
        <f>Calc!Y331</f>
        <v>2.9096350550708141E-3</v>
      </c>
      <c r="G437" s="165">
        <f>Calc!AN331</f>
        <v>1.0052879527359631</v>
      </c>
      <c r="H437" s="166">
        <f>Calc!AO331</f>
        <v>2.1035842039239328E-3</v>
      </c>
      <c r="I437" s="15">
        <f>Calc!AH331</f>
        <v>45383.137112686738</v>
      </c>
      <c r="J437" s="15">
        <f>Calc!AI331</f>
        <v>171.11178274558384</v>
      </c>
      <c r="K437" s="15">
        <f>Calc!AJ331</f>
        <v>-1.3473147672680152</v>
      </c>
      <c r="L437" s="15">
        <f>Calc!AK331</f>
        <v>1.3740032702034712</v>
      </c>
      <c r="M437" s="167" t="str">
        <f>Calc!AP331</f>
        <v>Out of range</v>
      </c>
      <c r="N437" s="167" t="e">
        <f>Calc!AQ331</f>
        <v>#VALUE!</v>
      </c>
      <c r="O437" s="167" t="str">
        <f>Calc!AW331</f>
        <v>Out of range</v>
      </c>
      <c r="P437" s="167">
        <f>Calc!AX331</f>
        <v>20.875807679400001</v>
      </c>
      <c r="Q437" s="172" t="e">
        <f>Calc!BC331</f>
        <v>#VALUE!</v>
      </c>
      <c r="R437" s="167" t="e">
        <f>Calc!BD331</f>
        <v>#VALUE!</v>
      </c>
      <c r="S437" s="15">
        <f>Input!E331</f>
        <v>0</v>
      </c>
      <c r="T437" s="65"/>
      <c r="U437" s="65">
        <f>Input!K437</f>
        <v>7.1509463131561955E-3</v>
      </c>
      <c r="W437" s="65">
        <f>Calc!AS437</f>
        <v>2.0942794442601765E-5</v>
      </c>
      <c r="X437" s="65">
        <f>Calc!AT437</f>
        <v>2.8660414054511385E-7</v>
      </c>
      <c r="Y437" s="65">
        <f>Calc!AN437</f>
        <v>0.99649641703748815</v>
      </c>
      <c r="Z437" s="65">
        <f>Calc!AO437</f>
        <v>3.989246059203767E-3</v>
      </c>
      <c r="AA437" s="65">
        <f t="shared" si="58"/>
        <v>0.99865268523273198</v>
      </c>
      <c r="AB437" s="65">
        <f t="shared" si="59"/>
        <v>0.17111178274558383</v>
      </c>
    </row>
    <row r="438" spans="1:28" x14ac:dyDescent="0.2">
      <c r="A438" s="13">
        <f>Input!A333</f>
        <v>10073</v>
      </c>
      <c r="B438" s="13" t="str">
        <f>Input!B333</f>
        <v>Hu1-13</v>
      </c>
      <c r="C438" s="165">
        <f>Calc!O333*1000</f>
        <v>13699.264326676554</v>
      </c>
      <c r="D438" s="165">
        <f>Calc!P333*1000</f>
        <v>1.1824927486202863</v>
      </c>
      <c r="E438" s="165">
        <f>Calc!X333</f>
        <v>0.92544768019955692</v>
      </c>
      <c r="F438" s="165">
        <f>Calc!Y333</f>
        <v>2.772910618943939E-3</v>
      </c>
      <c r="G438" s="165">
        <f>Calc!AN333</f>
        <v>0.99817877743649341</v>
      </c>
      <c r="H438" s="166">
        <f>Calc!AO333</f>
        <v>2.611055966393514E-3</v>
      </c>
      <c r="I438" s="15">
        <f>Calc!AH333</f>
        <v>45158.294919407985</v>
      </c>
      <c r="J438" s="15">
        <f>Calc!AI333</f>
        <v>179.57349950035427</v>
      </c>
      <c r="K438" s="15">
        <f>Calc!AJ333</f>
        <v>-2.8378391784611434</v>
      </c>
      <c r="L438" s="15">
        <f>Calc!AK333</f>
        <v>1.0496365079196055</v>
      </c>
      <c r="M438" s="167" t="str">
        <f>Calc!AP333</f>
        <v>Out of range</v>
      </c>
      <c r="N438" s="167" t="e">
        <f>Calc!AQ333</f>
        <v>#VALUE!</v>
      </c>
      <c r="O438" s="167" t="str">
        <f>Calc!AW333</f>
        <v>Out of range</v>
      </c>
      <c r="P438" s="167">
        <f>Calc!AX333</f>
        <v>289.015346819</v>
      </c>
      <c r="Q438" s="172" t="e">
        <f>Calc!BC333</f>
        <v>#VALUE!</v>
      </c>
      <c r="R438" s="167" t="e">
        <f>Calc!BD333</f>
        <v>#VALUE!</v>
      </c>
      <c r="S438" s="15">
        <f>Input!E333</f>
        <v>0</v>
      </c>
      <c r="T438" s="65"/>
      <c r="U438" s="65">
        <f>Input!K438</f>
        <v>7.1519870587717473E-3</v>
      </c>
      <c r="W438" s="65">
        <f>Calc!AS438</f>
        <v>0.52864989420821318</v>
      </c>
      <c r="X438" s="65">
        <f>Calc!AT438</f>
        <v>8.1351417421238821E-4</v>
      </c>
      <c r="Y438" s="65">
        <f>Calc!AN438</f>
        <v>0.6582283016960303</v>
      </c>
      <c r="Z438" s="65">
        <f>Calc!AO438</f>
        <v>2.430210774148722E-3</v>
      </c>
      <c r="AA438" s="65">
        <f t="shared" si="58"/>
        <v>0.99716216082153886</v>
      </c>
      <c r="AB438" s="65">
        <f t="shared" si="59"/>
        <v>0.17957349950035428</v>
      </c>
    </row>
    <row r="439" spans="1:28" x14ac:dyDescent="0.2">
      <c r="A439" s="13">
        <f>Input!A335</f>
        <v>10073</v>
      </c>
      <c r="B439" s="13" t="str">
        <f>Input!B335</f>
        <v>Hu1-13</v>
      </c>
      <c r="C439" s="165">
        <f>Calc!O335*1000</f>
        <v>13700.504840765152</v>
      </c>
      <c r="D439" s="165">
        <f>Calc!P335*1000</f>
        <v>1.179085215732615</v>
      </c>
      <c r="E439" s="165">
        <f>Calc!X335</f>
        <v>0.95924455675771603</v>
      </c>
      <c r="F439" s="165">
        <f>Calc!Y335</f>
        <v>5.1222323832411879E-3</v>
      </c>
      <c r="G439" s="165">
        <f>Calc!AN335</f>
        <v>1.009993374043056</v>
      </c>
      <c r="H439" s="166">
        <f>Calc!AO335</f>
        <v>2.476274249088503E-3</v>
      </c>
      <c r="I439" s="15">
        <f>Calc!AH335</f>
        <v>44086.901899150129</v>
      </c>
      <c r="J439" s="15">
        <f>Calc!AI335</f>
        <v>259.01907036593076</v>
      </c>
      <c r="K439" s="15">
        <f>Calc!AJ335</f>
        <v>-0.69082708900158885</v>
      </c>
      <c r="L439" s="15">
        <f>Calc!AK335</f>
        <v>1.2719251133102847</v>
      </c>
      <c r="M439" s="167" t="str">
        <f>Calc!AP335</f>
        <v>Out of range</v>
      </c>
      <c r="N439" s="167" t="e">
        <f>Calc!AQ335</f>
        <v>#VALUE!</v>
      </c>
      <c r="O439" s="167" t="str">
        <f>Calc!AW335</f>
        <v>Out of range</v>
      </c>
      <c r="P439" s="167">
        <f>Calc!AX335</f>
        <v>0</v>
      </c>
      <c r="Q439" s="172" t="e">
        <f>Calc!BC335</f>
        <v>#VALUE!</v>
      </c>
      <c r="R439" s="167" t="e">
        <f>Calc!BD335</f>
        <v>#VALUE!</v>
      </c>
      <c r="S439" s="15">
        <f>Input!E335</f>
        <v>0</v>
      </c>
      <c r="T439" s="65"/>
      <c r="U439" s="65">
        <f>Input!K439</f>
        <v>7.1509494185067442E-3</v>
      </c>
      <c r="W439" s="65">
        <f>Calc!AS439</f>
        <v>2.2102106574531013E-5</v>
      </c>
      <c r="X439" s="65">
        <f>Calc!AT439</f>
        <v>3.2555104665130606E-7</v>
      </c>
      <c r="Y439" s="65">
        <f>Calc!AN439</f>
        <v>0.99691595814003853</v>
      </c>
      <c r="Z439" s="65">
        <f>Calc!AO439</f>
        <v>2.909474345868942E-3</v>
      </c>
      <c r="AA439" s="65">
        <f t="shared" si="58"/>
        <v>0.99930917291099841</v>
      </c>
      <c r="AB439" s="65">
        <f t="shared" si="59"/>
        <v>0.25901907036593075</v>
      </c>
    </row>
    <row r="440" spans="1:28" x14ac:dyDescent="0.2">
      <c r="A440" s="13">
        <f>Input!A337</f>
        <v>10073</v>
      </c>
      <c r="B440" s="13" t="str">
        <f>Input!B337</f>
        <v>Hu1-13</v>
      </c>
      <c r="C440" s="165">
        <f>Calc!O337*1000</f>
        <v>13700.670048736622</v>
      </c>
      <c r="D440" s="165">
        <f>Calc!P337*1000</f>
        <v>1.3088655985024968</v>
      </c>
      <c r="E440" s="165">
        <f>Calc!X337</f>
        <v>0.95312694883697568</v>
      </c>
      <c r="F440" s="165">
        <f>Calc!Y337</f>
        <v>4.915393521235936E-3</v>
      </c>
      <c r="G440" s="165">
        <f>Calc!AN337</f>
        <v>1.0086003385762807</v>
      </c>
      <c r="H440" s="166">
        <f>Calc!AO337</f>
        <v>2.4995052527999485E-3</v>
      </c>
      <c r="I440" s="15">
        <f>Calc!AH337</f>
        <v>44309.209008204562</v>
      </c>
      <c r="J440" s="15">
        <f>Calc!AI337</f>
        <v>253.48675810416586</v>
      </c>
      <c r="K440" s="15">
        <f>Calc!AJ337</f>
        <v>-0.36104703555350781</v>
      </c>
      <c r="L440" s="15">
        <f>Calc!AK337</f>
        <v>1.64783267885999</v>
      </c>
      <c r="M440" s="167" t="str">
        <f>Calc!AP337</f>
        <v>Out of range</v>
      </c>
      <c r="N440" s="167" t="e">
        <f>Calc!AQ337</f>
        <v>#VALUE!</v>
      </c>
      <c r="O440" s="167" t="str">
        <f>Calc!AW337</f>
        <v>Out of range</v>
      </c>
      <c r="P440" s="167">
        <f>Calc!AX337</f>
        <v>0</v>
      </c>
      <c r="Q440" s="172" t="e">
        <f>Calc!BC337</f>
        <v>#VALUE!</v>
      </c>
      <c r="R440" s="167" t="e">
        <f>Calc!BD337</f>
        <v>#VALUE!</v>
      </c>
      <c r="S440" s="15">
        <f>Input!E337</f>
        <v>0</v>
      </c>
      <c r="T440" s="65"/>
      <c r="U440" s="65">
        <f>Input!K440</f>
        <v>7.1522164820286066E-3</v>
      </c>
      <c r="W440" s="65">
        <f>Calc!AS440</f>
        <v>1.3307578007170267E-2</v>
      </c>
      <c r="X440" s="65">
        <f>Calc!AT440</f>
        <v>3.1516160126087087E-5</v>
      </c>
      <c r="Y440" s="65">
        <f>Calc!AN440</f>
        <v>0.46921083673087655</v>
      </c>
      <c r="Z440" s="65">
        <f>Calc!AO440</f>
        <v>1.7231862816698416E-3</v>
      </c>
      <c r="AA440" s="65">
        <f t="shared" si="58"/>
        <v>0.99963895296444649</v>
      </c>
      <c r="AB440" s="65">
        <f t="shared" si="59"/>
        <v>0.25348675810416588</v>
      </c>
    </row>
    <row r="441" spans="1:28" x14ac:dyDescent="0.2">
      <c r="A441" s="13">
        <f>Input!A339</f>
        <v>10073</v>
      </c>
      <c r="B441" s="13" t="str">
        <f>Input!B339</f>
        <v>Hu1-13</v>
      </c>
      <c r="C441" s="165">
        <f>Calc!O339*1000</f>
        <v>13700.628239772412</v>
      </c>
      <c r="D441" s="165">
        <f>Calc!P339*1000</f>
        <v>1.5554734930390517</v>
      </c>
      <c r="E441" s="165">
        <f>Calc!X339</f>
        <v>0.94684760643853438</v>
      </c>
      <c r="F441" s="165">
        <f>Calc!Y339</f>
        <v>4.0610201442867998E-3</v>
      </c>
      <c r="G441" s="165">
        <f>Calc!AN339</f>
        <v>1.0102451175711846</v>
      </c>
      <c r="H441" s="166">
        <f>Calc!AO339</f>
        <v>2.7267889711932278E-3</v>
      </c>
      <c r="I441" s="15">
        <f>Calc!AH339</f>
        <v>44675.660904476586</v>
      </c>
      <c r="J441" s="15">
        <f>Calc!AI339</f>
        <v>226.34244821820934</v>
      </c>
      <c r="K441" s="15">
        <f>Calc!AJ339</f>
        <v>-1.4709939225492352</v>
      </c>
      <c r="L441" s="15">
        <f>Calc!AK339</f>
        <v>1.5681199172200002</v>
      </c>
      <c r="M441" s="167" t="str">
        <f>Calc!AP339</f>
        <v>Out of range</v>
      </c>
      <c r="N441" s="167" t="e">
        <f>Calc!AQ339</f>
        <v>#VALUE!</v>
      </c>
      <c r="O441" s="167" t="str">
        <f>Calc!AW339</f>
        <v>Out of range</v>
      </c>
      <c r="P441" s="167">
        <f>Calc!AX339</f>
        <v>0</v>
      </c>
      <c r="Q441" s="172" t="e">
        <f>Calc!BC339</f>
        <v>#VALUE!</v>
      </c>
      <c r="R441" s="167" t="e">
        <f>Calc!BD339</f>
        <v>#VALUE!</v>
      </c>
      <c r="S441" s="15">
        <f>Input!E339</f>
        <v>0</v>
      </c>
      <c r="T441" s="65"/>
      <c r="U441" s="65">
        <f>Input!K441</f>
        <v>7.1517579408418939E-3</v>
      </c>
      <c r="W441" s="65">
        <f>Calc!AS441</f>
        <v>2.2474213759231743E-5</v>
      </c>
      <c r="X441" s="65">
        <f>Calc!AT441</f>
        <v>2.8310427565767988E-7</v>
      </c>
      <c r="Y441" s="65">
        <f>Calc!AN441</f>
        <v>0.99698026176552201</v>
      </c>
      <c r="Z441" s="65">
        <f>Calc!AO441</f>
        <v>3.9101853987554567E-3</v>
      </c>
      <c r="AA441" s="65">
        <f t="shared" si="58"/>
        <v>0.99852900607745076</v>
      </c>
      <c r="AB441" s="65">
        <f t="shared" si="59"/>
        <v>0.22634244821820934</v>
      </c>
    </row>
    <row r="442" spans="1:28" x14ac:dyDescent="0.2">
      <c r="A442" s="13">
        <f>Input!A341</f>
        <v>10073</v>
      </c>
      <c r="B442" s="13" t="str">
        <f>Input!B341</f>
        <v>Hu1-13</v>
      </c>
      <c r="C442" s="165">
        <f>Calc!O341*1000</f>
        <v>13699.120193968613</v>
      </c>
      <c r="D442" s="165">
        <f>Calc!P341*1000</f>
        <v>1.3102581275206313</v>
      </c>
      <c r="E442" s="165">
        <f>Calc!X341</f>
        <v>0.95158028057774735</v>
      </c>
      <c r="F442" s="165">
        <f>Calc!Y341</f>
        <v>4.8953459308612281E-3</v>
      </c>
      <c r="G442" s="165">
        <f>Calc!AN341</f>
        <v>1.0104924817869441</v>
      </c>
      <c r="H442" s="166">
        <f>Calc!AO341</f>
        <v>2.8668437297200587E-3</v>
      </c>
      <c r="I442" s="15">
        <f>Calc!AH341</f>
        <v>44459.457426261164</v>
      </c>
      <c r="J442" s="15">
        <f>Calc!AI341</f>
        <v>261.15946638636893</v>
      </c>
      <c r="K442" s="15">
        <f>Calc!AJ341</f>
        <v>-0.527584696964567</v>
      </c>
      <c r="L442" s="15">
        <f>Calc!AK341</f>
        <v>1.2109033096782427</v>
      </c>
      <c r="M442" s="167" t="str">
        <f>Calc!AP341</f>
        <v>Out of range</v>
      </c>
      <c r="N442" s="167" t="e">
        <f>Calc!AQ341</f>
        <v>#VALUE!</v>
      </c>
      <c r="O442" s="167" t="str">
        <f>Calc!AW341</f>
        <v>Out of range</v>
      </c>
      <c r="P442" s="167">
        <f>Calc!AX341</f>
        <v>0</v>
      </c>
      <c r="Q442" s="172" t="e">
        <f>Calc!BC341</f>
        <v>#VALUE!</v>
      </c>
      <c r="R442" s="167" t="e">
        <f>Calc!BD341</f>
        <v>#VALUE!</v>
      </c>
      <c r="S442" s="15">
        <f>Input!E341</f>
        <v>0</v>
      </c>
      <c r="T442" s="65"/>
      <c r="U442" s="65">
        <f>Input!K442</f>
        <v>7.1514768930813254E-3</v>
      </c>
      <c r="W442" s="65">
        <f>Calc!AS442</f>
        <v>0.14055227827489059</v>
      </c>
      <c r="X442" s="65">
        <f>Calc!AT442</f>
        <v>2.2258684214268522E-4</v>
      </c>
      <c r="Y442" s="65">
        <f>Calc!AN442</f>
        <v>0.89026512714491612</v>
      </c>
      <c r="Z442" s="65">
        <f>Calc!AO442</f>
        <v>1.7347439548003139E-3</v>
      </c>
      <c r="AA442" s="65">
        <f t="shared" si="58"/>
        <v>0.99947241530303543</v>
      </c>
      <c r="AB442" s="65">
        <f t="shared" si="59"/>
        <v>0.26115946638636894</v>
      </c>
    </row>
    <row r="443" spans="1:28" x14ac:dyDescent="0.2">
      <c r="A443" s="13">
        <f>Input!A343</f>
        <v>10073</v>
      </c>
      <c r="B443" s="13" t="str">
        <f>Input!B343</f>
        <v>Hu1-13</v>
      </c>
      <c r="C443" s="165">
        <f>Calc!O343*1000</f>
        <v>13702.85907381604</v>
      </c>
      <c r="D443" s="165">
        <f>Calc!P343*1000</f>
        <v>1.4004423788516926</v>
      </c>
      <c r="E443" s="165">
        <f>Calc!X343</f>
        <v>0.95083409031723776</v>
      </c>
      <c r="F443" s="165">
        <f>Calc!Y343</f>
        <v>4.6764627228079551E-3</v>
      </c>
      <c r="G443" s="165">
        <f>Calc!AN343</f>
        <v>1.0084440375672876</v>
      </c>
      <c r="H443" s="166">
        <f>Calc!AO343</f>
        <v>2.6442696182284553E-3</v>
      </c>
      <c r="I443" s="15">
        <f>Calc!AH343</f>
        <v>44416.269435800801</v>
      </c>
      <c r="J443" s="15">
        <f>Calc!AI343</f>
        <v>247.51673917031334</v>
      </c>
      <c r="K443" s="15">
        <f>Calc!AJ343</f>
        <v>-0.45154378150136232</v>
      </c>
      <c r="L443" s="15">
        <f>Calc!AK343</f>
        <v>1.6341542271488698</v>
      </c>
      <c r="M443" s="167" t="str">
        <f>Calc!AP343</f>
        <v>Out of range</v>
      </c>
      <c r="N443" s="167" t="e">
        <f>Calc!AQ343</f>
        <v>#VALUE!</v>
      </c>
      <c r="O443" s="167" t="str">
        <f>Calc!AW343</f>
        <v>Out of range</v>
      </c>
      <c r="P443" s="167">
        <f>Calc!AX343</f>
        <v>0</v>
      </c>
      <c r="Q443" s="172" t="e">
        <f>Calc!BC343</f>
        <v>#VALUE!</v>
      </c>
      <c r="R443" s="167" t="e">
        <f>Calc!BD343</f>
        <v>#VALUE!</v>
      </c>
      <c r="S443" s="15">
        <f>Input!E343</f>
        <v>0</v>
      </c>
      <c r="T443" s="65"/>
      <c r="U443" s="65">
        <f>Input!K443</f>
        <v>7.1517579408418939E-3</v>
      </c>
      <c r="W443" s="65">
        <f>Calc!AS443</f>
        <v>2.2474213759231743E-5</v>
      </c>
      <c r="X443" s="65">
        <f>Calc!AT443</f>
        <v>2.8310427565767988E-7</v>
      </c>
      <c r="Y443" s="65">
        <f>Calc!AN443</f>
        <v>0.99698026176552201</v>
      </c>
      <c r="Z443" s="65">
        <f>Calc!AO443</f>
        <v>3.9101853987554567E-3</v>
      </c>
      <c r="AA443" s="65">
        <f t="shared" si="58"/>
        <v>0.99954845621849864</v>
      </c>
      <c r="AB443" s="65">
        <f t="shared" si="59"/>
        <v>0.24751673917031333</v>
      </c>
    </row>
    <row r="444" spans="1:28" x14ac:dyDescent="0.2">
      <c r="A444" s="13">
        <f>Input!A345</f>
        <v>10073</v>
      </c>
      <c r="B444" s="13" t="str">
        <f>Input!B345</f>
        <v>Hu1-13</v>
      </c>
      <c r="C444" s="165">
        <f>Calc!O345*1000</f>
        <v>13702.070734341041</v>
      </c>
      <c r="D444" s="165">
        <f>Calc!P345*1000</f>
        <v>1.1866877597944541</v>
      </c>
      <c r="E444" s="165">
        <f>Calc!X345</f>
        <v>0.95657138689860821</v>
      </c>
      <c r="F444" s="165">
        <f>Calc!Y345</f>
        <v>4.3711559768840093E-3</v>
      </c>
      <c r="G444" s="165">
        <f>Calc!AN345</f>
        <v>1.0085467255148608</v>
      </c>
      <c r="H444" s="166">
        <f>Calc!AO345</f>
        <v>2.7694787063037487E-3</v>
      </c>
      <c r="I444" s="15">
        <f>Calc!AH345</f>
        <v>44151.826253787942</v>
      </c>
      <c r="J444" s="15">
        <f>Calc!AI345</f>
        <v>235.35193436121125</v>
      </c>
      <c r="K444" s="15">
        <f>Calc!AJ345</f>
        <v>-1.4077450312940387</v>
      </c>
      <c r="L444" s="15">
        <f>Calc!AK345</f>
        <v>1.1639923514539645</v>
      </c>
      <c r="M444" s="167" t="str">
        <f>Calc!AP345</f>
        <v>Out of range</v>
      </c>
      <c r="N444" s="167" t="e">
        <f>Calc!AQ345</f>
        <v>#VALUE!</v>
      </c>
      <c r="O444" s="167" t="str">
        <f>Calc!AW345</f>
        <v>Out of range</v>
      </c>
      <c r="P444" s="167">
        <f>Calc!AX345</f>
        <v>0</v>
      </c>
      <c r="Q444" s="172" t="e">
        <f>Calc!BC345</f>
        <v>#VALUE!</v>
      </c>
      <c r="R444" s="167" t="e">
        <f>Calc!BD345</f>
        <v>#VALUE!</v>
      </c>
      <c r="S444" s="15">
        <f>Input!E345</f>
        <v>0</v>
      </c>
    </row>
    <row r="445" spans="1:28" x14ac:dyDescent="0.2">
      <c r="A445" s="13">
        <f>Input!A347</f>
        <v>10073</v>
      </c>
      <c r="B445" s="13" t="str">
        <f>Input!B347</f>
        <v>Hu1-13</v>
      </c>
      <c r="C445" s="165">
        <f>Calc!O347*1000</f>
        <v>13701.164553599539</v>
      </c>
      <c r="D445" s="165">
        <f>Calc!P347*1000</f>
        <v>1.2394373834885641</v>
      </c>
      <c r="E445" s="165">
        <f>Calc!X347</f>
        <v>0.95370036210075448</v>
      </c>
      <c r="F445" s="165">
        <f>Calc!Y347</f>
        <v>4.9589531356352377E-3</v>
      </c>
      <c r="G445" s="165">
        <f>Calc!AN347</f>
        <v>1.0036441099519633</v>
      </c>
      <c r="H445" s="166">
        <f>Calc!AO347</f>
        <v>3.1642096878727786E-3</v>
      </c>
      <c r="I445" s="15">
        <f>Calc!AH347</f>
        <v>44066.555440178832</v>
      </c>
      <c r="J445" s="15">
        <f>Calc!AI347</f>
        <v>267.93160230776994</v>
      </c>
      <c r="K445" s="15">
        <f>Calc!AJ347</f>
        <v>-2.2961130925862605</v>
      </c>
      <c r="L445" s="15">
        <f>Calc!AK347</f>
        <v>1.3445662326294339</v>
      </c>
      <c r="M445" s="167" t="str">
        <f>Calc!AP347</f>
        <v>Out of range</v>
      </c>
      <c r="N445" s="167" t="e">
        <f>Calc!AQ347</f>
        <v>#VALUE!</v>
      </c>
      <c r="O445" s="167" t="str">
        <f>Calc!AW347</f>
        <v>Out of range</v>
      </c>
      <c r="P445" s="167">
        <f>Calc!AX347</f>
        <v>114.9411766354</v>
      </c>
      <c r="Q445" s="172" t="e">
        <f>Calc!BC347</f>
        <v>#VALUE!</v>
      </c>
      <c r="R445" s="167" t="e">
        <f>Calc!BD347</f>
        <v>#VALUE!</v>
      </c>
      <c r="S445" s="15">
        <f>Input!E347</f>
        <v>0</v>
      </c>
      <c r="T445" s="65"/>
      <c r="U445" s="65">
        <f>Input!K445</f>
        <v>7.1462870449661769E-3</v>
      </c>
      <c r="W445" s="65">
        <f>Calc!AS445</f>
        <v>2.2636717574933828E-5</v>
      </c>
      <c r="X445" s="65">
        <f>Calc!AT445</f>
        <v>7.9544717224451298E-8</v>
      </c>
      <c r="Y445" s="65">
        <f>Calc!AN445</f>
        <v>0.99596602159223657</v>
      </c>
      <c r="Z445" s="65">
        <f>Calc!AO445</f>
        <v>2.3664466326035766E-3</v>
      </c>
      <c r="AA445" s="65">
        <f t="shared" ref="AA445:AA455" si="60">1+K445/1000</f>
        <v>0.99770388690741374</v>
      </c>
      <c r="AB445" s="65">
        <f t="shared" ref="AB445:AB455" si="61">J445/1000</f>
        <v>0.26793160230776991</v>
      </c>
    </row>
    <row r="446" spans="1:28" x14ac:dyDescent="0.2">
      <c r="A446" s="13">
        <f>Input!A349</f>
        <v>10073</v>
      </c>
      <c r="B446" s="13" t="str">
        <f>Input!B349</f>
        <v>Hu1-13</v>
      </c>
      <c r="C446" s="165">
        <f>Calc!O349*1000</f>
        <v>13700.83335177023</v>
      </c>
      <c r="D446" s="165">
        <f>Calc!P349*1000</f>
        <v>1.4433401884427655</v>
      </c>
      <c r="E446" s="165">
        <f>Calc!X349</f>
        <v>0.9500094701520031</v>
      </c>
      <c r="F446" s="165">
        <f>Calc!Y349</f>
        <v>3.4262460518446262E-3</v>
      </c>
      <c r="G446" s="165">
        <f>Calc!AN349</f>
        <v>1.0072490171284958</v>
      </c>
      <c r="H446" s="166">
        <f>Calc!AO349</f>
        <v>2.1867429575611812E-3</v>
      </c>
      <c r="I446" s="15">
        <f>Calc!AH349</f>
        <v>44395.579661256706</v>
      </c>
      <c r="J446" s="15">
        <f>Calc!AI349</f>
        <v>186.82727820769151</v>
      </c>
      <c r="K446" s="15">
        <f>Calc!AJ349</f>
        <v>-0.50088051046681681</v>
      </c>
      <c r="L446" s="15">
        <f>Calc!AK349</f>
        <v>1.616370376609094</v>
      </c>
      <c r="M446" s="167" t="str">
        <f>Calc!AP349</f>
        <v>Out of range</v>
      </c>
      <c r="N446" s="167" t="e">
        <f>Calc!AQ349</f>
        <v>#VALUE!</v>
      </c>
      <c r="O446" s="167" t="str">
        <f>Calc!AW349</f>
        <v>Out of range</v>
      </c>
      <c r="P446" s="167">
        <f>Calc!AX349</f>
        <v>91.702570030399997</v>
      </c>
      <c r="Q446" s="172" t="e">
        <f>Calc!BC349</f>
        <v>#VALUE!</v>
      </c>
      <c r="R446" s="167" t="e">
        <f>Calc!BD349</f>
        <v>#VALUE!</v>
      </c>
      <c r="S446" s="15">
        <f>Input!E349</f>
        <v>0</v>
      </c>
      <c r="T446" s="65"/>
      <c r="U446" s="65">
        <f>Input!K446</f>
        <v>7.1446651131958925E-3</v>
      </c>
      <c r="W446" s="65">
        <f>Calc!AS446</f>
        <v>4.1236472802827578E-2</v>
      </c>
      <c r="X446" s="65">
        <f>Calc!AT446</f>
        <v>6.854652691782505E-5</v>
      </c>
      <c r="Y446" s="65">
        <f>Calc!AN446</f>
        <v>0.76652385939961554</v>
      </c>
      <c r="Z446" s="65">
        <f>Calc!AO446</f>
        <v>1.6893028592206516E-3</v>
      </c>
      <c r="AA446" s="65">
        <f t="shared" si="60"/>
        <v>0.99949911948953318</v>
      </c>
      <c r="AB446" s="65">
        <f t="shared" si="61"/>
        <v>0.18682727820769152</v>
      </c>
    </row>
    <row r="447" spans="1:28" x14ac:dyDescent="0.2">
      <c r="A447" s="13">
        <f>Input!A361</f>
        <v>10073</v>
      </c>
      <c r="B447" s="13" t="str">
        <f>Input!B361</f>
        <v>Hu1-13</v>
      </c>
      <c r="C447" s="165">
        <f>Calc!O361*1000</f>
        <v>13703.193327133473</v>
      </c>
      <c r="D447" s="165">
        <f>Calc!P361*1000</f>
        <v>2.0491278917232543</v>
      </c>
      <c r="E447" s="165">
        <f>Calc!X361</f>
        <v>0.94078486474623524</v>
      </c>
      <c r="F447" s="165">
        <f>Calc!Y361</f>
        <v>7.7245248883940562E-3</v>
      </c>
      <c r="G447" s="165">
        <f>Calc!AN361</f>
        <v>0.99850504202682311</v>
      </c>
      <c r="H447" s="166">
        <f>Calc!AO361</f>
        <v>2.4673312300198319E-3</v>
      </c>
      <c r="I447" s="15">
        <f>Calc!AH361</f>
        <v>44449.364322028014</v>
      </c>
      <c r="J447" s="15">
        <f>Calc!AI361</f>
        <v>381.07286410019321</v>
      </c>
      <c r="K447" s="15">
        <f>Calc!AJ361</f>
        <v>-2.3038352312643173</v>
      </c>
      <c r="L447" s="15">
        <f>Calc!AK361</f>
        <v>1.9824561945384604</v>
      </c>
      <c r="M447" s="167" t="str">
        <f>Calc!AP361</f>
        <v>Out of range</v>
      </c>
      <c r="N447" s="167" t="e">
        <f>Calc!AQ361</f>
        <v>#VALUE!</v>
      </c>
      <c r="O447" s="167" t="str">
        <f>Calc!AW361</f>
        <v>Out of range</v>
      </c>
      <c r="P447" s="167">
        <f>Calc!AX361</f>
        <v>312.61665156290002</v>
      </c>
      <c r="Q447" s="172" t="e">
        <f>Calc!BC361</f>
        <v>#VALUE!</v>
      </c>
      <c r="R447" s="167" t="e">
        <f>Calc!BD361</f>
        <v>#VALUE!</v>
      </c>
      <c r="S447" s="15">
        <f>Input!E361</f>
        <v>0</v>
      </c>
      <c r="T447" s="65"/>
      <c r="U447" s="65">
        <f>Input!K447</f>
        <v>7.146304171195667E-3</v>
      </c>
      <c r="W447" s="65">
        <f>Calc!AS447</f>
        <v>2.2916488618448598E-5</v>
      </c>
      <c r="X447" s="65">
        <f>Calc!AT447</f>
        <v>9.9640837570928506E-8</v>
      </c>
      <c r="Y447" s="65">
        <f>Calc!AN447</f>
        <v>0.99547374650986442</v>
      </c>
      <c r="Z447" s="65">
        <f>Calc!AO447</f>
        <v>2.2741900317059549E-3</v>
      </c>
      <c r="AA447" s="65">
        <f t="shared" si="60"/>
        <v>0.99769616476873568</v>
      </c>
      <c r="AB447" s="65">
        <f t="shared" si="61"/>
        <v>0.3810728641001932</v>
      </c>
    </row>
    <row r="448" spans="1:28" x14ac:dyDescent="0.2">
      <c r="A448" s="13">
        <f>Input!A371</f>
        <v>10073</v>
      </c>
      <c r="B448" s="13" t="str">
        <f>Input!B371</f>
        <v>Hu1-13</v>
      </c>
      <c r="C448" s="165">
        <f>Calc!O371*1000</f>
        <v>13704.512665914883</v>
      </c>
      <c r="D448" s="165">
        <f>Calc!P371*1000</f>
        <v>1.9131697050859491</v>
      </c>
      <c r="E448" s="165">
        <f>Calc!X371</f>
        <v>0.93700172498797019</v>
      </c>
      <c r="F448" s="165">
        <f>Calc!Y371</f>
        <v>5.8290969785344008E-3</v>
      </c>
      <c r="G448" s="165">
        <f>Calc!AN371</f>
        <v>0.99412288325675258</v>
      </c>
      <c r="H448" s="166">
        <f>Calc!AO371</f>
        <v>2.876379898459268E-3</v>
      </c>
      <c r="I448" s="15">
        <f>Calc!AH371</f>
        <v>44437.242978554299</v>
      </c>
      <c r="J448" s="15">
        <f>Calc!AI371</f>
        <v>304.81859545669835</v>
      </c>
      <c r="K448" s="15">
        <f>Calc!AJ371</f>
        <v>-4.055017755360768</v>
      </c>
      <c r="L448" s="15">
        <f>Calc!AK371</f>
        <v>1.615375576015643</v>
      </c>
      <c r="M448" s="167" t="str">
        <f>Calc!AP371</f>
        <v>Out of range</v>
      </c>
      <c r="N448" s="167" t="e">
        <f>Calc!AQ371</f>
        <v>#VALUE!</v>
      </c>
      <c r="O448" s="167" t="str">
        <f>Calc!AW371</f>
        <v>Out of range</v>
      </c>
      <c r="P448" s="167">
        <f>Calc!AX371</f>
        <v>339.8144275715</v>
      </c>
      <c r="Q448" s="172" t="e">
        <f>Calc!BC371</f>
        <v>#VALUE!</v>
      </c>
      <c r="R448" s="167" t="e">
        <f>Calc!BD371</f>
        <v>#VALUE!</v>
      </c>
      <c r="S448" s="15">
        <f>Input!E371</f>
        <v>0</v>
      </c>
      <c r="T448" s="65"/>
      <c r="U448" s="65">
        <f>Input!K448</f>
        <v>7.1441834435210395E-3</v>
      </c>
      <c r="W448" s="65">
        <f>Calc!AS448</f>
        <v>5.56690202971171E-3</v>
      </c>
      <c r="X448" s="65">
        <f>Calc!AT448</f>
        <v>1.1157821402689391E-5</v>
      </c>
      <c r="Y448" s="65">
        <f>Calc!AN448</f>
        <v>0.70549654404940676</v>
      </c>
      <c r="Z448" s="65">
        <f>Calc!AO448</f>
        <v>1.6495869140848191E-3</v>
      </c>
      <c r="AA448" s="65">
        <f t="shared" si="60"/>
        <v>0.99594498224463923</v>
      </c>
      <c r="AB448" s="65">
        <f t="shared" si="61"/>
        <v>0.30481859545669837</v>
      </c>
    </row>
    <row r="449" spans="1:28" x14ac:dyDescent="0.2">
      <c r="A449" s="13">
        <f>Input!A373</f>
        <v>10073</v>
      </c>
      <c r="B449" s="13" t="str">
        <f>Input!B373</f>
        <v>Hu1-13</v>
      </c>
      <c r="C449" s="165">
        <f>Calc!O373*1000</f>
        <v>13705.852578286425</v>
      </c>
      <c r="D449" s="165">
        <f>Calc!P373*1000</f>
        <v>1.8840093687351136</v>
      </c>
      <c r="E449" s="165">
        <f>Calc!X373</f>
        <v>0.94939805885738426</v>
      </c>
      <c r="F449" s="165">
        <f>Calc!Y373</f>
        <v>6.5123335022583074E-3</v>
      </c>
      <c r="G449" s="165">
        <f>Calc!AN373</f>
        <v>0.99808493181443725</v>
      </c>
      <c r="H449" s="166">
        <f>Calc!AO373</f>
        <v>3.0372537350372682E-3</v>
      </c>
      <c r="I449" s="15">
        <f>Calc!AH373</f>
        <v>44036.119851494092</v>
      </c>
      <c r="J449" s="15">
        <f>Calc!AI373</f>
        <v>330.39795309559423</v>
      </c>
      <c r="K449" s="15">
        <f>Calc!AJ373</f>
        <v>-1.6185565960330495</v>
      </c>
      <c r="L449" s="15">
        <f>Calc!AK373</f>
        <v>1.3714636398014644</v>
      </c>
      <c r="M449" s="167" t="str">
        <f>Calc!AP373</f>
        <v>Out of range</v>
      </c>
      <c r="N449" s="167" t="e">
        <f>Calc!AQ373</f>
        <v>#VALUE!</v>
      </c>
      <c r="O449" s="167" t="str">
        <f>Calc!AW373</f>
        <v>Out of range</v>
      </c>
      <c r="P449" s="167">
        <f>Calc!AX373</f>
        <v>338.7388201128</v>
      </c>
      <c r="Q449" s="172" t="e">
        <f>Calc!BC373</f>
        <v>#VALUE!</v>
      </c>
      <c r="R449" s="167" t="e">
        <f>Calc!BD373</f>
        <v>#VALUE!</v>
      </c>
      <c r="S449" s="15">
        <f>Input!E373</f>
        <v>0</v>
      </c>
      <c r="T449" s="65"/>
      <c r="U449" s="65">
        <f>Input!K449</f>
        <v>7.1455812476975515E-3</v>
      </c>
      <c r="W449" s="65">
        <f>Calc!AS449</f>
        <v>2.2807957920967372E-5</v>
      </c>
      <c r="X449" s="65">
        <f>Calc!AT449</f>
        <v>7.0728218233255635E-8</v>
      </c>
      <c r="Y449" s="65">
        <f>Calc!AN449</f>
        <v>0.99694540580753199</v>
      </c>
      <c r="Z449" s="65">
        <f>Calc!AO449</f>
        <v>2.0554163844961598E-3</v>
      </c>
      <c r="AA449" s="65">
        <f t="shared" si="60"/>
        <v>0.99838144340396695</v>
      </c>
      <c r="AB449" s="65">
        <f t="shared" si="61"/>
        <v>0.33039795309559422</v>
      </c>
    </row>
    <row r="450" spans="1:28" x14ac:dyDescent="0.2">
      <c r="A450" s="13">
        <f>Input!A383</f>
        <v>10073</v>
      </c>
      <c r="B450" s="13" t="str">
        <f>Input!B383</f>
        <v>Hu1-13</v>
      </c>
      <c r="C450" s="165">
        <f>Calc!O383*1000</f>
        <v>13688.48055887561</v>
      </c>
      <c r="D450" s="165">
        <f>Calc!P383*1000</f>
        <v>19.667140014007241</v>
      </c>
      <c r="E450" s="165">
        <f>Calc!X383</f>
        <v>0.87272041820575208</v>
      </c>
      <c r="F450" s="165">
        <f>Calc!Y383</f>
        <v>6.8865569269575141E-2</v>
      </c>
      <c r="G450" s="165">
        <f>Calc!AN383</f>
        <v>0.99353008678942178</v>
      </c>
      <c r="H450" s="166">
        <f>Calc!AO383</f>
        <v>8.007354618271666E-3</v>
      </c>
      <c r="I450" s="15">
        <f>Calc!AH383</f>
        <v>47626.093378825048</v>
      </c>
      <c r="J450" s="15">
        <f>Calc!AI383</f>
        <v>3777.0629508706234</v>
      </c>
      <c r="K450" s="15">
        <f>Calc!AJ383</f>
        <v>-4.548365214763983</v>
      </c>
      <c r="L450" s="15">
        <f>Calc!AK383</f>
        <v>3.0983621167823832</v>
      </c>
      <c r="M450" s="167" t="str">
        <f>Calc!AP383</f>
        <v>Out of range</v>
      </c>
      <c r="N450" s="167" t="e">
        <f>Calc!AQ383</f>
        <v>#VALUE!</v>
      </c>
      <c r="O450" s="167" t="str">
        <f>Calc!AW383</f>
        <v>Out of range</v>
      </c>
      <c r="P450" s="167">
        <f>Calc!AX383</f>
        <v>295.48327238299998</v>
      </c>
      <c r="Q450" s="172" t="e">
        <f>Calc!BC383</f>
        <v>#VALUE!</v>
      </c>
      <c r="R450" s="167" t="e">
        <f>Calc!BD383</f>
        <v>#VALUE!</v>
      </c>
      <c r="S450" s="15">
        <f>Input!E383</f>
        <v>0</v>
      </c>
      <c r="T450" s="65"/>
      <c r="U450" s="65">
        <f>Input!K450</f>
        <v>7.1438486972128434E-3</v>
      </c>
      <c r="W450" s="65">
        <f>Calc!AS450</f>
        <v>9.4690868277475023E-3</v>
      </c>
      <c r="X450" s="65">
        <f>Calc!AT450</f>
        <v>1.924681743589131E-5</v>
      </c>
      <c r="Y450" s="65">
        <f>Calc!AN450</f>
        <v>0.95733299868721844</v>
      </c>
      <c r="Z450" s="65">
        <f>Calc!AO450</f>
        <v>2.2684870240000025E-3</v>
      </c>
      <c r="AA450" s="65">
        <f t="shared" si="60"/>
        <v>0.99545163478523602</v>
      </c>
      <c r="AB450" s="65">
        <f t="shared" si="61"/>
        <v>3.7770629508706235</v>
      </c>
    </row>
    <row r="451" spans="1:28" x14ac:dyDescent="0.2">
      <c r="A451" s="13">
        <f>Input!A403</f>
        <v>10073</v>
      </c>
      <c r="B451" s="13" t="str">
        <f>Input!B403</f>
        <v>Hu1-13</v>
      </c>
      <c r="C451" s="165">
        <f>Calc!O403*1000</f>
        <v>13709.17461479327</v>
      </c>
      <c r="D451" s="165">
        <f>Calc!P403*1000</f>
        <v>2.3096566339997247</v>
      </c>
      <c r="E451" s="165">
        <f>Calc!X403</f>
        <v>0.89106665396248919</v>
      </c>
      <c r="F451" s="165">
        <f>Calc!Y403</f>
        <v>6.677914339926959E-3</v>
      </c>
      <c r="G451" s="165">
        <f>Calc!AN403</f>
        <v>0.99716507628798856</v>
      </c>
      <c r="H451" s="166">
        <f>Calc!AO403</f>
        <v>3.5380463869290166E-3</v>
      </c>
      <c r="I451" s="15">
        <f>Calc!AH403</f>
        <v>46886.95246638362</v>
      </c>
      <c r="J451" s="15">
        <f>Calc!AI403</f>
        <v>388.69563146757656</v>
      </c>
      <c r="K451" s="15">
        <f>Calc!AJ403</f>
        <v>-2.2037142506775576</v>
      </c>
      <c r="L451" s="15">
        <f>Calc!AK403</f>
        <v>1.4061628629117087</v>
      </c>
      <c r="M451" s="167" t="str">
        <f>Calc!AP403</f>
        <v>Out of range</v>
      </c>
      <c r="N451" s="167" t="e">
        <f>Calc!AQ403</f>
        <v>#VALUE!</v>
      </c>
      <c r="O451" s="167" t="str">
        <f>Calc!AW403</f>
        <v>Out of range</v>
      </c>
      <c r="P451" s="167">
        <f>Calc!AX403</f>
        <v>337.86543040539999</v>
      </c>
      <c r="Q451" s="172" t="e">
        <f>Calc!BC403</f>
        <v>#VALUE!</v>
      </c>
      <c r="R451" s="167" t="e">
        <f>Calc!BD403</f>
        <v>#VALUE!</v>
      </c>
      <c r="S451" s="15">
        <f>Input!E403</f>
        <v>0</v>
      </c>
      <c r="T451" s="65"/>
      <c r="U451" s="65">
        <f>Input!K451</f>
        <v>7.1458975677980499E-3</v>
      </c>
      <c r="W451" s="65">
        <f>Calc!AS451</f>
        <v>2.2766211159016649E-5</v>
      </c>
      <c r="X451" s="65">
        <f>Calc!AT451</f>
        <v>8.0132906804217678E-8</v>
      </c>
      <c r="Y451" s="65">
        <f>Calc!AN451</f>
        <v>0.99587810797588561</v>
      </c>
      <c r="Z451" s="65">
        <f>Calc!AO451</f>
        <v>2.1987960388559981E-3</v>
      </c>
      <c r="AA451" s="65">
        <f t="shared" si="60"/>
        <v>0.99779628574932244</v>
      </c>
      <c r="AB451" s="65">
        <f t="shared" si="61"/>
        <v>0.38869563146757657</v>
      </c>
    </row>
    <row r="452" spans="1:28" x14ac:dyDescent="0.2">
      <c r="A452" s="13">
        <f>Input!A415</f>
        <v>10073</v>
      </c>
      <c r="B452" s="13" t="str">
        <f>Input!B415</f>
        <v>Hu1-13</v>
      </c>
      <c r="C452" s="165">
        <f>Calc!O415*1000</f>
        <v>13705.950812328676</v>
      </c>
      <c r="D452" s="165">
        <f>Calc!P415*1000</f>
        <v>1.8185907816590186</v>
      </c>
      <c r="E452" s="165">
        <f>Calc!X415</f>
        <v>0.88493028026109277</v>
      </c>
      <c r="F452" s="165">
        <f>Calc!Y415</f>
        <v>4.1191157847653634E-3</v>
      </c>
      <c r="G452" s="165">
        <f>Calc!AN415</f>
        <v>0.99720091375411068</v>
      </c>
      <c r="H452" s="166">
        <f>Calc!AO415</f>
        <v>3.5297608312533056E-3</v>
      </c>
      <c r="I452" s="15">
        <f>Calc!AH415</f>
        <v>47202.674890407179</v>
      </c>
      <c r="J452" s="15">
        <f>Calc!AI415</f>
        <v>275.95688518211756</v>
      </c>
      <c r="K452" s="15">
        <f>Calc!AJ415</f>
        <v>-3.9997151069773862</v>
      </c>
      <c r="L452" s="15">
        <f>Calc!AK415</f>
        <v>2.2240339730180185</v>
      </c>
      <c r="M452" s="167" t="str">
        <f>Calc!AP415</f>
        <v>Out of range</v>
      </c>
      <c r="N452" s="167" t="e">
        <f>Calc!AQ415</f>
        <v>#VALUE!</v>
      </c>
      <c r="O452" s="167" t="str">
        <f>Calc!AW415</f>
        <v>Out of range</v>
      </c>
      <c r="P452" s="167">
        <f>Calc!AX415</f>
        <v>294.95414472589999</v>
      </c>
      <c r="Q452" s="172" t="e">
        <f>Calc!BC415</f>
        <v>#VALUE!</v>
      </c>
      <c r="R452" s="167" t="e">
        <f>Calc!BD415</f>
        <v>#VALUE!</v>
      </c>
      <c r="S452" s="15">
        <f>Input!E415</f>
        <v>0</v>
      </c>
      <c r="T452" s="65"/>
      <c r="U452" s="65">
        <f>Input!K452</f>
        <v>7.1441933140853446E-3</v>
      </c>
      <c r="W452" s="65">
        <f>Calc!AS452</f>
        <v>1.4301061102695918E-2</v>
      </c>
      <c r="X452" s="65">
        <f>Calc!AT452</f>
        <v>2.4413891500542559E-5</v>
      </c>
      <c r="Y452" s="65">
        <f>Calc!AN452</f>
        <v>0.95625274616998845</v>
      </c>
      <c r="Z452" s="65">
        <f>Calc!AO452</f>
        <v>1.6789098187724506E-3</v>
      </c>
      <c r="AA452" s="65">
        <f t="shared" si="60"/>
        <v>0.99600028489302261</v>
      </c>
      <c r="AB452" s="65">
        <f t="shared" si="61"/>
        <v>0.27595688518211758</v>
      </c>
    </row>
    <row r="453" spans="1:28" x14ac:dyDescent="0.2">
      <c r="A453" s="65">
        <f>Input!A436</f>
        <v>10352</v>
      </c>
      <c r="B453" s="65" t="str">
        <f>Input!B436</f>
        <v>Nam 19_ASR1-2</v>
      </c>
      <c r="C453" s="169">
        <f>Calc!O436*1000</f>
        <v>2060.3548146620305</v>
      </c>
      <c r="D453" s="169">
        <f>Calc!P436*1000</f>
        <v>0.17325935284362129</v>
      </c>
      <c r="E453" s="169">
        <f>Calc!X436</f>
        <v>2616.3199318726633</v>
      </c>
      <c r="F453" s="169">
        <f>Calc!Y436</f>
        <v>4.518696828089019</v>
      </c>
      <c r="G453" s="169">
        <f>Calc!AN436</f>
        <v>3.0007195623601204</v>
      </c>
      <c r="H453" s="68">
        <f>Calc!AO436</f>
        <v>5.1510471412913377E-3</v>
      </c>
      <c r="I453" s="67">
        <f>Calc!AH436</f>
        <v>7.1883705785905345</v>
      </c>
      <c r="J453" s="67">
        <f>Calc!AI436</f>
        <v>1.7493899411147644E-2</v>
      </c>
      <c r="K453" s="67">
        <f>Calc!AJ436</f>
        <v>1027.2070274980467</v>
      </c>
      <c r="L453" s="67">
        <f>Calc!AK436</f>
        <v>3.7427899419788324</v>
      </c>
      <c r="M453" s="170" t="str">
        <f>Calc!AP436</f>
        <v>Out of range</v>
      </c>
      <c r="N453" s="170" t="e">
        <f>Calc!AQ436</f>
        <v>#VALUE!</v>
      </c>
      <c r="O453" s="170" t="str">
        <f>Calc!AW436</f>
        <v>Out of range</v>
      </c>
      <c r="P453" s="170" t="e">
        <f>Calc!AY436</f>
        <v>#VALUE!</v>
      </c>
      <c r="Q453" s="171" t="e">
        <f>Calc!BC436</f>
        <v>#VALUE!</v>
      </c>
      <c r="R453" s="170" t="e">
        <f>Calc!BD436</f>
        <v>#VALUE!</v>
      </c>
      <c r="S453" s="67">
        <f>Input!E436</f>
        <v>0</v>
      </c>
      <c r="T453" s="65"/>
      <c r="U453" s="65">
        <f>Input!K453</f>
        <v>7.1458761222586518E-3</v>
      </c>
      <c r="W453" s="65">
        <f>Calc!AS453</f>
        <v>2.2679671371352593E-5</v>
      </c>
      <c r="X453" s="65">
        <f>Calc!AT453</f>
        <v>9.845988971325041E-8</v>
      </c>
      <c r="Y453" s="65">
        <f>Calc!AN453</f>
        <v>0.99386954214768475</v>
      </c>
      <c r="Z453" s="65">
        <f>Calc!AO453</f>
        <v>2.1924051582594339E-3</v>
      </c>
      <c r="AA453" s="65">
        <f t="shared" si="60"/>
        <v>2.0272070274980467</v>
      </c>
      <c r="AB453" s="65">
        <f t="shared" si="61"/>
        <v>1.7493899411147644E-5</v>
      </c>
    </row>
    <row r="454" spans="1:28" x14ac:dyDescent="0.2">
      <c r="A454" s="13">
        <f>Input!A439</f>
        <v>10073</v>
      </c>
      <c r="B454" s="13" t="str">
        <f>Input!B439</f>
        <v>Hu1-13</v>
      </c>
      <c r="C454" s="165">
        <f>Calc!O439*1000</f>
        <v>13703.527919625041</v>
      </c>
      <c r="D454" s="165">
        <f>Calc!P439*1000</f>
        <v>2.8386518667656442</v>
      </c>
      <c r="E454" s="165">
        <f>Calc!X439</f>
        <v>0.92565656778759808</v>
      </c>
      <c r="F454" s="165">
        <f>Calc!Y439</f>
        <v>1.363302910579034E-2</v>
      </c>
      <c r="G454" s="165">
        <f>Calc!AN439</f>
        <v>0.99691595814003853</v>
      </c>
      <c r="H454" s="166">
        <f>Calc!AO439</f>
        <v>2.909474345868942E-3</v>
      </c>
      <c r="I454" s="15">
        <f>Calc!AH439</f>
        <v>45105.019957184428</v>
      </c>
      <c r="J454" s="15">
        <f>Calc!AI439</f>
        <v>677.15731180971773</v>
      </c>
      <c r="K454" s="15">
        <f>Calc!AJ439</f>
        <v>-3.7149429274776491</v>
      </c>
      <c r="L454" s="15">
        <f>Calc!AK439</f>
        <v>2.470396948978288</v>
      </c>
      <c r="M454" s="167" t="str">
        <f>Calc!AP439</f>
        <v>Out of range</v>
      </c>
      <c r="N454" s="167" t="e">
        <f>Calc!AQ439</f>
        <v>#VALUE!</v>
      </c>
      <c r="O454" s="167" t="str">
        <f>Calc!AW439</f>
        <v>Out of range</v>
      </c>
      <c r="P454" s="167">
        <f>Calc!AX439</f>
        <v>301.46166481620003</v>
      </c>
      <c r="Q454" s="172" t="e">
        <f>Calc!BC439</f>
        <v>#VALUE!</v>
      </c>
      <c r="R454" s="167" t="e">
        <f>Calc!BD439</f>
        <v>#VALUE!</v>
      </c>
      <c r="S454" s="15">
        <f>Input!E439</f>
        <v>0</v>
      </c>
      <c r="T454" s="65"/>
      <c r="U454" s="65">
        <f>Input!K454</f>
        <v>7.1439124948005604E-3</v>
      </c>
      <c r="W454" s="65">
        <f>Calc!AS454</f>
        <v>9.9261829770202446E-3</v>
      </c>
      <c r="X454" s="65">
        <f>Calc!AT454</f>
        <v>1.9194037628142789E-5</v>
      </c>
      <c r="Y454" s="65">
        <f>Calc!AN454</f>
        <v>0.92750705200579175</v>
      </c>
      <c r="Z454" s="65">
        <f>Calc!AO454</f>
        <v>1.877826489086755E-3</v>
      </c>
      <c r="AA454" s="65">
        <f t="shared" si="60"/>
        <v>0.99628505707252235</v>
      </c>
      <c r="AB454" s="65">
        <f t="shared" si="61"/>
        <v>0.67715731180971772</v>
      </c>
    </row>
    <row r="455" spans="1:28" x14ac:dyDescent="0.2">
      <c r="A455" s="13">
        <f>Input!A445</f>
        <v>10073</v>
      </c>
      <c r="B455" s="13" t="str">
        <f>Input!B445</f>
        <v>Hu1-13</v>
      </c>
      <c r="C455" s="165">
        <f>Calc!O445*1000</f>
        <v>13704.95624792397</v>
      </c>
      <c r="D455" s="165">
        <f>Calc!P445*1000</f>
        <v>1.3809451396988608</v>
      </c>
      <c r="E455" s="165">
        <f>Calc!X445</f>
        <v>0.9481453841376436</v>
      </c>
      <c r="F455" s="165">
        <f>Calc!Y445</f>
        <v>3.3303831690454926E-3</v>
      </c>
      <c r="G455" s="165">
        <f>Calc!AN445</f>
        <v>0.99596602159223657</v>
      </c>
      <c r="H455" s="166">
        <f>Calc!AO445</f>
        <v>2.3664466326035766E-3</v>
      </c>
      <c r="I455" s="15">
        <f>Calc!AH445</f>
        <v>43997.811003088769</v>
      </c>
      <c r="J455" s="15">
        <f>Calc!AI445</f>
        <v>186.52786532020866</v>
      </c>
      <c r="K455" s="15">
        <f>Calc!AJ445</f>
        <v>-2.9593303604223964</v>
      </c>
      <c r="L455" s="15">
        <f>Calc!AK445</f>
        <v>1.3369759547013138</v>
      </c>
      <c r="M455" s="167" t="str">
        <f>Calc!AP445</f>
        <v>Out of range</v>
      </c>
      <c r="N455" s="167" t="e">
        <f>Calc!AQ445</f>
        <v>#VALUE!</v>
      </c>
      <c r="O455" s="167" t="str">
        <f>Calc!AW445</f>
        <v>Out of range</v>
      </c>
      <c r="P455" s="167">
        <f>Calc!AX445</f>
        <v>350.81095377259999</v>
      </c>
      <c r="Q455" s="172" t="e">
        <f>Calc!BC445</f>
        <v>#VALUE!</v>
      </c>
      <c r="R455" s="167" t="e">
        <f>Calc!BD445</f>
        <v>#VALUE!</v>
      </c>
      <c r="S455" s="15">
        <f>Input!E445</f>
        <v>0</v>
      </c>
      <c r="T455" s="65"/>
      <c r="U455" s="65">
        <f>Input!K455</f>
        <v>7.1461377340413263E-3</v>
      </c>
      <c r="W455" s="65">
        <f>Calc!AS455</f>
        <v>2.2617272959817811E-5</v>
      </c>
      <c r="X455" s="65">
        <f>Calc!AT455</f>
        <v>7.5460331660474773E-8</v>
      </c>
      <c r="Y455" s="65">
        <f>Calc!AN455</f>
        <v>0.99683499622618521</v>
      </c>
      <c r="Z455" s="65">
        <f>Calc!AO455</f>
        <v>2.2528958342801697E-3</v>
      </c>
      <c r="AA455" s="65">
        <f t="shared" si="60"/>
        <v>0.9970406696395776</v>
      </c>
      <c r="AB455" s="65">
        <f t="shared" si="61"/>
        <v>0.18652786532020865</v>
      </c>
    </row>
    <row r="456" spans="1:28" x14ac:dyDescent="0.2">
      <c r="A456" s="13">
        <f>Input!A457</f>
        <v>10368</v>
      </c>
      <c r="B456" s="13" t="str">
        <f>Input!B457</f>
        <v>Hu1-13</v>
      </c>
      <c r="C456" s="165">
        <f>Calc!O457*1000</f>
        <v>13714.797979468076</v>
      </c>
      <c r="D456" s="165">
        <f>Calc!P457*1000</f>
        <v>0.94815840944428054</v>
      </c>
      <c r="E456" s="165">
        <f>Calc!X457</f>
        <v>0.86327003052167928</v>
      </c>
      <c r="F456" s="165">
        <f>Calc!Y457</f>
        <v>2.382901890804914E-3</v>
      </c>
      <c r="G456" s="165">
        <f>Calc!AN457</f>
        <v>0.99816729279757788</v>
      </c>
      <c r="H456" s="166">
        <f>Calc!AO457</f>
        <v>2.0263225678517397E-3</v>
      </c>
      <c r="I456" s="15">
        <f>Calc!AH457</f>
        <v>48465.189484686918</v>
      </c>
      <c r="J456" s="15">
        <f>Calc!AI457</f>
        <v>166.02892252201875</v>
      </c>
      <c r="K456" s="15">
        <f>Calc!AJ457</f>
        <v>-2.6117058881602873</v>
      </c>
      <c r="L456" s="15">
        <f>Calc!AK457</f>
        <v>0.66435124587606698</v>
      </c>
      <c r="M456" s="167" t="str">
        <f>Calc!AP457</f>
        <v>Out of range</v>
      </c>
      <c r="N456" s="167" t="e">
        <f>Calc!AQ457</f>
        <v>#VALUE!</v>
      </c>
      <c r="O456" s="167" t="str">
        <f>Calc!AW457</f>
        <v>Out of range</v>
      </c>
      <c r="P456" s="167">
        <f>Calc!AX457</f>
        <v>291.9921708036</v>
      </c>
      <c r="Q456" s="172" t="e">
        <f>Calc!BC457</f>
        <v>#VALUE!</v>
      </c>
      <c r="R456" s="167" t="e">
        <f>Calc!BD457</f>
        <v>#VALUE!</v>
      </c>
      <c r="S456" s="15">
        <f>Input!E457</f>
        <v>0</v>
      </c>
    </row>
    <row r="457" spans="1:28" x14ac:dyDescent="0.2">
      <c r="A457" s="13">
        <f>Input!A459</f>
        <v>10368</v>
      </c>
      <c r="B457" s="13" t="str">
        <f>Input!B459</f>
        <v>Hu1-13</v>
      </c>
      <c r="C457" s="165">
        <f>Calc!O459*1000</f>
        <v>13713.799223877781</v>
      </c>
      <c r="D457" s="165">
        <f>Calc!P459*1000</f>
        <v>0.71926075734014527</v>
      </c>
      <c r="E457" s="165">
        <f>Calc!X459</f>
        <v>0.86167618165222393</v>
      </c>
      <c r="F457" s="165">
        <f>Calc!Y459</f>
        <v>1.4807614373054934E-3</v>
      </c>
      <c r="G457" s="165">
        <f>Calc!AN459</f>
        <v>0.9989548078949444</v>
      </c>
      <c r="H457" s="166">
        <f>Calc!AO459</f>
        <v>1.2138633128750648E-3</v>
      </c>
      <c r="I457" s="15">
        <f>Calc!AH459</f>
        <v>48589.605072496022</v>
      </c>
      <c r="J457" s="15">
        <f>Calc!AI459</f>
        <v>102.23378250102422</v>
      </c>
      <c r="K457" s="15">
        <f>Calc!AJ459</f>
        <v>-1.5447632656210297</v>
      </c>
      <c r="L457" s="15">
        <f>Calc!AK459</f>
        <v>0.45101435540476009</v>
      </c>
      <c r="M457" s="167" t="str">
        <f>Calc!AP459</f>
        <v>Out of range</v>
      </c>
      <c r="N457" s="167" t="e">
        <f>Calc!AQ459</f>
        <v>#VALUE!</v>
      </c>
      <c r="O457" s="167" t="str">
        <f>Calc!AW459</f>
        <v>Out of range</v>
      </c>
      <c r="P457" s="167">
        <f>Calc!AX459</f>
        <v>291.61770362869999</v>
      </c>
      <c r="Q457" s="172" t="e">
        <f>Calc!BC459</f>
        <v>#VALUE!</v>
      </c>
      <c r="R457" s="167" t="e">
        <f>Calc!BD459</f>
        <v>#VALUE!</v>
      </c>
      <c r="S457" s="15">
        <f>Input!E459</f>
        <v>0</v>
      </c>
      <c r="T457" s="65"/>
      <c r="U457" s="65">
        <f>Input!K457</f>
        <v>7.1437745612695468E-3</v>
      </c>
      <c r="W457" s="65">
        <f>Calc!AS457</f>
        <v>2.0595551227813918E-5</v>
      </c>
      <c r="X457" s="65">
        <f>Calc!AT457</f>
        <v>5.6868148400942798E-8</v>
      </c>
      <c r="Y457" s="65">
        <f>Calc!AN457</f>
        <v>0.99816729279757788</v>
      </c>
      <c r="Z457" s="65">
        <f>Calc!AO457</f>
        <v>2.0263225678517397E-3</v>
      </c>
      <c r="AA457" s="65">
        <f t="shared" ref="AA457:AA465" si="62">1+K457/1000</f>
        <v>0.99845523673437897</v>
      </c>
      <c r="AB457" s="65">
        <f t="shared" ref="AB457:AB465" si="63">J457/1000</f>
        <v>0.10223378250102422</v>
      </c>
    </row>
    <row r="458" spans="1:28" x14ac:dyDescent="0.2">
      <c r="A458" s="13">
        <f>Input!A463</f>
        <v>10368</v>
      </c>
      <c r="B458" s="13" t="str">
        <f>Input!B463</f>
        <v>Hu1-13</v>
      </c>
      <c r="C458" s="165">
        <f>Calc!O463*1000</f>
        <v>13712.897330264137</v>
      </c>
      <c r="D458" s="165">
        <f>Calc!P463*1000</f>
        <v>1.0772207467222752</v>
      </c>
      <c r="E458" s="165">
        <f>Calc!X463</f>
        <v>0.86573745351614584</v>
      </c>
      <c r="F458" s="165">
        <f>Calc!Y463</f>
        <v>2.339900310196142E-3</v>
      </c>
      <c r="G458" s="165">
        <f>Calc!AN463</f>
        <v>0.99907007967115791</v>
      </c>
      <c r="H458" s="166">
        <f>Calc!AO463</f>
        <v>1.8657655626768011E-3</v>
      </c>
      <c r="I458" s="15">
        <f>Calc!AH463</f>
        <v>48364.065440762322</v>
      </c>
      <c r="J458" s="15">
        <f>Calc!AI463</f>
        <v>158.84064185056928</v>
      </c>
      <c r="K458" s="15">
        <f>Calc!AJ463</f>
        <v>-1.3298680137011631</v>
      </c>
      <c r="L458" s="15">
        <f>Calc!AK463</f>
        <v>0.70917826690179986</v>
      </c>
      <c r="M458" s="167" t="str">
        <f>Calc!AP463</f>
        <v>Out of range</v>
      </c>
      <c r="N458" s="167" t="e">
        <f>Calc!AQ463</f>
        <v>#VALUE!</v>
      </c>
      <c r="O458" s="167" t="str">
        <f>Calc!AW463</f>
        <v>Out of range</v>
      </c>
      <c r="P458" s="167">
        <f>Calc!AX463</f>
        <v>345.58462557489997</v>
      </c>
      <c r="Q458" s="172" t="e">
        <f>Calc!BC463</f>
        <v>#VALUE!</v>
      </c>
      <c r="R458" s="167" t="e">
        <f>Calc!BD463</f>
        <v>#VALUE!</v>
      </c>
      <c r="S458" s="15">
        <f>Input!E463</f>
        <v>0</v>
      </c>
      <c r="T458" s="65"/>
      <c r="U458" s="65">
        <f>Input!K458</f>
        <v>7.1442011469333442E-3</v>
      </c>
      <c r="W458" s="65">
        <f>Calc!AS458</f>
        <v>2.6980306904960311E-3</v>
      </c>
      <c r="X458" s="65">
        <f>Calc!AT458</f>
        <v>4.4406828796712803E-6</v>
      </c>
      <c r="Y458" s="65">
        <f>Calc!AN458</f>
        <v>0.29677015282629987</v>
      </c>
      <c r="Z458" s="65">
        <f>Calc!AO458</f>
        <v>7.0606065277826547E-4</v>
      </c>
      <c r="AA458" s="65">
        <f t="shared" si="62"/>
        <v>0.99867013198629884</v>
      </c>
      <c r="AB458" s="65">
        <f t="shared" si="63"/>
        <v>0.15884064185056929</v>
      </c>
    </row>
    <row r="459" spans="1:28" x14ac:dyDescent="0.2">
      <c r="A459" s="13">
        <f>Input!A465</f>
        <v>10368</v>
      </c>
      <c r="B459" s="13" t="str">
        <f>Input!B465</f>
        <v>Hu1-13</v>
      </c>
      <c r="C459" s="165">
        <f>Calc!O465*1000</f>
        <v>13710.732020240412</v>
      </c>
      <c r="D459" s="165">
        <f>Calc!P465*1000</f>
        <v>0.88792874243754416</v>
      </c>
      <c r="E459" s="165">
        <f>Calc!X465</f>
        <v>0.86262692377488259</v>
      </c>
      <c r="F459" s="165">
        <f>Calc!Y465</f>
        <v>2.5327899864506188E-3</v>
      </c>
      <c r="G459" s="165">
        <f>Calc!AN465</f>
        <v>0.99918432797501522</v>
      </c>
      <c r="H459" s="166">
        <f>Calc!AO465</f>
        <v>2.0993782348193673E-3</v>
      </c>
      <c r="I459" s="15">
        <f>Calc!AH465</f>
        <v>48536.345833906009</v>
      </c>
      <c r="J459" s="15">
        <f>Calc!AI465</f>
        <v>175.21075265883388</v>
      </c>
      <c r="K459" s="15">
        <f>Calc!AJ465</f>
        <v>-1.4905387668536774</v>
      </c>
      <c r="L459" s="15">
        <f>Calc!AK465</f>
        <v>0.67829304998576234</v>
      </c>
      <c r="M459" s="167" t="str">
        <f>Calc!AP465</f>
        <v>Out of range</v>
      </c>
      <c r="N459" s="167" t="e">
        <f>Calc!AQ465</f>
        <v>#VALUE!</v>
      </c>
      <c r="O459" s="167" t="str">
        <f>Calc!AW465</f>
        <v>Out of range</v>
      </c>
      <c r="P459" s="167">
        <f>Calc!AX465</f>
        <v>322.43601447600003</v>
      </c>
      <c r="Q459" s="172" t="e">
        <f>Calc!BC465</f>
        <v>#VALUE!</v>
      </c>
      <c r="R459" s="167" t="e">
        <f>Calc!BD465</f>
        <v>#VALUE!</v>
      </c>
      <c r="S459" s="15">
        <f>Input!E465</f>
        <v>0</v>
      </c>
      <c r="T459" s="65"/>
      <c r="U459" s="65">
        <f>Input!K459</f>
        <v>7.144007907284337E-3</v>
      </c>
      <c r="W459" s="65">
        <f>Calc!AS459</f>
        <v>2.055902299276763E-5</v>
      </c>
      <c r="X459" s="65">
        <f>Calc!AT459</f>
        <v>3.5346437982071997E-8</v>
      </c>
      <c r="Y459" s="65">
        <f>Calc!AN459</f>
        <v>0.9989548078949444</v>
      </c>
      <c r="Z459" s="65">
        <f>Calc!AO459</f>
        <v>1.2138633128750648E-3</v>
      </c>
      <c r="AA459" s="65">
        <f t="shared" si="62"/>
        <v>0.99850946123314632</v>
      </c>
      <c r="AB459" s="65">
        <f t="shared" si="63"/>
        <v>0.17521075265883387</v>
      </c>
    </row>
    <row r="460" spans="1:28" x14ac:dyDescent="0.2">
      <c r="A460" s="13">
        <f>Input!A479</f>
        <v>10368</v>
      </c>
      <c r="B460" s="13" t="str">
        <f>Input!B479</f>
        <v>Hu1-13</v>
      </c>
      <c r="C460" s="165">
        <f>Calc!O479*1000</f>
        <v>13710.764078947201</v>
      </c>
      <c r="D460" s="165">
        <f>Calc!P479*1000</f>
        <v>1.1743028913040301</v>
      </c>
      <c r="E460" s="165">
        <f>Calc!X479</f>
        <v>0.86804980328808201</v>
      </c>
      <c r="F460" s="165">
        <f>Calc!Y479</f>
        <v>4.0321103138054627E-3</v>
      </c>
      <c r="G460" s="165">
        <f>Calc!AN479</f>
        <v>1.0026470217785961</v>
      </c>
      <c r="H460" s="166">
        <f>Calc!AO479</f>
        <v>2.4728196541822694E-3</v>
      </c>
      <c r="I460" s="15">
        <f>Calc!AH479</f>
        <v>48400.395713900536</v>
      </c>
      <c r="J460" s="15">
        <f>Calc!AI479</f>
        <v>254.51193059052997</v>
      </c>
      <c r="K460" s="15">
        <f>Calc!AJ479</f>
        <v>-2.9708781973367682</v>
      </c>
      <c r="L460" s="15">
        <f>Calc!AK479</f>
        <v>0.79338450047904219</v>
      </c>
      <c r="M460" s="167" t="str">
        <f>Calc!AP479</f>
        <v>Out of range</v>
      </c>
      <c r="N460" s="167" t="e">
        <f>Calc!AQ479</f>
        <v>#VALUE!</v>
      </c>
      <c r="O460" s="167" t="str">
        <f>Calc!AW479</f>
        <v>Out of range</v>
      </c>
      <c r="P460" s="167">
        <f>Calc!AX479</f>
        <v>61.718071654600003</v>
      </c>
      <c r="Q460" s="172" t="e">
        <f>Calc!BC479</f>
        <v>#VALUE!</v>
      </c>
      <c r="R460" s="167" t="e">
        <f>Calc!BD479</f>
        <v>#VALUE!</v>
      </c>
      <c r="S460" s="15">
        <f>Input!E479</f>
        <v>0</v>
      </c>
      <c r="T460" s="65"/>
      <c r="U460" s="65">
        <f>Input!K460</f>
        <v>7.1444020278888069E-3</v>
      </c>
      <c r="W460" s="65">
        <f>Calc!AS460</f>
        <v>1.472848412794012E-3</v>
      </c>
      <c r="X460" s="65">
        <f>Calc!AT460</f>
        <v>2.4752582535367198E-6</v>
      </c>
      <c r="Y460" s="65">
        <f>Calc!AN460</f>
        <v>0.28687771360794262</v>
      </c>
      <c r="Z460" s="65">
        <f>Calc!AO460</f>
        <v>6.2391768009378271E-4</v>
      </c>
      <c r="AA460" s="65">
        <f t="shared" si="62"/>
        <v>0.99702912180266323</v>
      </c>
      <c r="AB460" s="65">
        <f t="shared" si="63"/>
        <v>0.25451193059052996</v>
      </c>
    </row>
    <row r="461" spans="1:28" x14ac:dyDescent="0.2">
      <c r="A461" s="13">
        <f>Input!A481</f>
        <v>10368</v>
      </c>
      <c r="B461" s="13" t="str">
        <f>Input!B481</f>
        <v>Hu1-13</v>
      </c>
      <c r="C461" s="165">
        <f>Calc!O481*1000</f>
        <v>13709.108681939635</v>
      </c>
      <c r="D461" s="165">
        <f>Calc!P481*1000</f>
        <v>1.3185180276348707</v>
      </c>
      <c r="E461" s="165">
        <f>Calc!X481</f>
        <v>0.89500595464902089</v>
      </c>
      <c r="F461" s="165">
        <f>Calc!Y481</f>
        <v>3.0284046815102651E-3</v>
      </c>
      <c r="G461" s="165">
        <f>Calc!AN481</f>
        <v>1.0109369479467043</v>
      </c>
      <c r="H461" s="166">
        <f>Calc!AO481</f>
        <v>1.9083115239565118E-3</v>
      </c>
      <c r="I461" s="15">
        <f>Calc!AH481</f>
        <v>47325.062196383347</v>
      </c>
      <c r="J461" s="15">
        <f>Calc!AI481</f>
        <v>183.30906522094361</v>
      </c>
      <c r="K461" s="15">
        <f>Calc!AJ481</f>
        <v>-2.8367592316966839</v>
      </c>
      <c r="L461" s="15">
        <f>Calc!AK481</f>
        <v>0.85596472131385859</v>
      </c>
      <c r="M461" s="167" t="str">
        <f>Calc!AP481</f>
        <v>Out of range</v>
      </c>
      <c r="N461" s="167" t="e">
        <f>Calc!AQ481</f>
        <v>#VALUE!</v>
      </c>
      <c r="O461" s="167" t="str">
        <f>Calc!AW481</f>
        <v>Out of range</v>
      </c>
      <c r="P461" s="167">
        <f>Calc!AX481</f>
        <v>0</v>
      </c>
      <c r="Q461" s="172" t="e">
        <f>Calc!BC481</f>
        <v>#VALUE!</v>
      </c>
      <c r="R461" s="167" t="e">
        <f>Calc!BD481</f>
        <v>#VALUE!</v>
      </c>
      <c r="S461" s="15">
        <f>Input!E481</f>
        <v>0</v>
      </c>
      <c r="T461" s="65"/>
      <c r="U461" s="65">
        <f>Input!K461</f>
        <v>7.1446067749761982E-3</v>
      </c>
      <c r="W461" s="65">
        <f>Calc!AS461</f>
        <v>2.062909656070829E-5</v>
      </c>
      <c r="X461" s="65">
        <f>Calc!AT461</f>
        <v>7.1159817197188113E-8</v>
      </c>
      <c r="Y461" s="65">
        <f>Calc!AN461</f>
        <v>0.99749027425044956</v>
      </c>
      <c r="Z461" s="65">
        <f>Calc!AO461</f>
        <v>1.6925022829935583E-3</v>
      </c>
      <c r="AA461" s="65">
        <f t="shared" si="62"/>
        <v>0.99716324076830332</v>
      </c>
      <c r="AB461" s="65">
        <f t="shared" si="63"/>
        <v>0.18330906522094362</v>
      </c>
    </row>
    <row r="462" spans="1:28" x14ac:dyDescent="0.2">
      <c r="A462" s="13">
        <f>Input!A483</f>
        <v>10368</v>
      </c>
      <c r="B462" s="13" t="str">
        <f>Input!B483</f>
        <v>Hu1-13</v>
      </c>
      <c r="C462" s="165">
        <f>Calc!O483*1000</f>
        <v>13707.732562005494</v>
      </c>
      <c r="D462" s="165">
        <f>Calc!P483*1000</f>
        <v>1.3029721940020513</v>
      </c>
      <c r="E462" s="165">
        <f>Calc!X483</f>
        <v>0.89824420089711154</v>
      </c>
      <c r="F462" s="165">
        <f>Calc!Y483</f>
        <v>3.5564815922415906E-3</v>
      </c>
      <c r="G462" s="165">
        <f>Calc!AN483</f>
        <v>1.0095451934626691</v>
      </c>
      <c r="H462" s="166">
        <f>Calc!AO483</f>
        <v>2.9986470812407443E-3</v>
      </c>
      <c r="I462" s="15">
        <f>Calc!AH483</f>
        <v>47084.80708136758</v>
      </c>
      <c r="J462" s="15">
        <f>Calc!AI483</f>
        <v>233.01144144082579</v>
      </c>
      <c r="K462" s="15">
        <f>Calc!AJ483</f>
        <v>-1.4468563933414114</v>
      </c>
      <c r="L462" s="15">
        <f>Calc!AK483</f>
        <v>0.99039230948419599</v>
      </c>
      <c r="M462" s="167" t="str">
        <f>Calc!AP483</f>
        <v>Out of range</v>
      </c>
      <c r="N462" s="167" t="e">
        <f>Calc!AQ483</f>
        <v>#VALUE!</v>
      </c>
      <c r="O462" s="167" t="str">
        <f>Calc!AW483</f>
        <v>Out of range</v>
      </c>
      <c r="P462" s="167">
        <f>Calc!AX483</f>
        <v>0</v>
      </c>
      <c r="Q462" s="172" t="e">
        <f>Calc!BC483</f>
        <v>#VALUE!</v>
      </c>
      <c r="R462" s="167" t="e">
        <f>Calc!BD483</f>
        <v>#VALUE!</v>
      </c>
      <c r="S462" s="15">
        <f>Input!E483</f>
        <v>0</v>
      </c>
      <c r="T462" s="65"/>
      <c r="U462" s="65">
        <f>Input!K462</f>
        <v>7.1451047994366855E-3</v>
      </c>
      <c r="W462" s="65">
        <f>Calc!AS462</f>
        <v>6.2655931088566571E-3</v>
      </c>
      <c r="X462" s="65">
        <f>Calc!AT462</f>
        <v>9.1926602589770421E-6</v>
      </c>
      <c r="Y462" s="65">
        <f>Calc!AN462</f>
        <v>0.28371724901536483</v>
      </c>
      <c r="Z462" s="65">
        <f>Calc!AO462</f>
        <v>6.0389768676320549E-4</v>
      </c>
      <c r="AA462" s="65">
        <f t="shared" si="62"/>
        <v>0.99855314360665859</v>
      </c>
      <c r="AB462" s="65">
        <f t="shared" si="63"/>
        <v>0.23301144144082578</v>
      </c>
    </row>
    <row r="463" spans="1:28" x14ac:dyDescent="0.2">
      <c r="A463" s="13">
        <f>Input!A485</f>
        <v>10368</v>
      </c>
      <c r="B463" s="13" t="str">
        <f>Input!B485</f>
        <v>Hu1-13</v>
      </c>
      <c r="C463" s="165">
        <f>Calc!O485*1000</f>
        <v>13706.902001374785</v>
      </c>
      <c r="D463" s="165">
        <f>Calc!P485*1000</f>
        <v>1.2868937694163454</v>
      </c>
      <c r="E463" s="165">
        <f>Calc!X485</f>
        <v>0.89052261453821535</v>
      </c>
      <c r="F463" s="165">
        <f>Calc!Y485</f>
        <v>3.043502237601033E-3</v>
      </c>
      <c r="G463" s="165">
        <f>Calc!AN485</f>
        <v>1.007193151445809</v>
      </c>
      <c r="H463" s="166">
        <f>Calc!AO485</f>
        <v>2.9251257478981468E-3</v>
      </c>
      <c r="I463" s="15">
        <f>Calc!AH485</f>
        <v>47379.551830558383</v>
      </c>
      <c r="J463" s="15">
        <f>Calc!AI485</f>
        <v>212.44938807248016</v>
      </c>
      <c r="K463" s="15">
        <f>Calc!AJ485</f>
        <v>-0.62932257699999106</v>
      </c>
      <c r="L463" s="15">
        <f>Calc!AK485</f>
        <v>0.946197702529331</v>
      </c>
      <c r="M463" s="167" t="str">
        <f>Calc!AP485</f>
        <v>Out of range</v>
      </c>
      <c r="N463" s="167" t="e">
        <f>Calc!AQ485</f>
        <v>#VALUE!</v>
      </c>
      <c r="O463" s="167" t="str">
        <f>Calc!AW485</f>
        <v>Out of range</v>
      </c>
      <c r="P463" s="167">
        <f>Calc!AX485</f>
        <v>94.233830183899997</v>
      </c>
      <c r="Q463" s="172" t="e">
        <f>Calc!BC485</f>
        <v>#VALUE!</v>
      </c>
      <c r="R463" s="167" t="e">
        <f>Calc!BD485</f>
        <v>#VALUE!</v>
      </c>
      <c r="S463" s="15">
        <f>Input!E485</f>
        <v>0</v>
      </c>
      <c r="T463" s="65"/>
      <c r="U463" s="65">
        <f>Input!K463</f>
        <v>7.1440964774832716E-3</v>
      </c>
      <c r="W463" s="65">
        <f>Calc!AS463</f>
        <v>2.0657280784115375E-5</v>
      </c>
      <c r="X463" s="65">
        <f>Calc!AT463</f>
        <v>5.5855720621939081E-8</v>
      </c>
      <c r="Y463" s="65">
        <f>Calc!AN463</f>
        <v>0.99907007967115791</v>
      </c>
      <c r="Z463" s="65">
        <f>Calc!AO463</f>
        <v>1.8657655626768011E-3</v>
      </c>
      <c r="AA463" s="65">
        <f t="shared" si="62"/>
        <v>0.99937067742300001</v>
      </c>
      <c r="AB463" s="65">
        <f t="shared" si="63"/>
        <v>0.21244938807248015</v>
      </c>
    </row>
    <row r="464" spans="1:28" x14ac:dyDescent="0.2">
      <c r="A464" s="13">
        <f>Input!A487</f>
        <v>10368</v>
      </c>
      <c r="B464" s="13" t="str">
        <f>Input!B487</f>
        <v>Hu1-13</v>
      </c>
      <c r="C464" s="165">
        <f>Calc!O487*1000</f>
        <v>13706.784477717491</v>
      </c>
      <c r="D464" s="165">
        <f>Calc!P487*1000</f>
        <v>1.1090769660266691</v>
      </c>
      <c r="E464" s="165">
        <f>Calc!X487</f>
        <v>0.89413684445319486</v>
      </c>
      <c r="F464" s="165">
        <f>Calc!Y487</f>
        <v>2.7824850901677352E-3</v>
      </c>
      <c r="G464" s="165">
        <f>Calc!AN487</f>
        <v>1.0066306813588486</v>
      </c>
      <c r="H464" s="166">
        <f>Calc!AO487</f>
        <v>2.686986112615516E-3</v>
      </c>
      <c r="I464" s="15">
        <f>Calc!AH487</f>
        <v>47161.280187893295</v>
      </c>
      <c r="J464" s="15">
        <f>Calc!AI487</f>
        <v>193.31874619108842</v>
      </c>
      <c r="K464" s="15">
        <f>Calc!AJ487</f>
        <v>-1.0597509361433</v>
      </c>
      <c r="L464" s="15">
        <f>Calc!AK487</f>
        <v>1.0446535315827332</v>
      </c>
      <c r="M464" s="167" t="str">
        <f>Calc!AP487</f>
        <v>Out of range</v>
      </c>
      <c r="N464" s="167" t="e">
        <f>Calc!AQ487</f>
        <v>#VALUE!</v>
      </c>
      <c r="O464" s="167" t="str">
        <f>Calc!AW487</f>
        <v>Out of range</v>
      </c>
      <c r="P464" s="167">
        <f>Calc!AX487</f>
        <v>76.081567879999994</v>
      </c>
      <c r="Q464" s="172" t="e">
        <f>Calc!BC487</f>
        <v>#VALUE!</v>
      </c>
      <c r="R464" s="167" t="e">
        <f>Calc!BD487</f>
        <v>#VALUE!</v>
      </c>
      <c r="S464" s="15">
        <f>Input!E487</f>
        <v>0</v>
      </c>
      <c r="T464" s="65"/>
      <c r="U464" s="65">
        <f>Input!K464</f>
        <v>7.1443506585109643E-3</v>
      </c>
      <c r="W464" s="65">
        <f>Calc!AS464</f>
        <v>1.0551367724641533E-3</v>
      </c>
      <c r="X464" s="65">
        <f>Calc!AT464</f>
        <v>1.8363486860766053E-6</v>
      </c>
      <c r="Y464" s="65">
        <f>Calc!AN464</f>
        <v>0.28031349127825805</v>
      </c>
      <c r="Z464" s="65">
        <f>Calc!AO464</f>
        <v>6.1951234259617551E-4</v>
      </c>
      <c r="AA464" s="65">
        <f t="shared" si="62"/>
        <v>0.9989402490638567</v>
      </c>
      <c r="AB464" s="65">
        <f t="shared" si="63"/>
        <v>0.19331874619108841</v>
      </c>
    </row>
    <row r="465" spans="1:28" x14ac:dyDescent="0.2">
      <c r="A465" s="13">
        <f>Input!A489</f>
        <v>10368</v>
      </c>
      <c r="B465" s="13" t="str">
        <f>Input!B489</f>
        <v>Hu1-13</v>
      </c>
      <c r="C465" s="165">
        <f>Calc!O489*1000</f>
        <v>13705.581926517352</v>
      </c>
      <c r="D465" s="165">
        <f>Calc!P489*1000</f>
        <v>1.0895161551049872</v>
      </c>
      <c r="E465" s="165">
        <f>Calc!X489</f>
        <v>0.88913041644290891</v>
      </c>
      <c r="F465" s="165">
        <f>Calc!Y489</f>
        <v>3.5976393015429357E-3</v>
      </c>
      <c r="G465" s="165">
        <f>Calc!AN489</f>
        <v>1.0063136916063213</v>
      </c>
      <c r="H465" s="166">
        <f>Calc!AO489</f>
        <v>2.488898821733213E-3</v>
      </c>
      <c r="I465" s="15">
        <f>Calc!AH489</f>
        <v>47407.736853565773</v>
      </c>
      <c r="J465" s="15">
        <f>Calc!AI489</f>
        <v>224.78921004361845</v>
      </c>
      <c r="K465" s="15">
        <f>Calc!AJ489</f>
        <v>4.902963748576461E-2</v>
      </c>
      <c r="L465" s="15">
        <f>Calc!AK489</f>
        <v>0.87331657916597527</v>
      </c>
      <c r="M465" s="167" t="str">
        <f>Calc!AP489</f>
        <v>Out of range</v>
      </c>
      <c r="N465" s="167" t="e">
        <f>Calc!AQ489</f>
        <v>#VALUE!</v>
      </c>
      <c r="O465" s="167" t="str">
        <f>Calc!AW489</f>
        <v>Out of range</v>
      </c>
      <c r="P465" s="167">
        <f>Calc!AX489</f>
        <v>92.698005629899995</v>
      </c>
      <c r="Q465" s="172" t="e">
        <f>Calc!BC489</f>
        <v>#VALUE!</v>
      </c>
      <c r="R465" s="167" t="e">
        <f>Calc!BD489</f>
        <v>#VALUE!</v>
      </c>
      <c r="S465" s="15">
        <f>Input!E489</f>
        <v>0</v>
      </c>
      <c r="T465" s="65"/>
      <c r="U465" s="65">
        <f>Input!K465</f>
        <v>7.1437654418669318E-3</v>
      </c>
      <c r="W465" s="65">
        <f>Calc!AS465</f>
        <v>2.0586311367449824E-5</v>
      </c>
      <c r="X465" s="65">
        <f>Calc!AT465</f>
        <v>6.0458911672103631E-8</v>
      </c>
      <c r="Y465" s="65">
        <f>Calc!AN465</f>
        <v>0.99918432797501522</v>
      </c>
      <c r="Z465" s="65">
        <f>Calc!AO465</f>
        <v>2.0993782348193673E-3</v>
      </c>
      <c r="AA465" s="65">
        <f t="shared" si="62"/>
        <v>1.0000490296374858</v>
      </c>
      <c r="AB465" s="65">
        <f t="shared" si="63"/>
        <v>0.22478921004361846</v>
      </c>
    </row>
    <row r="466" spans="1:28" x14ac:dyDescent="0.2">
      <c r="A466" s="13">
        <f>Input!A491</f>
        <v>10368</v>
      </c>
      <c r="B466" s="13" t="str">
        <f>Input!B491</f>
        <v>Hu1-13</v>
      </c>
      <c r="C466" s="165">
        <f>Calc!O491*1000</f>
        <v>13706.589546939602</v>
      </c>
      <c r="D466" s="165">
        <f>Calc!P491*1000</f>
        <v>0.90250448896973867</v>
      </c>
      <c r="E466" s="165">
        <f>Calc!X491</f>
        <v>0.89418567308854768</v>
      </c>
      <c r="F466" s="165">
        <f>Calc!Y491</f>
        <v>3.0564314157238326E-3</v>
      </c>
      <c r="G466" s="165">
        <f>Calc!AN491</f>
        <v>1.0057475486721692</v>
      </c>
      <c r="H466" s="166">
        <f>Calc!AO491</f>
        <v>2.0822087182548509E-3</v>
      </c>
      <c r="I466" s="15">
        <f>Calc!AH491</f>
        <v>47116.661720013712</v>
      </c>
      <c r="J466" s="15">
        <f>Calc!AI491</f>
        <v>188.26258642885921</v>
      </c>
      <c r="K466" s="15">
        <f>Calc!AJ491</f>
        <v>-0.38260401791456733</v>
      </c>
      <c r="L466" s="15">
        <f>Calc!AK491</f>
        <v>0.96583989313738028</v>
      </c>
      <c r="M466" s="167" t="str">
        <f>Calc!AP491</f>
        <v>Out of range</v>
      </c>
      <c r="N466" s="167" t="e">
        <f>Calc!AQ491</f>
        <v>#VALUE!</v>
      </c>
      <c r="O466" s="167" t="str">
        <f>Calc!AW491</f>
        <v>Out of range</v>
      </c>
      <c r="P466" s="167">
        <f>Calc!AX491</f>
        <v>43.210992707599999</v>
      </c>
      <c r="Q466" s="172" t="e">
        <f>Calc!BC491</f>
        <v>#VALUE!</v>
      </c>
      <c r="R466" s="167" t="e">
        <f>Calc!BD491</f>
        <v>#VALUE!</v>
      </c>
      <c r="S466" s="15">
        <f>Input!E491</f>
        <v>0</v>
      </c>
    </row>
    <row r="467" spans="1:28" x14ac:dyDescent="0.2">
      <c r="A467" s="13">
        <f>Input!A493</f>
        <v>10368</v>
      </c>
      <c r="B467" s="13" t="str">
        <f>Input!B493</f>
        <v>Hu1-13</v>
      </c>
      <c r="C467" s="165">
        <f>Calc!O493*1000</f>
        <v>13706.589546939602</v>
      </c>
      <c r="D467" s="165">
        <f>Calc!P493*1000</f>
        <v>0.90250448896973867</v>
      </c>
      <c r="E467" s="165">
        <f>Calc!X493</f>
        <v>0.89418567308854768</v>
      </c>
      <c r="F467" s="165">
        <f>Calc!Y493</f>
        <v>3.0564314157238326E-3</v>
      </c>
      <c r="G467" s="165">
        <f>Calc!AN493</f>
        <v>1.0057475486721692</v>
      </c>
      <c r="H467" s="166">
        <f>Calc!AO493</f>
        <v>2.0822087182548509E-3</v>
      </c>
      <c r="I467" s="15">
        <f>Calc!AH493</f>
        <v>47116.661720013712</v>
      </c>
      <c r="J467" s="15">
        <f>Calc!AI493</f>
        <v>188.26258642885921</v>
      </c>
      <c r="K467" s="15">
        <f>Calc!AJ493</f>
        <v>-0.38260401791456733</v>
      </c>
      <c r="L467" s="15">
        <f>Calc!AK493</f>
        <v>0.96583989313738028</v>
      </c>
      <c r="M467" s="167" t="str">
        <f>Calc!AP493</f>
        <v>Out of range</v>
      </c>
      <c r="N467" s="167" t="e">
        <f>Calc!AQ493</f>
        <v>#VALUE!</v>
      </c>
      <c r="O467" s="167" t="str">
        <f>Calc!AW493</f>
        <v>Out of range</v>
      </c>
      <c r="P467" s="167">
        <f>Calc!AX493</f>
        <v>52.525701116299999</v>
      </c>
      <c r="Q467" s="172" t="e">
        <f>Calc!BC493</f>
        <v>#VALUE!</v>
      </c>
      <c r="R467" s="167" t="e">
        <f>Calc!BD493</f>
        <v>#VALUE!</v>
      </c>
      <c r="S467" s="15">
        <f>Input!E493</f>
        <v>0</v>
      </c>
      <c r="T467" s="65"/>
      <c r="U467" s="65">
        <f>Input!K467</f>
        <v>7.1475071927451297E-3</v>
      </c>
      <c r="W467" s="65">
        <f>Calc!AS467</f>
        <v>2.2020794829097155E-5</v>
      </c>
      <c r="X467" s="65">
        <f>Calc!AT467</f>
        <v>8.5424223884293489E-8</v>
      </c>
      <c r="Y467" s="65">
        <f>Calc!AN467</f>
        <v>0.993883363440352</v>
      </c>
      <c r="Z467" s="65">
        <f>Calc!AO467</f>
        <v>2.4839503153033906E-3</v>
      </c>
      <c r="AA467" s="65">
        <f t="shared" ref="AA467:AA477" si="64">1+K467/1000</f>
        <v>0.99961739598208543</v>
      </c>
      <c r="AB467" s="65">
        <f t="shared" ref="AB467:AB477" si="65">J467/1000</f>
        <v>0.18826258642885921</v>
      </c>
    </row>
    <row r="468" spans="1:28" x14ac:dyDescent="0.2">
      <c r="A468" s="13">
        <f>Input!A509</f>
        <v>10073</v>
      </c>
      <c r="B468" s="13" t="str">
        <f>Input!B509</f>
        <v>Hu1-13</v>
      </c>
      <c r="C468" s="165">
        <f>Calc!O509*1000</f>
        <v>13697.401496434799</v>
      </c>
      <c r="D468" s="165">
        <f>Calc!P509*1000</f>
        <v>11.830228270099946</v>
      </c>
      <c r="E468" s="165">
        <f>Calc!X509</f>
        <v>1.0359686608007588</v>
      </c>
      <c r="F468" s="165">
        <f>Calc!Y509</f>
        <v>3.5915604036104831E-2</v>
      </c>
      <c r="G468" s="165">
        <f>Calc!AN509</f>
        <v>1.003073214998031</v>
      </c>
      <c r="H468" s="166">
        <f>Calc!AO509</f>
        <v>7.1604019404567952E-3</v>
      </c>
      <c r="I468" s="15">
        <f>Calc!AH509</f>
        <v>40532.933024056198</v>
      </c>
      <c r="J468" s="15">
        <f>Calc!AI509</f>
        <v>1434.2731374596453</v>
      </c>
      <c r="K468" s="15">
        <f>Calc!AJ509</f>
        <v>-43.414698654145937</v>
      </c>
      <c r="L468" s="15">
        <f>Calc!AK509</f>
        <v>2.7109550100316833</v>
      </c>
      <c r="M468" s="167" t="str">
        <f>Calc!AP509</f>
        <v>Out of range</v>
      </c>
      <c r="N468" s="167" t="e">
        <f>Calc!AQ509</f>
        <v>#VALUE!</v>
      </c>
      <c r="O468" s="167" t="str">
        <f>Calc!AW509</f>
        <v>Out of range</v>
      </c>
      <c r="P468" s="167">
        <f>Calc!AX509</f>
        <v>0</v>
      </c>
      <c r="Q468" s="172" t="e">
        <f>Calc!BC509</f>
        <v>#VALUE!</v>
      </c>
      <c r="R468" s="167" t="e">
        <f>Calc!BD509</f>
        <v>#VALUE!</v>
      </c>
      <c r="S468" s="15">
        <f>Input!E509</f>
        <v>0</v>
      </c>
      <c r="T468" s="65"/>
      <c r="U468" s="65">
        <f>Input!K468</f>
        <v>7.1478812796301064E-3</v>
      </c>
      <c r="W468" s="65">
        <f>Calc!AS468</f>
        <v>7.3831016254317674E-6</v>
      </c>
      <c r="X468" s="65">
        <f>Calc!AT468</f>
        <v>2.7377692662663981E-8</v>
      </c>
      <c r="Y468" s="65">
        <f>Calc!AN468</f>
        <v>0.28177242701115129</v>
      </c>
      <c r="Z468" s="65">
        <f>Calc!AO468</f>
        <v>6.3908527267586188E-4</v>
      </c>
      <c r="AA468" s="65">
        <f t="shared" si="64"/>
        <v>0.95658530134585407</v>
      </c>
      <c r="AB468" s="65">
        <f t="shared" si="65"/>
        <v>1.4342731374596454</v>
      </c>
    </row>
    <row r="469" spans="1:28" x14ac:dyDescent="0.2">
      <c r="A469" s="65">
        <f>Input!A510</f>
        <v>10415</v>
      </c>
      <c r="B469" s="65" t="str">
        <f>Input!B510</f>
        <v>AF18-071</v>
      </c>
      <c r="C469" s="169">
        <f>Calc!O510*1000</f>
        <v>6.4694887547604729</v>
      </c>
      <c r="D469" s="169">
        <f>Calc!P510*1000</f>
        <v>2.9967748683919399E-2</v>
      </c>
      <c r="E469" s="169">
        <f>Calc!X510</f>
        <v>1.5089386615441556</v>
      </c>
      <c r="F469" s="169">
        <f>Calc!Y510</f>
        <v>1.2614467390529502E-2</v>
      </c>
      <c r="G469" s="169">
        <f>Calc!AN510</f>
        <v>1.558985211980755</v>
      </c>
      <c r="H469" s="68">
        <f>Calc!AO510</f>
        <v>5.5484912108304786E-2</v>
      </c>
      <c r="I469" s="67">
        <f>Calc!AH510</f>
        <v>20.490701879214722</v>
      </c>
      <c r="J469" s="67">
        <f>Calc!AI510</f>
        <v>0.74308296402875862</v>
      </c>
      <c r="K469" s="67">
        <f>Calc!AJ510</f>
        <v>299.23640638653495</v>
      </c>
      <c r="L469" s="67">
        <f>Calc!AK510</f>
        <v>18.654849187116316</v>
      </c>
      <c r="M469" s="170" t="str">
        <f>Calc!AP510</f>
        <v>Out of range</v>
      </c>
      <c r="N469" s="170" t="e">
        <f>Calc!AQ510</f>
        <v>#VALUE!</v>
      </c>
      <c r="O469" s="170" t="str">
        <f>Calc!AW510</f>
        <v>Out of range</v>
      </c>
      <c r="P469" s="170" t="e">
        <f>Calc!AY510</f>
        <v>#VALUE!</v>
      </c>
      <c r="Q469" s="171" t="e">
        <f>Calc!BC510</f>
        <v>#VALUE!</v>
      </c>
      <c r="R469" s="170" t="e">
        <f>Calc!BD510</f>
        <v>#VALUE!</v>
      </c>
      <c r="S469" s="67">
        <f>Input!E510</f>
        <v>0</v>
      </c>
      <c r="T469" s="65"/>
      <c r="U469" s="65">
        <f>Input!K469</f>
        <v>7.14849820801972E-3</v>
      </c>
      <c r="W469" s="65">
        <f>Calc!AS469</f>
        <v>2.2043628482030028E-5</v>
      </c>
      <c r="X469" s="65">
        <f>Calc!AT469</f>
        <v>5.2971093808689326E-8</v>
      </c>
      <c r="Y469" s="65">
        <f>Calc!AN469</f>
        <v>0.99472966435213428</v>
      </c>
      <c r="Z469" s="65">
        <f>Calc!AO469</f>
        <v>2.3030589061554911E-3</v>
      </c>
      <c r="AA469" s="65">
        <f t="shared" si="64"/>
        <v>1.2992364063865349</v>
      </c>
      <c r="AB469" s="65">
        <f t="shared" si="65"/>
        <v>7.4308296402875857E-4</v>
      </c>
    </row>
    <row r="470" spans="1:28" x14ac:dyDescent="0.2">
      <c r="A470" s="13">
        <f>Input!A511</f>
        <v>10073</v>
      </c>
      <c r="B470" s="13" t="str">
        <f>Input!B511</f>
        <v>Hu1-13</v>
      </c>
      <c r="C470" s="165">
        <f>Calc!O511*1000</f>
        <v>13697.401496434799</v>
      </c>
      <c r="D470" s="165">
        <f>Calc!P511*1000</f>
        <v>11.830228270099946</v>
      </c>
      <c r="E470" s="165">
        <f>Calc!X511</f>
        <v>1.0359686608007588</v>
      </c>
      <c r="F470" s="165">
        <f>Calc!Y511</f>
        <v>3.5915604036104831E-2</v>
      </c>
      <c r="G470" s="165">
        <f>Calc!AN511</f>
        <v>1.003073214998031</v>
      </c>
      <c r="H470" s="166">
        <f>Calc!AO511</f>
        <v>7.1604019404567952E-3</v>
      </c>
      <c r="I470" s="15">
        <f>Calc!AH511</f>
        <v>40532.933024056198</v>
      </c>
      <c r="J470" s="15">
        <f>Calc!AI511</f>
        <v>1434.2731374596453</v>
      </c>
      <c r="K470" s="15">
        <f>Calc!AJ511</f>
        <v>-43.414698654145937</v>
      </c>
      <c r="L470" s="15">
        <f>Calc!AK511</f>
        <v>2.7109550100316833</v>
      </c>
      <c r="M470" s="167" t="str">
        <f>Calc!AP511</f>
        <v>Out of range</v>
      </c>
      <c r="N470" s="167" t="e">
        <f>Calc!AQ511</f>
        <v>#VALUE!</v>
      </c>
      <c r="O470" s="167" t="str">
        <f>Calc!AW511</f>
        <v>Out of range</v>
      </c>
      <c r="P470" s="167">
        <f>Calc!AX511</f>
        <v>0</v>
      </c>
      <c r="Q470" s="172" t="e">
        <f>Calc!BC511</f>
        <v>#VALUE!</v>
      </c>
      <c r="R470" s="167" t="e">
        <f>Calc!BD511</f>
        <v>#VALUE!</v>
      </c>
      <c r="S470" s="15">
        <f>Input!E511</f>
        <v>0</v>
      </c>
      <c r="T470" s="65"/>
      <c r="U470" s="65">
        <f>Input!K470</f>
        <v>7.1475009435866049E-3</v>
      </c>
      <c r="W470" s="65">
        <f>Calc!AS470</f>
        <v>1.0839332324206711E-3</v>
      </c>
      <c r="X470" s="65">
        <f>Calc!AT470</f>
        <v>1.3719259655174454E-6</v>
      </c>
      <c r="Y470" s="65">
        <f>Calc!AN470</f>
        <v>0.28544558336719533</v>
      </c>
      <c r="Z470" s="65">
        <f>Calc!AO470</f>
        <v>5.1901776115099183E-4</v>
      </c>
      <c r="AA470" s="65">
        <f t="shared" si="64"/>
        <v>0.95658530134585407</v>
      </c>
      <c r="AB470" s="65">
        <f t="shared" si="65"/>
        <v>1.4342731374596454</v>
      </c>
    </row>
    <row r="471" spans="1:28" x14ac:dyDescent="0.2">
      <c r="A471" s="13">
        <f>Input!A513</f>
        <v>10073</v>
      </c>
      <c r="B471" s="13" t="str">
        <f>Input!B513</f>
        <v>Hu1-13</v>
      </c>
      <c r="C471" s="165">
        <f>Calc!O513*1000</f>
        <v>13697.401496434799</v>
      </c>
      <c r="D471" s="165">
        <f>Calc!P513*1000</f>
        <v>11.830228270099946</v>
      </c>
      <c r="E471" s="165">
        <f>Calc!X513</f>
        <v>1.0359686608007588</v>
      </c>
      <c r="F471" s="165">
        <f>Calc!Y513</f>
        <v>3.5915604036104831E-2</v>
      </c>
      <c r="G471" s="165">
        <f>Calc!AN513</f>
        <v>1.003073214998031</v>
      </c>
      <c r="H471" s="166">
        <f>Calc!AO513</f>
        <v>7.1604019404567952E-3</v>
      </c>
      <c r="I471" s="15">
        <f>Calc!AH513</f>
        <v>40532.933024056198</v>
      </c>
      <c r="J471" s="15">
        <f>Calc!AI513</f>
        <v>1434.2731374596453</v>
      </c>
      <c r="K471" s="15">
        <f>Calc!AJ513</f>
        <v>-43.414698654145937</v>
      </c>
      <c r="L471" s="15">
        <f>Calc!AK513</f>
        <v>2.7109550100316833</v>
      </c>
      <c r="M471" s="167" t="str">
        <f>Calc!AP513</f>
        <v>Out of range</v>
      </c>
      <c r="N471" s="167" t="e">
        <f>Calc!AQ513</f>
        <v>#VALUE!</v>
      </c>
      <c r="O471" s="167" t="str">
        <f>Calc!AW513</f>
        <v>Out of range</v>
      </c>
      <c r="P471" s="167">
        <f>Calc!AX513</f>
        <v>0</v>
      </c>
      <c r="Q471" s="172" t="e">
        <f>Calc!BC513</f>
        <v>#VALUE!</v>
      </c>
      <c r="R471" s="167" t="e">
        <f>Calc!BD513</f>
        <v>#VALUE!</v>
      </c>
      <c r="S471" s="15">
        <f>Input!E513</f>
        <v>0</v>
      </c>
      <c r="T471" s="65"/>
      <c r="U471" s="65">
        <f>Input!K471</f>
        <v>7.1478225676225573E-3</v>
      </c>
      <c r="W471" s="65">
        <f>Calc!AS471</f>
        <v>2.2009850974893036E-5</v>
      </c>
      <c r="X471" s="65">
        <f>Calc!AT471</f>
        <v>8.9422593826703943E-8</v>
      </c>
      <c r="Y471" s="65">
        <f>Calc!AN471</f>
        <v>0.99306902152614918</v>
      </c>
      <c r="Z471" s="65">
        <f>Calc!AO471</f>
        <v>2.4744612453822925E-3</v>
      </c>
      <c r="AA471" s="65">
        <f t="shared" si="64"/>
        <v>0.95658530134585407</v>
      </c>
      <c r="AB471" s="65">
        <f t="shared" si="65"/>
        <v>1.4342731374596454</v>
      </c>
    </row>
    <row r="472" spans="1:28" x14ac:dyDescent="0.2">
      <c r="A472" s="13">
        <f>Input!A515</f>
        <v>10073</v>
      </c>
      <c r="B472" s="13" t="str">
        <f>Input!B515</f>
        <v>Hu1-13</v>
      </c>
      <c r="C472" s="165">
        <f>Calc!O515*1000</f>
        <v>13697.477990678713</v>
      </c>
      <c r="D472" s="165">
        <f>Calc!P515*1000</f>
        <v>11.830367828914857</v>
      </c>
      <c r="E472" s="165">
        <f>Calc!X515</f>
        <v>0.99236414618723934</v>
      </c>
      <c r="F472" s="165">
        <f>Calc!Y515</f>
        <v>3.4406598874300393E-2</v>
      </c>
      <c r="G472" s="165">
        <f>Calc!AN515</f>
        <v>1.003067207626904</v>
      </c>
      <c r="H472" s="166">
        <f>Calc!AO515</f>
        <v>7.1603598089783954E-3</v>
      </c>
      <c r="I472" s="15">
        <f>Calc!AH515</f>
        <v>42313.934378539627</v>
      </c>
      <c r="J472" s="15">
        <f>Calc!AI515</f>
        <v>1497.4074719793896</v>
      </c>
      <c r="K472" s="15">
        <f>Calc!AJ515</f>
        <v>-1.4246811509089907</v>
      </c>
      <c r="L472" s="15">
        <f>Calc!AK515</f>
        <v>2.8294336728900413</v>
      </c>
      <c r="M472" s="167" t="str">
        <f>Calc!AP515</f>
        <v>Out of range</v>
      </c>
      <c r="N472" s="167" t="e">
        <f>Calc!AQ515</f>
        <v>#VALUE!</v>
      </c>
      <c r="O472" s="167" t="str">
        <f>Calc!AW515</f>
        <v>Out of range</v>
      </c>
      <c r="P472" s="167">
        <f>Calc!AX515</f>
        <v>278.52207740249997</v>
      </c>
      <c r="Q472" s="172" t="e">
        <f>Calc!BC515</f>
        <v>#VALUE!</v>
      </c>
      <c r="R472" s="167" t="e">
        <f>Calc!BD515</f>
        <v>#VALUE!</v>
      </c>
      <c r="S472" s="15">
        <f>Input!E515</f>
        <v>0</v>
      </c>
      <c r="T472" s="65"/>
      <c r="U472" s="65">
        <f>Input!K472</f>
        <v>7.1469238717610604E-3</v>
      </c>
      <c r="W472" s="65">
        <f>Calc!AS472</f>
        <v>2.8939977985849389E-4</v>
      </c>
      <c r="X472" s="65">
        <f>Calc!AT472</f>
        <v>4.6445469165738114E-7</v>
      </c>
      <c r="Y472" s="65">
        <f>Calc!AN472</f>
        <v>0.27968440157595648</v>
      </c>
      <c r="Z472" s="65">
        <f>Calc!AO472</f>
        <v>6.9474872617208733E-4</v>
      </c>
      <c r="AA472" s="65">
        <f t="shared" si="64"/>
        <v>0.99857531884909101</v>
      </c>
      <c r="AB472" s="65">
        <f t="shared" si="65"/>
        <v>1.4974074719793895</v>
      </c>
    </row>
    <row r="473" spans="1:28" x14ac:dyDescent="0.2">
      <c r="A473" s="65">
        <f>Input!A516</f>
        <v>10415</v>
      </c>
      <c r="B473" s="65" t="str">
        <f>Input!B516</f>
        <v>AF18-071</v>
      </c>
      <c r="C473" s="169">
        <f>Calc!O516*1000</f>
        <v>6.4694834895764801</v>
      </c>
      <c r="D473" s="169">
        <f>Calc!P516*1000</f>
        <v>2.9967757876769925E-2</v>
      </c>
      <c r="E473" s="169">
        <f>Calc!X516</f>
        <v>1.4431711784569377</v>
      </c>
      <c r="F473" s="169">
        <f>Calc!Y516</f>
        <v>1.2064671420950822E-2</v>
      </c>
      <c r="G473" s="169">
        <f>Calc!AN516</f>
        <v>1.5590325766438873</v>
      </c>
      <c r="H473" s="68">
        <f>Calc!AO516</f>
        <v>5.5485368726225386E-2</v>
      </c>
      <c r="I473" s="67">
        <f>Calc!AH516</f>
        <v>21.4249991715817</v>
      </c>
      <c r="J473" s="67">
        <f>Calc!AI516</f>
        <v>0.7769481317329302</v>
      </c>
      <c r="K473" s="67">
        <f>Calc!AJ516</f>
        <v>320.6886334613468</v>
      </c>
      <c r="L473" s="67">
        <f>Calc!AK516</f>
        <v>18.758067094034914</v>
      </c>
      <c r="M473" s="170" t="str">
        <f>Calc!AP516</f>
        <v>Out of range</v>
      </c>
      <c r="N473" s="170" t="e">
        <f>Calc!AQ516</f>
        <v>#VALUE!</v>
      </c>
      <c r="O473" s="170" t="str">
        <f>Calc!AW516</f>
        <v>Out of range</v>
      </c>
      <c r="P473" s="170" t="e">
        <f>Calc!AY516</f>
        <v>#VALUE!</v>
      </c>
      <c r="Q473" s="171" t="e">
        <f>Calc!BC516</f>
        <v>#VALUE!</v>
      </c>
      <c r="R473" s="170" t="e">
        <f>Calc!BD516</f>
        <v>#VALUE!</v>
      </c>
      <c r="S473" s="67">
        <f>Input!E516</f>
        <v>0</v>
      </c>
      <c r="T473" s="65"/>
      <c r="U473" s="65">
        <f>Input!K473</f>
        <v>7.1472077006974888E-3</v>
      </c>
      <c r="W473" s="65">
        <f>Calc!AS473</f>
        <v>2.2040150732753498E-5</v>
      </c>
      <c r="X473" s="65">
        <f>Calc!AT473</f>
        <v>6.4206076096192142E-8</v>
      </c>
      <c r="Y473" s="65">
        <f>Calc!AN473</f>
        <v>0.99443975044743094</v>
      </c>
      <c r="Z473" s="65">
        <f>Calc!AO473</f>
        <v>2.3154461373361915E-3</v>
      </c>
      <c r="AA473" s="65">
        <f t="shared" si="64"/>
        <v>1.3206886334613468</v>
      </c>
      <c r="AB473" s="65">
        <f t="shared" si="65"/>
        <v>7.7694813173293019E-4</v>
      </c>
    </row>
    <row r="474" spans="1:28" x14ac:dyDescent="0.2">
      <c r="A474" s="13">
        <f>Input!A517</f>
        <v>10073</v>
      </c>
      <c r="B474" s="13" t="str">
        <f>Input!B517</f>
        <v>Hu1-13</v>
      </c>
      <c r="C474" s="165">
        <f>Calc!O517*1000</f>
        <v>13697.477990678713</v>
      </c>
      <c r="D474" s="165">
        <f>Calc!P517*1000</f>
        <v>11.830367828914857</v>
      </c>
      <c r="E474" s="165">
        <f>Calc!X517</f>
        <v>0.99236414618723934</v>
      </c>
      <c r="F474" s="165">
        <f>Calc!Y517</f>
        <v>3.4406598874300393E-2</v>
      </c>
      <c r="G474" s="165">
        <f>Calc!AN517</f>
        <v>1.003067207626904</v>
      </c>
      <c r="H474" s="166">
        <f>Calc!AO517</f>
        <v>7.1603598089783954E-3</v>
      </c>
      <c r="I474" s="15">
        <f>Calc!AH517</f>
        <v>42313.934378539627</v>
      </c>
      <c r="J474" s="15">
        <f>Calc!AI517</f>
        <v>1497.4074719793896</v>
      </c>
      <c r="K474" s="15">
        <f>Calc!AJ517</f>
        <v>-1.4246811509089907</v>
      </c>
      <c r="L474" s="15">
        <f>Calc!AK517</f>
        <v>2.8294336728900413</v>
      </c>
      <c r="M474" s="167" t="str">
        <f>Calc!AP517</f>
        <v>Out of range</v>
      </c>
      <c r="N474" s="167" t="e">
        <f>Calc!AQ517</f>
        <v>#VALUE!</v>
      </c>
      <c r="O474" s="167" t="str">
        <f>Calc!AW517</f>
        <v>Out of range</v>
      </c>
      <c r="P474" s="167">
        <f>Calc!AX517</f>
        <v>267.6630097259</v>
      </c>
      <c r="Q474" s="172" t="e">
        <f>Calc!BC517</f>
        <v>#VALUE!</v>
      </c>
      <c r="R474" s="167" t="e">
        <f>Calc!BD517</f>
        <v>#VALUE!</v>
      </c>
      <c r="S474" s="15">
        <f>Input!E517</f>
        <v>0</v>
      </c>
      <c r="T474" s="65"/>
      <c r="U474" s="65">
        <f>Input!K474</f>
        <v>7.1451044519717441E-3</v>
      </c>
      <c r="W474" s="65">
        <f>Calc!AS474</f>
        <v>4.621237091352368E-4</v>
      </c>
      <c r="X474" s="65">
        <f>Calc!AT474</f>
        <v>8.7114368477991329E-7</v>
      </c>
      <c r="Y474" s="65">
        <f>Calc!AN474</f>
        <v>0.28293236442820519</v>
      </c>
      <c r="Z474" s="65">
        <f>Calc!AO474</f>
        <v>6.6361477292434712E-4</v>
      </c>
      <c r="AA474" s="65">
        <f t="shared" si="64"/>
        <v>0.99857531884909101</v>
      </c>
      <c r="AB474" s="65">
        <f t="shared" si="65"/>
        <v>1.4974074719793895</v>
      </c>
    </row>
    <row r="475" spans="1:28" x14ac:dyDescent="0.2">
      <c r="A475" s="13">
        <f>Input!A519</f>
        <v>10073</v>
      </c>
      <c r="B475" s="13" t="str">
        <f>Input!B519</f>
        <v>Hu1-13</v>
      </c>
      <c r="C475" s="165">
        <f>Calc!O519*1000</f>
        <v>13697.477990678713</v>
      </c>
      <c r="D475" s="165">
        <f>Calc!P519*1000</f>
        <v>11.830367828914857</v>
      </c>
      <c r="E475" s="165">
        <f>Calc!X519</f>
        <v>0.99236414618723934</v>
      </c>
      <c r="F475" s="165">
        <f>Calc!Y519</f>
        <v>3.4406598874300393E-2</v>
      </c>
      <c r="G475" s="165">
        <f>Calc!AN519</f>
        <v>1.003067207626904</v>
      </c>
      <c r="H475" s="166">
        <f>Calc!AO519</f>
        <v>7.1603598089783954E-3</v>
      </c>
      <c r="I475" s="15">
        <f>Calc!AH519</f>
        <v>42313.934378539627</v>
      </c>
      <c r="J475" s="15">
        <f>Calc!AI519</f>
        <v>1497.4074719793896</v>
      </c>
      <c r="K475" s="15">
        <f>Calc!AJ519</f>
        <v>-1.4246811509089907</v>
      </c>
      <c r="L475" s="15">
        <f>Calc!AK519</f>
        <v>2.8294336728900413</v>
      </c>
      <c r="M475" s="167" t="str">
        <f>Calc!AP519</f>
        <v>Out of range</v>
      </c>
      <c r="N475" s="167" t="e">
        <f>Calc!AQ519</f>
        <v>#VALUE!</v>
      </c>
      <c r="O475" s="167" t="str">
        <f>Calc!AW519</f>
        <v>Out of range</v>
      </c>
      <c r="P475" s="167">
        <f>Calc!AX519</f>
        <v>266.60787337260001</v>
      </c>
      <c r="Q475" s="172" t="e">
        <f>Calc!BC519</f>
        <v>#VALUE!</v>
      </c>
      <c r="R475" s="167" t="e">
        <f>Calc!BD519</f>
        <v>#VALUE!</v>
      </c>
      <c r="S475" s="15">
        <f>Input!E519</f>
        <v>0</v>
      </c>
      <c r="T475" s="65"/>
      <c r="U475" s="65">
        <f>Input!K475</f>
        <v>7.1450404990121954E-3</v>
      </c>
      <c r="W475" s="65">
        <f>Calc!AS475</f>
        <v>2.2017865993528585E-5</v>
      </c>
      <c r="X475" s="65">
        <f>Calc!AT475</f>
        <v>6.9408534668540209E-8</v>
      </c>
      <c r="Y475" s="65">
        <f>Calc!AN475</f>
        <v>0.99492126505513556</v>
      </c>
      <c r="Z475" s="65">
        <f>Calc!AO475</f>
        <v>2.1173213287114909E-3</v>
      </c>
      <c r="AA475" s="65">
        <f t="shared" si="64"/>
        <v>0.99857531884909101</v>
      </c>
      <c r="AB475" s="65">
        <f t="shared" si="65"/>
        <v>1.4974074719793895</v>
      </c>
    </row>
    <row r="476" spans="1:28" x14ac:dyDescent="0.2">
      <c r="T476" s="65"/>
      <c r="U476" s="65">
        <f>Input!K476</f>
        <v>7.1436643349119368E-3</v>
      </c>
      <c r="W476" s="65">
        <f>Calc!AS476</f>
        <v>9.5066982347256587E-4</v>
      </c>
      <c r="X476" s="65">
        <f>Calc!AT476</f>
        <v>1.8273882392398826E-6</v>
      </c>
      <c r="Y476" s="65">
        <f>Calc!AN476</f>
        <v>0.28046104492519458</v>
      </c>
      <c r="Z476" s="65">
        <f>Calc!AO476</f>
        <v>6.5435166941307105E-4</v>
      </c>
      <c r="AA476" s="65">
        <f t="shared" si="64"/>
        <v>1</v>
      </c>
      <c r="AB476" s="65">
        <f t="shared" si="65"/>
        <v>0</v>
      </c>
    </row>
    <row r="477" spans="1:28" x14ac:dyDescent="0.2">
      <c r="T477" s="65"/>
      <c r="U477" s="65">
        <f>Input!K477</f>
        <v>7.1450404990121954E-3</v>
      </c>
      <c r="W477" s="65">
        <f>Calc!AS477</f>
        <v>2.2017865993528585E-5</v>
      </c>
      <c r="X477" s="65">
        <f>Calc!AT477</f>
        <v>6.9408534668540209E-8</v>
      </c>
      <c r="Y477" s="65">
        <f>Calc!AN477</f>
        <v>0.99492126505513556</v>
      </c>
      <c r="Z477" s="65">
        <f>Calc!AO477</f>
        <v>2.1173213287114909E-3</v>
      </c>
      <c r="AA477" s="65">
        <f t="shared" si="64"/>
        <v>1</v>
      </c>
      <c r="AB477" s="65">
        <f t="shared" si="65"/>
        <v>0</v>
      </c>
    </row>
    <row r="479" spans="1:28" x14ac:dyDescent="0.2">
      <c r="T479" s="65"/>
      <c r="U479" s="65">
        <f>Input!K479</f>
        <v>7.1712068439352943E-3</v>
      </c>
      <c r="W479" s="65">
        <f>Calc!AS479</f>
        <v>2.0715678187949959E-5</v>
      </c>
      <c r="X479" s="65">
        <f>Calc!AT479</f>
        <v>9.6241134237737827E-8</v>
      </c>
      <c r="Y479" s="65">
        <f>Calc!AN479</f>
        <v>1.0026470217785961</v>
      </c>
      <c r="Z479" s="65">
        <f>Calc!AO479</f>
        <v>2.4728196541822694E-3</v>
      </c>
      <c r="AA479" s="65">
        <f t="shared" ref="AA479:AA493" si="66">1+K479/1000</f>
        <v>1</v>
      </c>
      <c r="AB479" s="65">
        <f t="shared" ref="AB479:AB493" si="67">J479/1000</f>
        <v>0</v>
      </c>
    </row>
    <row r="480" spans="1:28" x14ac:dyDescent="0.2">
      <c r="H480" s="72"/>
      <c r="T480" s="65"/>
      <c r="U480" s="65">
        <f>Input!K480</f>
        <v>7.1992260945302191E-3</v>
      </c>
      <c r="W480" s="65">
        <f>Calc!AS480</f>
        <v>3.0137606067470813E-5</v>
      </c>
      <c r="X480" s="65">
        <f>Calc!AT480</f>
        <v>3.0010198806419833E-7</v>
      </c>
      <c r="Y480" s="65">
        <f>Calc!AN480</f>
        <v>3.212944710301912E-3</v>
      </c>
      <c r="Z480" s="65">
        <f>Calc!AO480</f>
        <v>1.8719945426114794E-4</v>
      </c>
      <c r="AA480" s="65">
        <f t="shared" si="66"/>
        <v>1</v>
      </c>
      <c r="AB480" s="65">
        <f t="shared" si="67"/>
        <v>0</v>
      </c>
    </row>
    <row r="481" spans="1:28" x14ac:dyDescent="0.2">
      <c r="H481" s="72"/>
      <c r="O481" s="72"/>
      <c r="T481" s="65"/>
      <c r="U481" s="65">
        <f>Input!K481</f>
        <v>7.1959079247248467E-3</v>
      </c>
      <c r="W481" s="65">
        <f>Calc!AS481</f>
        <v>2.1361555611943001E-5</v>
      </c>
      <c r="X481" s="65">
        <f>Calc!AT481</f>
        <v>7.2309645230170218E-8</v>
      </c>
      <c r="Y481" s="65">
        <f>Calc!AN481</f>
        <v>1.0109369479467043</v>
      </c>
      <c r="Z481" s="65">
        <f>Calc!AO481</f>
        <v>1.9083115239565118E-3</v>
      </c>
      <c r="AA481" s="65">
        <f t="shared" si="66"/>
        <v>1</v>
      </c>
      <c r="AB481" s="65">
        <f t="shared" si="67"/>
        <v>0</v>
      </c>
    </row>
    <row r="482" spans="1:28" x14ac:dyDescent="0.2">
      <c r="H482" s="72"/>
      <c r="T482" s="65"/>
      <c r="U482" s="65">
        <f>Input!K482</f>
        <v>7.1899776856717851E-3</v>
      </c>
      <c r="W482" s="65">
        <f>Calc!AS482</f>
        <v>1.4650901709978219E-5</v>
      </c>
      <c r="X482" s="65">
        <f>Calc!AT482</f>
        <v>1.0706764016888661E-7</v>
      </c>
      <c r="Y482" s="65">
        <f>Calc!AN482</f>
        <v>0.21842310185051153</v>
      </c>
      <c r="Z482" s="65">
        <f>Calc!AO482</f>
        <v>1.0246803737837681E-3</v>
      </c>
      <c r="AA482" s="65">
        <f t="shared" si="66"/>
        <v>1</v>
      </c>
      <c r="AB482" s="65">
        <f t="shared" si="67"/>
        <v>0</v>
      </c>
    </row>
    <row r="483" spans="1:28" x14ac:dyDescent="0.2">
      <c r="H483" s="72"/>
      <c r="T483" s="65"/>
      <c r="U483" s="65">
        <f>Input!K483</f>
        <v>7.192754143880817E-3</v>
      </c>
      <c r="W483" s="65">
        <f>Calc!AS483</f>
        <v>2.1440996704479795E-5</v>
      </c>
      <c r="X483" s="65">
        <f>Calc!AT483</f>
        <v>8.4917310375384572E-8</v>
      </c>
      <c r="Y483" s="65">
        <f>Calc!AN483</f>
        <v>1.0095451934626691</v>
      </c>
      <c r="Z483" s="65">
        <f>Calc!AO483</f>
        <v>2.9986470812407443E-3</v>
      </c>
      <c r="AA483" s="65">
        <f t="shared" si="66"/>
        <v>1</v>
      </c>
      <c r="AB483" s="65">
        <f t="shared" si="67"/>
        <v>0</v>
      </c>
    </row>
    <row r="484" spans="1:28" x14ac:dyDescent="0.2">
      <c r="H484" s="72"/>
      <c r="T484" s="65"/>
      <c r="U484" s="65">
        <f>Input!K484</f>
        <v>7.18183312014765E-3</v>
      </c>
      <c r="W484" s="65">
        <f>Calc!AS484</f>
        <v>1.6224425441527432E-5</v>
      </c>
      <c r="X484" s="65">
        <f>Calc!AT484</f>
        <v>1.1426953237972458E-7</v>
      </c>
      <c r="Y484" s="65">
        <f>Calc!AN484</f>
        <v>0.23600184375723607</v>
      </c>
      <c r="Z484" s="65">
        <f>Calc!AO484</f>
        <v>1.034352320979615E-3</v>
      </c>
      <c r="AA484" s="65">
        <f t="shared" si="66"/>
        <v>1</v>
      </c>
      <c r="AB484" s="65">
        <f t="shared" si="67"/>
        <v>0</v>
      </c>
    </row>
    <row r="485" spans="1:28" x14ac:dyDescent="0.2">
      <c r="H485" s="72"/>
      <c r="T485" s="65"/>
      <c r="U485" s="65">
        <f>Input!K485</f>
        <v>7.1852568021776222E-3</v>
      </c>
      <c r="W485" s="65">
        <f>Calc!AS485</f>
        <v>2.1257971266756468E-5</v>
      </c>
      <c r="X485" s="65">
        <f>Calc!AT485</f>
        <v>7.2679896168923615E-8</v>
      </c>
      <c r="Y485" s="65">
        <f>Calc!AN485</f>
        <v>1.007193151445809</v>
      </c>
      <c r="Z485" s="65">
        <f>Calc!AO485</f>
        <v>2.9251257478981468E-3</v>
      </c>
      <c r="AA485" s="65">
        <f t="shared" si="66"/>
        <v>1</v>
      </c>
      <c r="AB485" s="65">
        <f t="shared" si="67"/>
        <v>0</v>
      </c>
    </row>
    <row r="486" spans="1:28" x14ac:dyDescent="0.2">
      <c r="A486" s="65"/>
      <c r="B486" s="65"/>
      <c r="C486" s="169"/>
      <c r="D486" s="169"/>
      <c r="E486" s="169"/>
      <c r="F486" s="169"/>
      <c r="G486" s="169"/>
      <c r="H486" s="68"/>
      <c r="I486" s="67"/>
      <c r="J486" s="67"/>
      <c r="K486" s="67"/>
      <c r="L486" s="67"/>
      <c r="M486" s="170"/>
      <c r="N486" s="170"/>
      <c r="O486" s="170"/>
      <c r="P486" s="170"/>
      <c r="Q486" s="171"/>
      <c r="R486" s="170"/>
      <c r="S486" s="67"/>
      <c r="T486" s="65"/>
      <c r="U486" s="65">
        <f>Input!K486</f>
        <v>7.1780080531725311E-3</v>
      </c>
      <c r="W486" s="65">
        <f>Calc!AS486</f>
        <v>3.8120975441105487E-5</v>
      </c>
      <c r="X486" s="65">
        <f>Calc!AT486</f>
        <v>2.9162966050234687E-7</v>
      </c>
      <c r="Y486" s="65">
        <f>Calc!AN486</f>
        <v>0.29161869953435865</v>
      </c>
      <c r="Z486" s="65">
        <f>Calc!AO486</f>
        <v>1.5844725205987485E-3</v>
      </c>
      <c r="AA486" s="65">
        <f t="shared" si="66"/>
        <v>1</v>
      </c>
      <c r="AB486" s="65">
        <f t="shared" si="67"/>
        <v>0</v>
      </c>
    </row>
    <row r="487" spans="1:28" x14ac:dyDescent="0.2">
      <c r="H487" s="72"/>
      <c r="T487" s="65"/>
      <c r="U487" s="65">
        <f>Input!K487</f>
        <v>7.1839363389335923E-3</v>
      </c>
      <c r="W487" s="65">
        <f>Calc!AS487</f>
        <v>2.1344430798917529E-5</v>
      </c>
      <c r="X487" s="65">
        <f>Calc!AT487</f>
        <v>6.6444676395366644E-8</v>
      </c>
      <c r="Y487" s="65">
        <f>Calc!AN487</f>
        <v>1.0066306813588486</v>
      </c>
      <c r="Z487" s="65">
        <f>Calc!AO487</f>
        <v>2.686986112615516E-3</v>
      </c>
      <c r="AA487" s="65">
        <f t="shared" si="66"/>
        <v>1</v>
      </c>
      <c r="AB487" s="65">
        <f t="shared" si="67"/>
        <v>0</v>
      </c>
    </row>
    <row r="488" spans="1:28" x14ac:dyDescent="0.2">
      <c r="H488" s="72"/>
      <c r="T488" s="65"/>
      <c r="U488" s="65">
        <f>Input!K488</f>
        <v>7.1779238306882501E-3</v>
      </c>
      <c r="W488" s="65">
        <f>Calc!AS488</f>
        <v>1.232287499925054E-4</v>
      </c>
      <c r="X488" s="65">
        <f>Calc!AT488</f>
        <v>4.9248950026139084E-7</v>
      </c>
      <c r="Y488" s="65">
        <f>Calc!AN488</f>
        <v>0.30949459570045385</v>
      </c>
      <c r="Z488" s="65">
        <f>Calc!AO488</f>
        <v>1.3476438726384558E-3</v>
      </c>
      <c r="AA488" s="65">
        <f t="shared" si="66"/>
        <v>1</v>
      </c>
      <c r="AB488" s="65">
        <f t="shared" si="67"/>
        <v>0</v>
      </c>
    </row>
    <row r="489" spans="1:28" x14ac:dyDescent="0.2">
      <c r="H489" s="72"/>
      <c r="T489" s="65"/>
      <c r="U489" s="65">
        <f>Input!K489</f>
        <v>7.1833577668276669E-3</v>
      </c>
      <c r="W489" s="65">
        <f>Calc!AS489</f>
        <v>2.1226781922002495E-5</v>
      </c>
      <c r="X489" s="65">
        <f>Calc!AT489</f>
        <v>8.5905329632267018E-8</v>
      </c>
      <c r="Y489" s="65">
        <f>Calc!AN489</f>
        <v>1.0063136916063213</v>
      </c>
      <c r="Z489" s="65">
        <f>Calc!AO489</f>
        <v>2.488898821733213E-3</v>
      </c>
      <c r="AA489" s="65">
        <f t="shared" si="66"/>
        <v>1</v>
      </c>
      <c r="AB489" s="65">
        <f t="shared" si="67"/>
        <v>0</v>
      </c>
    </row>
    <row r="490" spans="1:28" x14ac:dyDescent="0.2">
      <c r="H490" s="72"/>
      <c r="T490" s="65"/>
      <c r="U490" s="65">
        <f>Input!K490</f>
        <v>7.1784619325030337E-3</v>
      </c>
      <c r="W490" s="65">
        <f>Calc!AS490</f>
        <v>4.8659547965665623E-4</v>
      </c>
      <c r="X490" s="65">
        <f>Calc!AT490</f>
        <v>1.0070001047358586E-6</v>
      </c>
      <c r="Y490" s="65">
        <f>Calc!AN490</f>
        <v>0.3959491828423346</v>
      </c>
      <c r="Z490" s="65">
        <f>Calc!AO490</f>
        <v>1.2794294149242446E-3</v>
      </c>
      <c r="AA490" s="65">
        <f t="shared" si="66"/>
        <v>1</v>
      </c>
      <c r="AB490" s="65">
        <f t="shared" si="67"/>
        <v>0</v>
      </c>
    </row>
    <row r="491" spans="1:28" x14ac:dyDescent="0.2">
      <c r="H491" s="72"/>
      <c r="T491" s="65"/>
      <c r="U491" s="65">
        <f>Input!K491</f>
        <v>7.1825839483904835E-3</v>
      </c>
      <c r="W491" s="65">
        <f>Calc!AS491</f>
        <v>2.1345899984356459E-5</v>
      </c>
      <c r="X491" s="65">
        <f>Calc!AT491</f>
        <v>7.2976323777512796E-8</v>
      </c>
      <c r="Y491" s="65">
        <f>Calc!AN491</f>
        <v>1.0057475486721692</v>
      </c>
      <c r="Z491" s="65">
        <f>Calc!AO491</f>
        <v>2.0822087182548509E-3</v>
      </c>
      <c r="AA491" s="65">
        <f t="shared" si="66"/>
        <v>1</v>
      </c>
      <c r="AB491" s="65">
        <f t="shared" si="67"/>
        <v>0</v>
      </c>
    </row>
    <row r="492" spans="1:28" x14ac:dyDescent="0.2">
      <c r="H492" s="72"/>
      <c r="T492" s="65"/>
      <c r="U492" s="65">
        <f>Input!K492</f>
        <v>7.1712858113390692E-3</v>
      </c>
      <c r="W492" s="65">
        <f>Calc!AS492</f>
        <v>7.0886489812087587E-4</v>
      </c>
      <c r="X492" s="65">
        <f>Calc!AT492</f>
        <v>1.6652286126511472E-6</v>
      </c>
      <c r="Y492" s="65">
        <f>Calc!AN492</f>
        <v>0.47860085493847165</v>
      </c>
      <c r="Z492" s="65">
        <f>Calc!AO492</f>
        <v>1.4755910148095809E-3</v>
      </c>
      <c r="AA492" s="65">
        <f t="shared" si="66"/>
        <v>1</v>
      </c>
      <c r="AB492" s="65">
        <f t="shared" si="67"/>
        <v>0</v>
      </c>
    </row>
    <row r="493" spans="1:28" x14ac:dyDescent="0.2">
      <c r="H493" s="72"/>
      <c r="T493" s="65"/>
      <c r="U493" s="65">
        <f>Input!K493</f>
        <v>7.1825839483904835E-3</v>
      </c>
      <c r="W493" s="65">
        <f>Calc!AS493</f>
        <v>2.1345899984356459E-5</v>
      </c>
      <c r="X493" s="65">
        <f>Calc!AT493</f>
        <v>7.2976323777512796E-8</v>
      </c>
      <c r="Y493" s="65">
        <f>Calc!AN493</f>
        <v>1.0057475486721692</v>
      </c>
      <c r="Z493" s="65">
        <f>Calc!AO493</f>
        <v>2.0822087182548509E-3</v>
      </c>
      <c r="AA493" s="65">
        <f t="shared" si="66"/>
        <v>1</v>
      </c>
      <c r="AB493" s="65">
        <f t="shared" si="67"/>
        <v>0</v>
      </c>
    </row>
    <row r="494" spans="1:28" x14ac:dyDescent="0.2">
      <c r="H494" s="72"/>
    </row>
    <row r="495" spans="1:28" x14ac:dyDescent="0.2">
      <c r="A495" s="65"/>
      <c r="B495" s="65"/>
      <c r="C495" s="169"/>
      <c r="D495" s="169"/>
      <c r="E495" s="169"/>
      <c r="F495" s="169"/>
      <c r="G495" s="169"/>
      <c r="H495" s="68"/>
      <c r="I495" s="67"/>
      <c r="J495" s="67"/>
      <c r="K495" s="67"/>
      <c r="L495" s="67"/>
      <c r="M495" s="170"/>
      <c r="N495" s="170"/>
      <c r="O495" s="170"/>
      <c r="P495" s="170"/>
      <c r="Q495" s="171"/>
      <c r="R495" s="170"/>
      <c r="S495" s="67"/>
      <c r="T495" s="65"/>
      <c r="U495" s="65">
        <f>Input!K495</f>
        <v>7.1569117752483839E-3</v>
      </c>
      <c r="W495" s="65">
        <f>Calc!AS495</f>
        <v>2.2319761034477581E-5</v>
      </c>
      <c r="X495" s="65">
        <f>Calc!AT495</f>
        <v>2.7828614949434197E-7</v>
      </c>
      <c r="Y495" s="65">
        <f>Calc!AN495</f>
        <v>0.9968212559245857</v>
      </c>
      <c r="Z495" s="65">
        <f>Calc!AO495</f>
        <v>2.6506690050031585E-3</v>
      </c>
      <c r="AA495" s="65">
        <f t="shared" ref="AA495:AA507" si="68">1+K495/1000</f>
        <v>1</v>
      </c>
      <c r="AB495" s="65">
        <f t="shared" ref="AB495:AB507" si="69">J495/1000</f>
        <v>0</v>
      </c>
    </row>
    <row r="496" spans="1:28" x14ac:dyDescent="0.2">
      <c r="H496" s="72"/>
      <c r="T496" s="65"/>
      <c r="U496" s="65">
        <f>Input!K496</f>
        <v>7.1566257601451983E-3</v>
      </c>
      <c r="W496" s="65">
        <f>Calc!AS496</f>
        <v>0.23781279731557611</v>
      </c>
      <c r="X496" s="65">
        <f>Calc!AT496</f>
        <v>4.6782687329227136E-4</v>
      </c>
      <c r="Y496" s="65">
        <f>Calc!AN496</f>
        <v>0.52953055294045148</v>
      </c>
      <c r="Z496" s="65">
        <f>Calc!AO496</f>
        <v>1.2314164811722038E-3</v>
      </c>
      <c r="AA496" s="65">
        <f t="shared" si="68"/>
        <v>1</v>
      </c>
      <c r="AB496" s="65">
        <f t="shared" si="69"/>
        <v>0</v>
      </c>
    </row>
    <row r="497" spans="1:28" x14ac:dyDescent="0.2">
      <c r="H497" s="72"/>
      <c r="T497" s="65"/>
      <c r="U497" s="65">
        <f>Input!K497</f>
        <v>7.1576149542448625E-3</v>
      </c>
      <c r="W497" s="65">
        <f>Calc!AS497</f>
        <v>2.1391367046572554E-5</v>
      </c>
      <c r="X497" s="65">
        <f>Calc!AT497</f>
        <v>2.8374538336878562E-7</v>
      </c>
      <c r="Y497" s="65">
        <f>Calc!AN497</f>
        <v>0.99712420951548109</v>
      </c>
      <c r="Z497" s="65">
        <f>Calc!AO497</f>
        <v>2.8071911373251765E-3</v>
      </c>
      <c r="AA497" s="65">
        <f t="shared" si="68"/>
        <v>1</v>
      </c>
      <c r="AB497" s="65">
        <f t="shared" si="69"/>
        <v>0</v>
      </c>
    </row>
    <row r="498" spans="1:28" x14ac:dyDescent="0.2">
      <c r="H498" s="72"/>
      <c r="T498" s="65"/>
      <c r="U498" s="65">
        <f>Input!K498</f>
        <v>7.1555084146032177E-3</v>
      </c>
      <c r="W498" s="65">
        <f>Calc!AS498</f>
        <v>7.772489343728553E-3</v>
      </c>
      <c r="X498" s="65">
        <f>Calc!AT498</f>
        <v>2.0980281796643633E-5</v>
      </c>
      <c r="Y498" s="65">
        <f>Calc!AN498</f>
        <v>0.94583419110986799</v>
      </c>
      <c r="Z498" s="65">
        <f>Calc!AO498</f>
        <v>3.0903172135044645E-3</v>
      </c>
      <c r="AA498" s="65">
        <f t="shared" si="68"/>
        <v>1</v>
      </c>
      <c r="AB498" s="65">
        <f t="shared" si="69"/>
        <v>0</v>
      </c>
    </row>
    <row r="499" spans="1:28" x14ac:dyDescent="0.2">
      <c r="H499" s="72"/>
      <c r="T499" s="65"/>
      <c r="U499" s="65">
        <f>Input!K499</f>
        <v>7.1592497675661802E-3</v>
      </c>
      <c r="W499" s="65">
        <f>Calc!AS499</f>
        <v>2.2416245400061075E-5</v>
      </c>
      <c r="X499" s="65">
        <f>Calc!AT499</f>
        <v>2.0998539842306927E-7</v>
      </c>
      <c r="Y499" s="65">
        <f>Calc!AN499</f>
        <v>0.99875293546923072</v>
      </c>
      <c r="Z499" s="65">
        <f>Calc!AO499</f>
        <v>3.5223640818158796E-3</v>
      </c>
      <c r="AA499" s="65">
        <f t="shared" si="68"/>
        <v>1</v>
      </c>
      <c r="AB499" s="65">
        <f t="shared" si="69"/>
        <v>0</v>
      </c>
    </row>
    <row r="500" spans="1:28" x14ac:dyDescent="0.2">
      <c r="H500" s="72"/>
      <c r="T500" s="65"/>
      <c r="U500" s="65">
        <f>Input!K500</f>
        <v>7.1601687142976624E-3</v>
      </c>
      <c r="W500" s="65">
        <f>Calc!AS500</f>
        <v>0.34801834282350907</v>
      </c>
      <c r="X500" s="65">
        <f>Calc!AT500</f>
        <v>8.7022590096069881E-4</v>
      </c>
      <c r="Y500" s="65">
        <f>Calc!AN500</f>
        <v>1.0372596487942523</v>
      </c>
      <c r="Z500" s="65">
        <f>Calc!AO500</f>
        <v>2.88011362835505E-3</v>
      </c>
      <c r="AA500" s="65">
        <f t="shared" si="68"/>
        <v>1</v>
      </c>
      <c r="AB500" s="65">
        <f t="shared" si="69"/>
        <v>0</v>
      </c>
    </row>
    <row r="501" spans="1:28" x14ac:dyDescent="0.2">
      <c r="H501" s="72"/>
      <c r="T501" s="65"/>
      <c r="U501" s="65">
        <f>Input!K501</f>
        <v>7.1609874225622939E-3</v>
      </c>
      <c r="W501" s="65">
        <f>Calc!AS501</f>
        <v>2.2152884242588998E-5</v>
      </c>
      <c r="X501" s="65">
        <f>Calc!AT501</f>
        <v>2.5154013127520761E-7</v>
      </c>
      <c r="Y501" s="65">
        <f>Calc!AN501</f>
        <v>0.9965102330331056</v>
      </c>
      <c r="Z501" s="65">
        <f>Calc!AO501</f>
        <v>2.8733622984424968E-3</v>
      </c>
      <c r="AA501" s="65">
        <f t="shared" si="68"/>
        <v>1</v>
      </c>
      <c r="AB501" s="65">
        <f t="shared" si="69"/>
        <v>0</v>
      </c>
    </row>
    <row r="502" spans="1:28" x14ac:dyDescent="0.2">
      <c r="H502" s="72"/>
      <c r="T502" s="65"/>
      <c r="U502" s="65">
        <f>Input!K502</f>
        <v>7.1602085838871603E-3</v>
      </c>
      <c r="W502" s="65">
        <f>Calc!AS502</f>
        <v>7.1478067752793265E-2</v>
      </c>
      <c r="X502" s="65">
        <f>Calc!AT502</f>
        <v>1.6000859474870035E-4</v>
      </c>
      <c r="Y502" s="65">
        <f>Calc!AN502</f>
        <v>0.40297883857070388</v>
      </c>
      <c r="Z502" s="65">
        <f>Calc!AO502</f>
        <v>1.1903091366005801E-3</v>
      </c>
      <c r="AA502" s="65">
        <f t="shared" si="68"/>
        <v>1</v>
      </c>
      <c r="AB502" s="65">
        <f t="shared" si="69"/>
        <v>0</v>
      </c>
    </row>
    <row r="503" spans="1:28" x14ac:dyDescent="0.2">
      <c r="H503" s="72"/>
      <c r="T503" s="65"/>
      <c r="U503" s="65">
        <f>Input!K503</f>
        <v>7.1602902569882689E-3</v>
      </c>
      <c r="W503" s="65">
        <f>Calc!AS503</f>
        <v>2.2570028319289546E-5</v>
      </c>
      <c r="X503" s="65">
        <f>Calc!AT503</f>
        <v>7.4369542651960217E-8</v>
      </c>
      <c r="Y503" s="65">
        <f>Calc!AN503</f>
        <v>0.99568424422127888</v>
      </c>
      <c r="Z503" s="65">
        <f>Calc!AO503</f>
        <v>2.0547394366741429E-3</v>
      </c>
      <c r="AA503" s="65">
        <f t="shared" si="68"/>
        <v>1</v>
      </c>
      <c r="AB503" s="65">
        <f t="shared" si="69"/>
        <v>0</v>
      </c>
    </row>
    <row r="504" spans="1:28" x14ac:dyDescent="0.2">
      <c r="H504" s="72"/>
      <c r="T504" s="65"/>
      <c r="U504" s="65">
        <f>Input!K504</f>
        <v>7.1524905931623153E-3</v>
      </c>
      <c r="W504" s="65">
        <f>Calc!AS504</f>
        <v>1.371847408668961E-2</v>
      </c>
      <c r="X504" s="65">
        <f>Calc!AT504</f>
        <v>3.2219187831584953E-5</v>
      </c>
      <c r="Y504" s="65">
        <f>Calc!AN504</f>
        <v>0.6409686849732964</v>
      </c>
      <c r="Z504" s="65">
        <f>Calc!AO504</f>
        <v>1.6642987589773816E-3</v>
      </c>
      <c r="AA504" s="65">
        <f t="shared" si="68"/>
        <v>1</v>
      </c>
      <c r="AB504" s="65">
        <f t="shared" si="69"/>
        <v>0</v>
      </c>
    </row>
    <row r="505" spans="1:28" x14ac:dyDescent="0.2">
      <c r="T505" s="65"/>
      <c r="U505" s="65">
        <f>Input!K505</f>
        <v>7.1590390536844647E-3</v>
      </c>
      <c r="W505" s="65">
        <f>Calc!AS505</f>
        <v>2.2784676147461907E-5</v>
      </c>
      <c r="X505" s="65">
        <f>Calc!AT505</f>
        <v>1.0117820517024277E-7</v>
      </c>
      <c r="Y505" s="65">
        <f>Calc!AN505</f>
        <v>0.9938166433008262</v>
      </c>
      <c r="Z505" s="65">
        <f>Calc!AO505</f>
        <v>2.2757008868816001E-3</v>
      </c>
      <c r="AA505" s="65">
        <f t="shared" si="68"/>
        <v>1</v>
      </c>
      <c r="AB505" s="65">
        <f t="shared" si="69"/>
        <v>0</v>
      </c>
    </row>
    <row r="506" spans="1:28" x14ac:dyDescent="0.2">
      <c r="H506" s="72"/>
      <c r="T506" s="65"/>
      <c r="U506" s="65">
        <f>Input!K506</f>
        <v>7.1599813991630049E-3</v>
      </c>
      <c r="W506" s="65">
        <f>Calc!AS506</f>
        <v>2.6276232666789374E-2</v>
      </c>
      <c r="X506" s="65">
        <f>Calc!AT506</f>
        <v>6.4859361474277509E-5</v>
      </c>
      <c r="Y506" s="65">
        <f>Calc!AN506</f>
        <v>0.33012223423701198</v>
      </c>
      <c r="Z506" s="65">
        <f>Calc!AO506</f>
        <v>8.7298851785873961E-4</v>
      </c>
      <c r="AA506" s="65">
        <f t="shared" si="68"/>
        <v>1</v>
      </c>
      <c r="AB506" s="65">
        <f t="shared" si="69"/>
        <v>0</v>
      </c>
    </row>
    <row r="507" spans="1:28" x14ac:dyDescent="0.2">
      <c r="A507" s="65"/>
      <c r="B507" s="65"/>
      <c r="C507" s="169"/>
      <c r="D507" s="169"/>
      <c r="E507" s="169"/>
      <c r="F507" s="169"/>
      <c r="G507" s="169"/>
      <c r="H507" s="68"/>
      <c r="I507" s="67"/>
      <c r="J507" s="67"/>
      <c r="K507" s="67"/>
      <c r="L507" s="67"/>
      <c r="M507" s="170"/>
      <c r="N507" s="170"/>
      <c r="O507" s="170"/>
      <c r="P507" s="170"/>
      <c r="Q507" s="171"/>
      <c r="R507" s="170"/>
      <c r="S507" s="67"/>
      <c r="T507" s="65"/>
      <c r="U507" s="65">
        <f>Input!K507</f>
        <v>7.1590390536844647E-3</v>
      </c>
      <c r="W507" s="65">
        <f>Calc!AS507</f>
        <v>2.2784676147461907E-5</v>
      </c>
      <c r="X507" s="65">
        <f>Calc!AT507</f>
        <v>1.0117820517024277E-7</v>
      </c>
      <c r="Y507" s="65">
        <f>Calc!AN507</f>
        <v>0.9938166433008262</v>
      </c>
      <c r="Z507" s="65">
        <f>Calc!AO507</f>
        <v>2.2757008868816001E-3</v>
      </c>
      <c r="AA507" s="65">
        <f t="shared" si="68"/>
        <v>1</v>
      </c>
      <c r="AB507" s="65">
        <f t="shared" si="69"/>
        <v>0</v>
      </c>
    </row>
    <row r="508" spans="1:28" x14ac:dyDescent="0.2">
      <c r="H508" s="72"/>
    </row>
    <row r="509" spans="1:28" x14ac:dyDescent="0.2">
      <c r="T509" s="65"/>
      <c r="U509" s="65">
        <f>Input!K509</f>
        <v>7.1624121469165405E-3</v>
      </c>
      <c r="W509" s="65">
        <f>Calc!AS509</f>
        <v>2.4747116484334096E-5</v>
      </c>
      <c r="X509" s="65">
        <f>Calc!AT509</f>
        <v>8.5821457774505456E-7</v>
      </c>
      <c r="Y509" s="65">
        <f>Calc!AN509</f>
        <v>1.003073214998031</v>
      </c>
      <c r="Z509" s="65">
        <f>Calc!AO509</f>
        <v>7.1604019404567952E-3</v>
      </c>
      <c r="AA509" s="65">
        <f>1+K509/1000</f>
        <v>1</v>
      </c>
      <c r="AB509" s="65">
        <f>J509/1000</f>
        <v>0</v>
      </c>
    </row>
    <row r="510" spans="1:28" x14ac:dyDescent="0.2">
      <c r="T510" s="65"/>
      <c r="U510" s="65">
        <f>Input!K510</f>
        <v>7.0896620798301321E-3</v>
      </c>
      <c r="W510" s="65">
        <f>Calc!AS510</f>
        <v>7.6316385740899398E-2</v>
      </c>
      <c r="X510" s="65">
        <f>Calc!AT510</f>
        <v>7.2938539548330131E-4</v>
      </c>
      <c r="Y510" s="65">
        <f>Calc!AN510</f>
        <v>1.558985211980755</v>
      </c>
      <c r="Z510" s="65">
        <f>Calc!AO510</f>
        <v>5.5484912108304786E-2</v>
      </c>
      <c r="AA510" s="65">
        <f>1+K510/1000</f>
        <v>1</v>
      </c>
      <c r="AB510" s="65">
        <f>J510/1000</f>
        <v>0</v>
      </c>
    </row>
    <row r="511" spans="1:28" x14ac:dyDescent="0.2">
      <c r="T511" s="65"/>
      <c r="U511" s="65">
        <f>Input!K511</f>
        <v>7.1624121469165405E-3</v>
      </c>
      <c r="W511" s="65">
        <f>Calc!AS511</f>
        <v>2.4747116484334096E-5</v>
      </c>
      <c r="X511" s="65">
        <f>Calc!AT511</f>
        <v>8.5821457774505456E-7</v>
      </c>
      <c r="Y511" s="65">
        <f>Calc!AN511</f>
        <v>1.003073214998031</v>
      </c>
      <c r="Z511" s="65">
        <f>Calc!AO511</f>
        <v>7.1604019404567952E-3</v>
      </c>
      <c r="AA511" s="65">
        <f>1+K511/1000</f>
        <v>1</v>
      </c>
      <c r="AB511" s="65">
        <f>J511/1000</f>
        <v>0</v>
      </c>
    </row>
    <row r="512" spans="1:28" x14ac:dyDescent="0.2">
      <c r="T512" s="65"/>
      <c r="U512" s="65">
        <f>Input!K512</f>
        <v>7.0957718540824097E-3</v>
      </c>
      <c r="W512" s="65">
        <f>Calc!AS512</f>
        <v>5.1608971257244396E-2</v>
      </c>
      <c r="X512" s="65">
        <f>Calc!AT512</f>
        <v>4.719360954889664E-4</v>
      </c>
      <c r="Y512" s="65">
        <f>Calc!AN512</f>
        <v>1.1173441125251893</v>
      </c>
      <c r="Z512" s="65">
        <f>Calc!AO512</f>
        <v>3.4202844643117625E-2</v>
      </c>
      <c r="AA512" s="65">
        <f>1+K512/1000</f>
        <v>1</v>
      </c>
      <c r="AB512" s="65">
        <f>J512/1000</f>
        <v>0</v>
      </c>
    </row>
    <row r="513" spans="20:28" x14ac:dyDescent="0.2">
      <c r="T513" s="65"/>
      <c r="U513" s="65">
        <f>Input!K513</f>
        <v>7.1624121469165405E-3</v>
      </c>
      <c r="W513" s="65">
        <f>Calc!AS513</f>
        <v>2.4747116484334096E-5</v>
      </c>
      <c r="X513" s="65">
        <f>Calc!AT513</f>
        <v>8.5821457774505456E-7</v>
      </c>
      <c r="Y513" s="65">
        <f>Calc!AN513</f>
        <v>1.003073214998031</v>
      </c>
      <c r="Z513" s="65">
        <f>Calc!AO513</f>
        <v>7.1604019404567952E-3</v>
      </c>
      <c r="AA513" s="65">
        <f>1+K513/1000</f>
        <v>1</v>
      </c>
      <c r="AB513" s="65">
        <f>J513/1000</f>
        <v>0</v>
      </c>
    </row>
    <row r="515" spans="20:28" x14ac:dyDescent="0.2">
      <c r="T515" s="65"/>
      <c r="U515" s="65">
        <f>Input!K515</f>
        <v>7.1624034610362729E-3</v>
      </c>
      <c r="W515" s="65">
        <f>Calc!AS515</f>
        <v>2.3705363785212797E-5</v>
      </c>
      <c r="X515" s="65">
        <f>Calc!AT515</f>
        <v>8.2215179975290249E-7</v>
      </c>
      <c r="Y515" s="65">
        <f>Calc!AN515</f>
        <v>1.003067207626904</v>
      </c>
      <c r="Z515" s="65">
        <f>Calc!AO515</f>
        <v>7.1603598089783954E-3</v>
      </c>
      <c r="AA515" s="65">
        <f>1+K515/1000</f>
        <v>1</v>
      </c>
      <c r="AB515" s="65">
        <f>J515/1000</f>
        <v>0</v>
      </c>
    </row>
    <row r="516" spans="20:28" x14ac:dyDescent="0.2">
      <c r="T516" s="65"/>
      <c r="U516" s="65">
        <f>Input!K516</f>
        <v>7.0896533634181606E-3</v>
      </c>
      <c r="W516" s="65">
        <f>Calc!AS516</f>
        <v>7.2990175669542995E-2</v>
      </c>
      <c r="X516" s="65">
        <f>Calc!AT516</f>
        <v>6.9759608730156201E-4</v>
      </c>
      <c r="Y516" s="65">
        <f>Calc!AN516</f>
        <v>1.5590325766438873</v>
      </c>
      <c r="Z516" s="65">
        <f>Calc!AO516</f>
        <v>5.5485368726225386E-2</v>
      </c>
      <c r="AA516" s="65">
        <f>1+K516/1000</f>
        <v>1</v>
      </c>
      <c r="AB516" s="65">
        <f>J516/1000</f>
        <v>0</v>
      </c>
    </row>
    <row r="517" spans="20:28" x14ac:dyDescent="0.2">
      <c r="T517" s="65"/>
      <c r="U517" s="65">
        <f>Input!K517</f>
        <v>7.1624034610362729E-3</v>
      </c>
      <c r="W517" s="65">
        <f>Calc!AS517</f>
        <v>2.3705363785212797E-5</v>
      </c>
      <c r="X517" s="65">
        <f>Calc!AT517</f>
        <v>8.2215179975290249E-7</v>
      </c>
      <c r="Y517" s="65">
        <f>Calc!AN517</f>
        <v>1.003067207626904</v>
      </c>
      <c r="Z517" s="65">
        <f>Calc!AO517</f>
        <v>7.1603598089783954E-3</v>
      </c>
      <c r="AA517" s="65">
        <f>1+K517/1000</f>
        <v>1</v>
      </c>
      <c r="AB517" s="65">
        <f>J517/1000</f>
        <v>0</v>
      </c>
    </row>
    <row r="518" spans="20:28" x14ac:dyDescent="0.2">
      <c r="T518" s="65"/>
      <c r="U518" s="65">
        <f>Input!K518</f>
        <v>7.0957631313241561E-3</v>
      </c>
      <c r="W518" s="65">
        <f>Calc!AS518</f>
        <v>4.9222857507201692E-2</v>
      </c>
      <c r="X518" s="65">
        <f>Calc!AT518</f>
        <v>4.5011677220303375E-4</v>
      </c>
      <c r="Y518" s="65">
        <f>Calc!AN518</f>
        <v>1.1173781985514337</v>
      </c>
      <c r="Z518" s="65">
        <f>Calc!AO518</f>
        <v>3.4203102949113114E-2</v>
      </c>
      <c r="AA518" s="65">
        <f>1+K518/1000</f>
        <v>1</v>
      </c>
      <c r="AB518" s="65">
        <f>J518/1000</f>
        <v>0</v>
      </c>
    </row>
    <row r="519" spans="20:28" x14ac:dyDescent="0.2">
      <c r="T519" s="65"/>
      <c r="U519" s="65">
        <f>Input!K519</f>
        <v>7.1624034610362729E-3</v>
      </c>
      <c r="W519" s="65">
        <f>Calc!AS519</f>
        <v>2.3705363785212797E-5</v>
      </c>
      <c r="X519" s="65">
        <f>Calc!AT519</f>
        <v>8.2215179975290249E-7</v>
      </c>
      <c r="Y519" s="65">
        <f>Calc!AN519</f>
        <v>1.003067207626904</v>
      </c>
      <c r="Z519" s="65">
        <f>Calc!AO519</f>
        <v>7.1603598089783954E-3</v>
      </c>
      <c r="AA519" s="65">
        <f>1+K519/1000</f>
        <v>1</v>
      </c>
      <c r="AB519" s="65">
        <f>J519/1000</f>
        <v>0</v>
      </c>
    </row>
  </sheetData>
  <sortState xmlns:xlrd2="http://schemas.microsoft.com/office/spreadsheetml/2017/richdata2" ref="A2:S519">
    <sortCondition ref="O1:O519"/>
  </sortState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L26"/>
  <sheetViews>
    <sheetView workbookViewId="0">
      <selection activeCell="E25" sqref="E25:H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88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88">
        <f>C24/B24</f>
        <v>1.400560224089636E-4</v>
      </c>
    </row>
    <row r="25" spans="1:8" ht="15" x14ac:dyDescent="0.25">
      <c r="A25" s="2" t="s">
        <v>103</v>
      </c>
      <c r="B25" s="1">
        <v>1.8037000000000001E-2</v>
      </c>
      <c r="C25" s="11">
        <f>0.0000031</f>
        <v>3.1E-6</v>
      </c>
      <c r="D25" s="189">
        <f>C25/B25</f>
        <v>1.7186893607584408E-4</v>
      </c>
      <c r="E25" s="10"/>
    </row>
    <row r="26" spans="1:8" ht="15" x14ac:dyDescent="0.25">
      <c r="A26" s="2"/>
      <c r="E26" s="10" t="s">
        <v>113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Kontor</cp:lastModifiedBy>
  <cp:lastPrinted>2009-07-14T11:56:15Z</cp:lastPrinted>
  <dcterms:created xsi:type="dcterms:W3CDTF">2003-07-28T11:40:39Z</dcterms:created>
  <dcterms:modified xsi:type="dcterms:W3CDTF">2021-04-26T15:45:23Z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